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ozpis2025\"/>
    </mc:Choice>
  </mc:AlternateContent>
  <bookViews>
    <workbookView xWindow="0" yWindow="0" windowWidth="19200" windowHeight="6930"/>
  </bookViews>
  <sheets>
    <sheet name="T14b-exc" sheetId="37" r:id="rId1"/>
    <sheet name="E1_alokácia" sheetId="33" r:id="rId2"/>
    <sheet name="E2_zamestnanci_2023" sheetId="2" r:id="rId3"/>
    <sheet name="E3_oblasti" sheetId="35" r:id="rId4"/>
    <sheet name="E4a_M1_prirodne" sheetId="27" r:id="rId5"/>
    <sheet name="E4b_M2_technicke" sheetId="28" r:id="rId6"/>
    <sheet name="E4c_M3_lekarske" sheetId="29" r:id="rId7"/>
    <sheet name="E4d_M4_polno_les_vet" sheetId="30" r:id="rId8"/>
    <sheet name="E4e_M5_spolocenske" sheetId="31" r:id="rId9"/>
    <sheet name="E4f_M6_humanitne" sheetId="36" r:id="rId10"/>
    <sheet name="E4g_M6_umenie" sheetId="34" r:id="rId11"/>
  </sheets>
  <externalReferences>
    <externalReference r:id="rId12"/>
  </externalReferences>
  <definedNames>
    <definedName name="_AMO_UniqueIdentifier" hidden="1">"'95bc7c00-fbd2-4af4-8554-0d283ae41af0'"</definedName>
    <definedName name="_xlnm._FilterDatabase" localSheetId="0" hidden="1">'T14b-exc'!$A$2:$G$79</definedName>
    <definedName name="aaa" hidden="1">3</definedName>
    <definedName name="absolventi">'[1]T2-KAP-25'!$Q:$Q</definedName>
    <definedName name="Bc_p">'[1]T3-vstupy'!$C$127</definedName>
    <definedName name="Bc_v">'[1]T3-vstupy'!$C$132</definedName>
    <definedName name="Drš">'[1]T3-vstupy'!$C$129</definedName>
    <definedName name="DrŠ_denní" comment="Počet denných doktorandov">'[1]T5b-studenti'!$BJ:$BJ</definedName>
    <definedName name="EUCA">'[1]T20b-Vizual'!$AE$4:$AF$28</definedName>
    <definedName name="exc">'T14b-exc'!$F:$F</definedName>
    <definedName name="exc_G">'T14b-exc'!$G:$G</definedName>
    <definedName name="exc_vvs">'T14b-exc'!$B:$B</definedName>
    <definedName name="Fak_abs" comment="Názov fakulty v absolventoch">'[1]T5a-abs'!$J:$J</definedName>
    <definedName name="faknez">'[1]T2-KAP-25'!$C:$C</definedName>
    <definedName name="Fakulta" comment="nazov fakulty">'[1]T5b-studenti'!$E:$E</definedName>
    <definedName name="form" comment="forma študia, denna=1, externa=2">'[1]T5b-studenti'!$L:$L</definedName>
    <definedName name="GmP">'[1]T3-vstupy'!$C$63</definedName>
    <definedName name="GmV">'[1]T3-vstupy'!$C$64</definedName>
    <definedName name="K_KAP">'[1]T3-vstupy'!$C$115</definedName>
    <definedName name="K_ŠpP">'[1]T3-vstupy'!$C$40</definedName>
    <definedName name="K_VŠO">'[1]T3-vstupy'!$C$39</definedName>
    <definedName name="Kod_šp">'[1]T23-crš'!$F:$F</definedName>
    <definedName name="KOD_VVŠ">'[1]VŠ-Názov'!$A$3:$C$42</definedName>
    <definedName name="koef_kp">'[1]T2-KO'!$B$5:$L$26</definedName>
    <definedName name="koef_PV">'[1]T3-vstupy'!$C$59</definedName>
    <definedName name="koef_VV">'[1]T3-vstupy'!$C$60</definedName>
    <definedName name="lev_abs" comment="stupen študia pre absolventoch">'[1]T5a-abs'!$E:$E</definedName>
    <definedName name="level" comment="level = stupeň študia; bakalar=1;druhy=2;Drš=3;spojite=4">'[1]T5b-studenti'!$M:$M</definedName>
    <definedName name="MI">'[1]T3-vstupy'!$C$128</definedName>
    <definedName name="mot_odb" comment="motivačné odborové">'[1]T5b-studenti'!$AP:$AP</definedName>
    <definedName name="mot_zak" comment="študenti pre motivačne štipendia základné">'[1]T5b-studenti'!$AO:$AO</definedName>
    <definedName name="motštip">'[1]T3-vstupy'!$C$117</definedName>
    <definedName name="motštip_ŠO">'[1]T3-vstupy'!$C$118</definedName>
    <definedName name="nefinanc">1</definedName>
    <definedName name="nezam_a" comment="Nezamestnaný absolventi">'[1]T2-KAP-25'!$P:$P</definedName>
    <definedName name="osv" comment="Osobne výdavky  MP + odvody">'[1]T3-vstupy'!$C$12</definedName>
    <definedName name="P_dp">'[1]T21-Ped-Ume'!$R$9</definedName>
    <definedName name="P_ka">'[1]T21-Ped-Ume'!$R$12</definedName>
    <definedName name="P_pz">'[1]T21-Ped-Ume'!$R$11</definedName>
    <definedName name="P_sk">'[1]T21-Ped-Ume'!$R$8</definedName>
    <definedName name="P_us">'[1]T21-Ped-Ume'!$R$6</definedName>
    <definedName name="P_ut">'[1]T21-Ped-Ume'!$R$10</definedName>
    <definedName name="P_uv">'[1]T21-Ped-Ume'!$R$5</definedName>
    <definedName name="P_uz">'[1]T21-Ped-Ume'!$R$7</definedName>
    <definedName name="PDrš">'[1]T14d-Drš-data'!$J:$J</definedName>
    <definedName name="poistné" comment="poistné odvody">'[1]T3-vstupy'!$C$11</definedName>
    <definedName name="Pp_klinické">'[1]T3-vstupy'!$C$49</definedName>
    <definedName name="Pp_klinické_rozpísaný">'[1]T3-vstupy'!$C$50</definedName>
    <definedName name="Pp_medici">'[1]T3-vstupy'!$C$42</definedName>
    <definedName name="Pp_Rozvoj">'[1]T3-vstupy'!$C$25</definedName>
    <definedName name="Pp_Soc">'[1]T3-vstupy'!$C$26</definedName>
    <definedName name="Pp_VaT">'[1]T3-vstupy'!$C$18</definedName>
    <definedName name="Pp_VaV_EIZ">'[1]T3-vstupy'!$C$54</definedName>
    <definedName name="Pp_VaV_odvod">'[1]T3-vstupy'!$C$57</definedName>
    <definedName name="Pp_VaV_rozp">'[1]T3-vstupy'!$C$56</definedName>
    <definedName name="Pp_VaV_VVŠ">'[1]T3-vstupy'!$C$53</definedName>
    <definedName name="Pp_všeob">'[1]T3-vstupy'!$C$43</definedName>
    <definedName name="Pp_Vzdel">'[1]T3-vstupy'!$C$15</definedName>
    <definedName name="Pp_Vzdel_objem">'[1]T3-vstupy'!$C$32</definedName>
    <definedName name="Pp_Vzdel_osv_spec">'[1]T3-vstupy'!$C$45</definedName>
    <definedName name="Pp_Vzdel_pedN">'[1]T3-vstupy'!$C$44</definedName>
    <definedName name="Pp_Vzdel_rek">'[1]T3-vstupy'!$C$47</definedName>
    <definedName name="Pp_Vzdel_spec">'[1]T3-vstupy'!$C$46</definedName>
    <definedName name="Pp_Vzdel_specN">'[1]T3-vstupy'!$C$48</definedName>
    <definedName name="Pp_Vzdel_učel">'[1]T3-vstupy'!$C$38</definedName>
    <definedName name="Pp_Vzdel_výkon">'[1]T3-vstupy'!$C$33</definedName>
    <definedName name="Pp_Vzdel_výkon_PV">'[1]T3-vstupy'!$C$35</definedName>
    <definedName name="Pp_Vzdel_výkon_VV">'[1]T3-vstupy'!$C$36</definedName>
    <definedName name="PPŠ_KAP" comment="PPŠ * KO * KAP">'[1]T5b-studenti'!$BH:$BH</definedName>
    <definedName name="Pr_IV_BD">'[1]T3-vstupy'!$C$19</definedName>
    <definedName name="Pr_KD">'[1]T3-vstupy'!$C$9</definedName>
    <definedName name="Pr_KD_Stavby">'[1]T3-vstupy'!$C$10</definedName>
    <definedName name="Pr_KEGA">'[1]T3-vstupy'!$C$21</definedName>
    <definedName name="Pr_klinické">'[1]T3-vstupy'!$C$30</definedName>
    <definedName name="Pr_KŠ">'[1]T3-vstupy'!$C$90</definedName>
    <definedName name="Pr_KŠ_rozp">'[1]T3-vstupy'!$C$91</definedName>
    <definedName name="Pr_motštip">'[1]T3-vstupy'!$C$28</definedName>
    <definedName name="Pr_NSVVI">'[1]T3-vstupy'!$C$22</definedName>
    <definedName name="Pr_NSVVI_SVŠ">'[1]T3-vstupy'!$C$31</definedName>
    <definedName name="Pr_p">'[1]T3-vstupy'!$C$131</definedName>
    <definedName name="Pr_socštip">'[1]T3-vstupy'!$C$27</definedName>
    <definedName name="Pr_ŠD">'[1]T3-vstupy'!$C$88</definedName>
    <definedName name="Pr_ŠDaJKŠPC">'[1]T3-vstupy'!$C$29</definedName>
    <definedName name="Pr_v">'[1]T3-vstupy'!$C$134</definedName>
    <definedName name="Pr_VaV_rezerva">'[1]T3-vstupy'!$C$58</definedName>
    <definedName name="Pr_VEGA">'[1]T3-vstupy'!$C$20</definedName>
    <definedName name="Pr_Výk_zm_VaV">'[1]T3-vstupy'!$C$23</definedName>
    <definedName name="Pr_Výk_zm_Vzdel">'[1]T3-vstupy'!$C$24</definedName>
    <definedName name="prisp_na_1_jedlo">'[1]T3-vstupy'!$C$104</definedName>
    <definedName name="prisp_na_ubyt_stud_SD">'[1]T3-vstupy'!$C$108</definedName>
    <definedName name="prisp_na_ubyt_stud_ZZ">'[1]T3-vstupy'!$C$109</definedName>
    <definedName name="Pššp" comment="počet študentov so špecifickými potrebami">'[1]T23-crš'!$E:$E</definedName>
    <definedName name="Pšt_dot" comment="Počet študentov s nárokom na dotáciu">'[1]T5b-studenti'!$AN:$AN</definedName>
    <definedName name="R_vvs">'[1]T3-vstupy'!$C$4</definedName>
    <definedName name="R_vvs_BD">'[1]T3-vstupy'!$C$6</definedName>
    <definedName name="R_vvs_VaT">'[1]T3-vstupy'!$C$7</definedName>
    <definedName name="R_výk_zm">'[1]T3-vstupy'!$C$8</definedName>
    <definedName name="RD_BD" comment="Sumar bežnej dotácie">#REF!</definedName>
    <definedName name="RD_Pro">#REF!</definedName>
    <definedName name="RD_uče">#REF!</definedName>
    <definedName name="RD_VVš">#REF!</definedName>
    <definedName name="Rok">'[1]T14d-Drš-data'!$A:$A</definedName>
    <definedName name="rok_RD">'[1]T3-vstupy'!$C$120</definedName>
    <definedName name="rok_rozpis">'[1]T3-vstupy'!$C$121</definedName>
    <definedName name="rok_VV1">'[1]T3-vstupy'!$C$122</definedName>
    <definedName name="rok_VV2">'[1]T3-vstupy'!$C$123</definedName>
    <definedName name="rok_VV3">'[1]T3-vstupy'!$C$124</definedName>
    <definedName name="roky">'[1]T3-vstupy'!$C$116</definedName>
    <definedName name="SAPBEXrevision" hidden="1">7</definedName>
    <definedName name="SAPBEXsysID" hidden="1">"BS1"</definedName>
    <definedName name="SAPBEXwbID" hidden="1">"3TG3S316PX9BHXMQEBSXSYZZO"</definedName>
    <definedName name="Sp_p">'[1]T3-vstupy'!$C$131</definedName>
    <definedName name="sp_subj">#REF!</definedName>
    <definedName name="Sp_v">'[1]T3-vstupy'!$C$133</definedName>
    <definedName name="stlpec">'[1]T3-vstupy'!$C$114</definedName>
    <definedName name="stu_den_dot">'[1]T5b-studenti'!$BN:$BN</definedName>
    <definedName name="student" comment="Počet študentov všetkých. denný,externý,všetky stupne">'[1]T5b-studenti'!$BI:$BI</definedName>
    <definedName name="škola">'[1]T14d-Drš-data'!$C:$C</definedName>
    <definedName name="školanez">'[1]T2-KAP-25'!$B:$B</definedName>
    <definedName name="Tab_šp">'[1]T23-crš'!$H$4:$K$14</definedName>
    <definedName name="TaS_kul" comment="TaS pre kulturné,športové a UPC aktivity">'[1]T5b-studenti'!$AR:$AR</definedName>
    <definedName name="TaS_odb" comment="TaS pre vybrané odbory">'[1]T5b-studenti'!$AQ:$AQ</definedName>
    <definedName name="U_1">'[1]T21-Ped-Ume'!$Q$15</definedName>
    <definedName name="U_23">'[1]T21-Ped-Ume'!$Q$16</definedName>
    <definedName name="university" comment="nazov univerzity VVŠ">'[1]T5b-studenti'!$D:$D</definedName>
    <definedName name="university_code">'[1]T5b-studenti'!$A:$A</definedName>
    <definedName name="váha_Pub">'[1]T3-vstupy'!$C$61</definedName>
    <definedName name="váha_um">'[1]T3-vstupy'!$C$62</definedName>
    <definedName name="vvš_abs" comment="nazov univerzity pri absolventoch">'[1]T5a-abs'!$I:$I</definedName>
    <definedName name="VVŠ_abs_naša" comment="naša skratka VVŠ v absolventoch">'[1]T5a-abs'!$AC:$AC</definedName>
    <definedName name="VVŠ_naša" comment="Názov univerzity naša skratka">'[1]T5b-studenti'!$BK:$BK</definedName>
    <definedName name="vvš_šp">'[1]T23-crš'!$B:$B</definedName>
    <definedName name="výk_DG">'[1]T3-vstupy'!$C$68</definedName>
    <definedName name="výk_DP">'[1]T3-vstupy'!$C$65</definedName>
    <definedName name="výk_Dršpo">'[1]T3-vstupy'!$C$70</definedName>
    <definedName name="výk_exc">'[1]T3-vstupy'!$C$66</definedName>
    <definedName name="výk_PC">'[1]T3-vstupy'!$C$67</definedName>
    <definedName name="výk_Pub">'[1]T3-vstupy'!$C$71</definedName>
    <definedName name="výk_um">'[1]T3-vstupy'!$C$72</definedName>
    <definedName name="výk_ZG">'[1]T3-vstupy'!$C$69</definedName>
    <definedName name="výkon_abs" comment="výkon absolventov">'[1]T5a-abs'!$Z:$Z</definedName>
    <definedName name="xxx" hidden="1">"3TGMUFSSIAIMK2KTNC9DELQD0"</definedName>
    <definedName name="zakl_prisp_na_prev_SD">'[1]T3-vstupy'!$C$110</definedName>
  </definedNames>
  <calcPr calcId="162913"/>
</workbook>
</file>

<file path=xl/calcChain.xml><?xml version="1.0" encoding="utf-8"?>
<calcChain xmlns="http://schemas.openxmlformats.org/spreadsheetml/2006/main">
  <c r="F81" i="37" l="1"/>
  <c r="G70" i="37"/>
  <c r="G62" i="37"/>
  <c r="G60" i="37"/>
  <c r="G58" i="37"/>
  <c r="G46" i="37"/>
  <c r="G32" i="37"/>
  <c r="G29" i="37"/>
  <c r="G24" i="37" l="1"/>
  <c r="G10" i="37"/>
  <c r="G9" i="37"/>
  <c r="G6" i="37"/>
  <c r="G79" i="37"/>
  <c r="G78" i="37"/>
  <c r="G77" i="37"/>
  <c r="G76" i="37"/>
  <c r="G75" i="37"/>
  <c r="G74" i="37"/>
  <c r="G73" i="37"/>
  <c r="G69" i="37"/>
  <c r="G67" i="37"/>
  <c r="G66" i="37"/>
  <c r="G65" i="37"/>
  <c r="G64" i="37"/>
  <c r="G63" i="37"/>
  <c r="G61" i="37"/>
  <c r="G59" i="37"/>
  <c r="G57" i="37"/>
  <c r="G56" i="37"/>
  <c r="G54" i="37"/>
  <c r="G53" i="37"/>
  <c r="G52" i="37"/>
  <c r="G51" i="37"/>
  <c r="G50" i="37"/>
  <c r="G49" i="37"/>
  <c r="G48" i="37"/>
  <c r="G47" i="37"/>
  <c r="G45" i="37"/>
  <c r="G44" i="37"/>
  <c r="G43" i="37"/>
  <c r="G39" i="37"/>
  <c r="G38" i="37"/>
  <c r="G37" i="37"/>
  <c r="G36" i="37"/>
  <c r="G35" i="37"/>
  <c r="G34" i="37"/>
  <c r="G33" i="37"/>
  <c r="G31" i="37"/>
  <c r="G30" i="37"/>
  <c r="G28" i="37"/>
  <c r="G27" i="37"/>
  <c r="G26" i="37"/>
  <c r="G25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8" i="37"/>
  <c r="G7" i="37"/>
  <c r="G5" i="37"/>
  <c r="G4" i="37"/>
  <c r="G3" i="37"/>
  <c r="FB14" i="36"/>
  <c r="FB13" i="36"/>
  <c r="BT9" i="30"/>
  <c r="CD17" i="29"/>
  <c r="CB9" i="29"/>
  <c r="CB5" i="29"/>
  <c r="CR13" i="27"/>
  <c r="CR10" i="27"/>
  <c r="CR3" i="27"/>
  <c r="N21" i="33"/>
  <c r="L22" i="33"/>
  <c r="N20" i="33" s="1"/>
  <c r="K21" i="33"/>
  <c r="O21" i="33" s="1"/>
  <c r="K19" i="33"/>
  <c r="K18" i="33"/>
  <c r="K17" i="33"/>
  <c r="J22" i="33"/>
  <c r="K20" i="33" s="1"/>
  <c r="O20" i="33" s="1"/>
  <c r="P2" i="33"/>
  <c r="Q2" i="33" s="1"/>
  <c r="O4" i="33" s="1"/>
  <c r="P21" i="33" s="1"/>
  <c r="O17" i="33" l="1"/>
  <c r="P17" i="33" s="1"/>
  <c r="P20" i="33"/>
  <c r="N17" i="33"/>
  <c r="N18" i="33"/>
  <c r="O18" i="33" s="1"/>
  <c r="P18" i="33" s="1"/>
  <c r="N19" i="33"/>
  <c r="O19" i="33" s="1"/>
  <c r="P19" i="33" s="1"/>
  <c r="N16" i="33"/>
  <c r="K16" i="33"/>
  <c r="K22" i="33" l="1"/>
  <c r="O16" i="33"/>
  <c r="N22" i="33"/>
  <c r="P16" i="33" l="1"/>
  <c r="P22" i="33" s="1"/>
  <c r="O22" i="33"/>
  <c r="AJ20" i="34" l="1"/>
  <c r="AC20" i="34"/>
  <c r="AJ22" i="34"/>
  <c r="AI22" i="34"/>
  <c r="AH22" i="34"/>
  <c r="AG22" i="34"/>
  <c r="AF22" i="34"/>
  <c r="AE22" i="34"/>
  <c r="AD22" i="34"/>
  <c r="AC22" i="34"/>
  <c r="AK22" i="34" s="1"/>
  <c r="C21" i="34" s="1"/>
  <c r="E21" i="34" s="1"/>
  <c r="AB22" i="34"/>
  <c r="AJ21" i="34"/>
  <c r="AI21" i="34"/>
  <c r="AH21" i="34"/>
  <c r="AG21" i="34"/>
  <c r="AF21" i="34"/>
  <c r="AE21" i="34"/>
  <c r="AD21" i="34"/>
  <c r="AC21" i="34"/>
  <c r="AB21" i="34"/>
  <c r="AK21" i="34" s="1"/>
  <c r="C20" i="34" s="1"/>
  <c r="E20" i="34" s="1"/>
  <c r="AI20" i="34"/>
  <c r="AH20" i="34"/>
  <c r="AG20" i="34"/>
  <c r="AF20" i="34"/>
  <c r="AE20" i="34"/>
  <c r="AD20" i="34"/>
  <c r="AB20" i="34"/>
  <c r="AK20" i="34" s="1"/>
  <c r="C8" i="34"/>
  <c r="E8" i="34" s="1"/>
  <c r="AK13" i="34"/>
  <c r="AH13" i="34"/>
  <c r="AJ12" i="34"/>
  <c r="AI12" i="34"/>
  <c r="AH12" i="34"/>
  <c r="AG12" i="34"/>
  <c r="AF12" i="34"/>
  <c r="AE12" i="34"/>
  <c r="AD12" i="34"/>
  <c r="AC12" i="34"/>
  <c r="AB12" i="34"/>
  <c r="AK12" i="34" s="1"/>
  <c r="C10" i="34" s="1"/>
  <c r="E10" i="34" s="1"/>
  <c r="AJ11" i="34"/>
  <c r="AI11" i="34"/>
  <c r="AH11" i="34"/>
  <c r="AG11" i="34"/>
  <c r="AF11" i="34"/>
  <c r="AE11" i="34"/>
  <c r="AD11" i="34"/>
  <c r="AC11" i="34"/>
  <c r="AB11" i="34"/>
  <c r="AK11" i="34" s="1"/>
  <c r="C9" i="34" s="1"/>
  <c r="E9" i="34" s="1"/>
  <c r="AJ10" i="34"/>
  <c r="AI10" i="34"/>
  <c r="AH10" i="34"/>
  <c r="AG10" i="34"/>
  <c r="AF10" i="34"/>
  <c r="AE10" i="34"/>
  <c r="AK10" i="34" s="1"/>
  <c r="C7" i="34" s="1"/>
  <c r="E7" i="34" s="1"/>
  <c r="AD10" i="34"/>
  <c r="AC10" i="34"/>
  <c r="AB10" i="34"/>
  <c r="AJ9" i="34"/>
  <c r="AI9" i="34"/>
  <c r="AH9" i="34"/>
  <c r="AG9" i="34"/>
  <c r="AF9" i="34"/>
  <c r="AE9" i="34"/>
  <c r="AD9" i="34"/>
  <c r="AC9" i="34"/>
  <c r="AB9" i="34"/>
  <c r="AK9" i="34" s="1"/>
  <c r="C6" i="34" s="1"/>
  <c r="E6" i="34" s="1"/>
  <c r="AJ8" i="34"/>
  <c r="AI8" i="34"/>
  <c r="AH8" i="34"/>
  <c r="AG8" i="34"/>
  <c r="AF8" i="34"/>
  <c r="AE8" i="34"/>
  <c r="AD8" i="34"/>
  <c r="AC8" i="34"/>
  <c r="AB8" i="34"/>
  <c r="AK8" i="34" s="1"/>
  <c r="C5" i="34" s="1"/>
  <c r="E5" i="34" s="1"/>
  <c r="AC6" i="34"/>
  <c r="AB6" i="34"/>
  <c r="AG6" i="34"/>
  <c r="AK6" i="34" s="1"/>
  <c r="AF6" i="34"/>
  <c r="AE6" i="34"/>
  <c r="EX8" i="36"/>
  <c r="EC53" i="36"/>
  <c r="EV53" i="36"/>
  <c r="EW52" i="36"/>
  <c r="EW51" i="36"/>
  <c r="EW50" i="36"/>
  <c r="EW49" i="36"/>
  <c r="EW48" i="36"/>
  <c r="EW46" i="36"/>
  <c r="EW42" i="36"/>
  <c r="EW41" i="36"/>
  <c r="EW40" i="36"/>
  <c r="EW39" i="36"/>
  <c r="EW34" i="36"/>
  <c r="EW38" i="36"/>
  <c r="EW37" i="36"/>
  <c r="EW35" i="36"/>
  <c r="EW33" i="36"/>
  <c r="EW31" i="36"/>
  <c r="EW30" i="36"/>
  <c r="EW29" i="36"/>
  <c r="EW53" i="36" s="1"/>
  <c r="EX55" i="36" s="1"/>
  <c r="EX48" i="36" s="1"/>
  <c r="EW28" i="36"/>
  <c r="EW25" i="36"/>
  <c r="EW24" i="36"/>
  <c r="EW21" i="36"/>
  <c r="EW23" i="36"/>
  <c r="EW22" i="36"/>
  <c r="EW19" i="36"/>
  <c r="EW15" i="36"/>
  <c r="EW14" i="36"/>
  <c r="EW13" i="36"/>
  <c r="EW11" i="36"/>
  <c r="EW10" i="36"/>
  <c r="EW8" i="36"/>
  <c r="EW5" i="36"/>
  <c r="EW12" i="36"/>
  <c r="EW9" i="36"/>
  <c r="EW7" i="36"/>
  <c r="EW6" i="36"/>
  <c r="EW4" i="36"/>
  <c r="FI32" i="31"/>
  <c r="FH71" i="31"/>
  <c r="EP71" i="31"/>
  <c r="FI70" i="31"/>
  <c r="FI69" i="31"/>
  <c r="FI68" i="31"/>
  <c r="FI67" i="31"/>
  <c r="FI66" i="31"/>
  <c r="FI65" i="31"/>
  <c r="FI64" i="31"/>
  <c r="FI63" i="31"/>
  <c r="FI62" i="31"/>
  <c r="FI61" i="31"/>
  <c r="FI60" i="31"/>
  <c r="FI59" i="31"/>
  <c r="FI58" i="31"/>
  <c r="FI57" i="31"/>
  <c r="FI56" i="31"/>
  <c r="FI55" i="31"/>
  <c r="FI54" i="31"/>
  <c r="FI53" i="31"/>
  <c r="FI52" i="31"/>
  <c r="FI51" i="31"/>
  <c r="FI50" i="31"/>
  <c r="FI49" i="31"/>
  <c r="FI48" i="31"/>
  <c r="FI47" i="31"/>
  <c r="FI46" i="31"/>
  <c r="FI45" i="31"/>
  <c r="FI44" i="31"/>
  <c r="FI43" i="31"/>
  <c r="FI42" i="31"/>
  <c r="FI41" i="31"/>
  <c r="FI40" i="31"/>
  <c r="FI39" i="31"/>
  <c r="FI38" i="31"/>
  <c r="FI37" i="31"/>
  <c r="FI36" i="31"/>
  <c r="FI35" i="31"/>
  <c r="FI34" i="31"/>
  <c r="FI33" i="31"/>
  <c r="FI29" i="31"/>
  <c r="FI31" i="31"/>
  <c r="FI30" i="31"/>
  <c r="FI28" i="31"/>
  <c r="FI27" i="31"/>
  <c r="FI26" i="31"/>
  <c r="FI25" i="31"/>
  <c r="FI24" i="31"/>
  <c r="FI23" i="31"/>
  <c r="FI22" i="31"/>
  <c r="FI21" i="31"/>
  <c r="FI20" i="31"/>
  <c r="FI19" i="31"/>
  <c r="FI18" i="31"/>
  <c r="FI17" i="31"/>
  <c r="FI16" i="31"/>
  <c r="FI15" i="31"/>
  <c r="FI14" i="31"/>
  <c r="FI13" i="31"/>
  <c r="FI12" i="31"/>
  <c r="FI10" i="31"/>
  <c r="FI11" i="31"/>
  <c r="FI9" i="31"/>
  <c r="FI8" i="31"/>
  <c r="FI7" i="31"/>
  <c r="FI6" i="31"/>
  <c r="FI5" i="31"/>
  <c r="FI4" i="31"/>
  <c r="FI3" i="31"/>
  <c r="DV12" i="30"/>
  <c r="DC12" i="30"/>
  <c r="DW11" i="30"/>
  <c r="DW10" i="30"/>
  <c r="DW9" i="30"/>
  <c r="DW6" i="30"/>
  <c r="DW5" i="30"/>
  <c r="DW4" i="30"/>
  <c r="DW3" i="30"/>
  <c r="DH15" i="29"/>
  <c r="DG15" i="29"/>
  <c r="DI14" i="29"/>
  <c r="DI13" i="29"/>
  <c r="DI12" i="29"/>
  <c r="DI11" i="29"/>
  <c r="DI10" i="29"/>
  <c r="DI9" i="29"/>
  <c r="DI8" i="29"/>
  <c r="DI7" i="29"/>
  <c r="DI6" i="29"/>
  <c r="DI5" i="29"/>
  <c r="DI4" i="29"/>
  <c r="DI3" i="29"/>
  <c r="DV41" i="28"/>
  <c r="DW40" i="28"/>
  <c r="DW39" i="28"/>
  <c r="DW38" i="28"/>
  <c r="DW37" i="28"/>
  <c r="DW36" i="28"/>
  <c r="DW35" i="28"/>
  <c r="DW34" i="28"/>
  <c r="DW33" i="28"/>
  <c r="DW31" i="28"/>
  <c r="DW30" i="28"/>
  <c r="DW29" i="28"/>
  <c r="DW28" i="28"/>
  <c r="DW27" i="28"/>
  <c r="DW26" i="28"/>
  <c r="DW25" i="28"/>
  <c r="CS52" i="36"/>
  <c r="CS51" i="36"/>
  <c r="CS49" i="36"/>
  <c r="CS42" i="36"/>
  <c r="DN42" i="36" s="1"/>
  <c r="CS35" i="36"/>
  <c r="CS34" i="36"/>
  <c r="CS31" i="36"/>
  <c r="CS28" i="36"/>
  <c r="DN28" i="36" s="1"/>
  <c r="CS14" i="36"/>
  <c r="CS13" i="36"/>
  <c r="CS10" i="36"/>
  <c r="CS4" i="36"/>
  <c r="DN4" i="36" s="1"/>
  <c r="CR57" i="36"/>
  <c r="CR56" i="36"/>
  <c r="CS40" i="36" s="1"/>
  <c r="DM49" i="36"/>
  <c r="DM48" i="36"/>
  <c r="DM42" i="36"/>
  <c r="DM39" i="36"/>
  <c r="DM31" i="36"/>
  <c r="DM30" i="36"/>
  <c r="DM28" i="36"/>
  <c r="DM21" i="36"/>
  <c r="DM10" i="36"/>
  <c r="DM8" i="36"/>
  <c r="DM4" i="36"/>
  <c r="DK58" i="36"/>
  <c r="DK57" i="36"/>
  <c r="DM37" i="36" s="1"/>
  <c r="DW23" i="28"/>
  <c r="DW24" i="28"/>
  <c r="DW22" i="28"/>
  <c r="DW21" i="28"/>
  <c r="DW20" i="28"/>
  <c r="DW19" i="28"/>
  <c r="DW18" i="28"/>
  <c r="DW17" i="28"/>
  <c r="DW16" i="28"/>
  <c r="DW15" i="28"/>
  <c r="DW14" i="28"/>
  <c r="DW13" i="28"/>
  <c r="DW12" i="28"/>
  <c r="DW11" i="28"/>
  <c r="DW10" i="28"/>
  <c r="DW9" i="28"/>
  <c r="DW8" i="28"/>
  <c r="DW7" i="28"/>
  <c r="DW6" i="28"/>
  <c r="DW5" i="28"/>
  <c r="DO13" i="27"/>
  <c r="DN24" i="27"/>
  <c r="DO23" i="27"/>
  <c r="DO22" i="27"/>
  <c r="DO21" i="27"/>
  <c r="DM24" i="27"/>
  <c r="DO20" i="27"/>
  <c r="DO19" i="27"/>
  <c r="DO18" i="27"/>
  <c r="DO17" i="27"/>
  <c r="DO16" i="27"/>
  <c r="DO15" i="27"/>
  <c r="DO14" i="27"/>
  <c r="DW32" i="28"/>
  <c r="DO12" i="27"/>
  <c r="DO11" i="27"/>
  <c r="DO10" i="27"/>
  <c r="DO9" i="27"/>
  <c r="DO8" i="27"/>
  <c r="DO7" i="27"/>
  <c r="DO6" i="27"/>
  <c r="DO5" i="27"/>
  <c r="DW4" i="28"/>
  <c r="DO4" i="27"/>
  <c r="DW3" i="28"/>
  <c r="DO3" i="27"/>
  <c r="EX20" i="36" l="1"/>
  <c r="EY20" i="36" s="1"/>
  <c r="EY24" i="36"/>
  <c r="EX30" i="36"/>
  <c r="EY30" i="36" s="1"/>
  <c r="J21" i="34"/>
  <c r="DN10" i="36"/>
  <c r="EY8" i="36"/>
  <c r="EY28" i="36"/>
  <c r="EY42" i="36"/>
  <c r="EX42" i="36"/>
  <c r="EX28" i="36"/>
  <c r="EX47" i="36"/>
  <c r="EY47" i="36" s="1"/>
  <c r="EX17" i="36"/>
  <c r="EY17" i="36" s="1"/>
  <c r="EX36" i="36"/>
  <c r="EY36" i="36" s="1"/>
  <c r="EX41" i="36"/>
  <c r="EY41" i="36" s="1"/>
  <c r="EX25" i="36"/>
  <c r="EY25" i="36" s="1"/>
  <c r="EX45" i="36"/>
  <c r="EY45" i="36" s="1"/>
  <c r="EX16" i="36"/>
  <c r="EY16" i="36" s="1"/>
  <c r="EX7" i="36"/>
  <c r="EX40" i="36"/>
  <c r="EX24" i="36"/>
  <c r="EX44" i="36"/>
  <c r="EY44" i="36" s="1"/>
  <c r="EX12" i="36"/>
  <c r="EX39" i="36"/>
  <c r="EY39" i="36" s="1"/>
  <c r="EX21" i="36"/>
  <c r="EY21" i="36" s="1"/>
  <c r="EX43" i="36"/>
  <c r="EY43" i="36" s="1"/>
  <c r="EX9" i="36"/>
  <c r="EY9" i="36" s="1"/>
  <c r="EX37" i="36"/>
  <c r="EY37" i="36" s="1"/>
  <c r="EX15" i="36"/>
  <c r="EY15" i="36" s="1"/>
  <c r="EX32" i="36"/>
  <c r="EY32" i="36" s="1"/>
  <c r="EX6" i="36"/>
  <c r="EX52" i="36"/>
  <c r="EX35" i="36"/>
  <c r="EX14" i="36"/>
  <c r="EX27" i="36"/>
  <c r="EY27" i="36" s="1"/>
  <c r="EX4" i="36"/>
  <c r="EY4" i="36" s="1"/>
  <c r="EX51" i="36"/>
  <c r="EY51" i="36" s="1"/>
  <c r="EX34" i="36"/>
  <c r="EX13" i="36"/>
  <c r="EX26" i="36"/>
  <c r="EY26" i="36" s="1"/>
  <c r="EX50" i="36"/>
  <c r="EX33" i="36"/>
  <c r="EX11" i="36"/>
  <c r="EX23" i="36"/>
  <c r="EX49" i="36"/>
  <c r="EX31" i="36"/>
  <c r="EX10" i="36"/>
  <c r="EY10" i="36" s="1"/>
  <c r="EX22" i="36"/>
  <c r="EX46" i="36"/>
  <c r="EY46" i="36" s="1"/>
  <c r="EX29" i="36"/>
  <c r="EY29" i="36" s="1"/>
  <c r="EX5" i="36"/>
  <c r="EY5" i="36" s="1"/>
  <c r="EX18" i="36"/>
  <c r="EY18" i="36" s="1"/>
  <c r="EX38" i="36"/>
  <c r="EX19" i="36"/>
  <c r="E24" i="34"/>
  <c r="J20" i="34"/>
  <c r="DI15" i="29"/>
  <c r="DI17" i="29" s="1"/>
  <c r="EY11" i="36"/>
  <c r="EY48" i="36"/>
  <c r="EY13" i="36"/>
  <c r="EY31" i="36"/>
  <c r="EY49" i="36"/>
  <c r="C4" i="34"/>
  <c r="AK14" i="34"/>
  <c r="DN31" i="36"/>
  <c r="EY14" i="36"/>
  <c r="EY33" i="36"/>
  <c r="EY50" i="36"/>
  <c r="EY40" i="36"/>
  <c r="EY35" i="36"/>
  <c r="EY19" i="36"/>
  <c r="EY52" i="36"/>
  <c r="J5" i="34"/>
  <c r="E12" i="34"/>
  <c r="J9" i="34" s="1"/>
  <c r="C18" i="34"/>
  <c r="C23" i="34" s="1"/>
  <c r="AK23" i="34"/>
  <c r="EY12" i="36"/>
  <c r="EY6" i="36"/>
  <c r="EY22" i="36"/>
  <c r="EY38" i="36"/>
  <c r="DO24" i="27"/>
  <c r="DN49" i="36"/>
  <c r="DW41" i="28"/>
  <c r="DW12" i="30"/>
  <c r="DW14" i="30" s="1"/>
  <c r="EY7" i="36"/>
  <c r="EY23" i="36"/>
  <c r="EY34" i="36"/>
  <c r="DM19" i="36"/>
  <c r="DM38" i="36"/>
  <c r="CS25" i="36"/>
  <c r="CS41" i="36"/>
  <c r="FI71" i="31"/>
  <c r="DM24" i="36"/>
  <c r="DM40" i="36"/>
  <c r="DN40" i="36" s="1"/>
  <c r="CS5" i="36"/>
  <c r="DN5" i="36" s="1"/>
  <c r="CS29" i="36"/>
  <c r="CS46" i="36"/>
  <c r="DN46" i="36" s="1"/>
  <c r="DM25" i="36"/>
  <c r="DM41" i="36"/>
  <c r="CS8" i="36"/>
  <c r="DN8" i="36" s="1"/>
  <c r="CS30" i="36"/>
  <c r="DN30" i="36" s="1"/>
  <c r="CS48" i="36"/>
  <c r="DN48" i="36" s="1"/>
  <c r="DM5" i="36"/>
  <c r="DM29" i="36"/>
  <c r="DM46" i="36"/>
  <c r="CS11" i="36"/>
  <c r="CS33" i="36"/>
  <c r="CS50" i="36"/>
  <c r="DM11" i="36"/>
  <c r="DM33" i="36"/>
  <c r="DM50" i="36"/>
  <c r="CS15" i="36"/>
  <c r="CS37" i="36"/>
  <c r="DN37" i="36" s="1"/>
  <c r="DM13" i="36"/>
  <c r="DN13" i="36" s="1"/>
  <c r="DM34" i="36"/>
  <c r="DN34" i="36" s="1"/>
  <c r="DM51" i="36"/>
  <c r="DN51" i="36" s="1"/>
  <c r="CS19" i="36"/>
  <c r="CS38" i="36"/>
  <c r="DM14" i="36"/>
  <c r="DN14" i="36" s="1"/>
  <c r="DM35" i="36"/>
  <c r="DN35" i="36" s="1"/>
  <c r="DM52" i="36"/>
  <c r="DN52" i="36" s="1"/>
  <c r="CS21" i="36"/>
  <c r="DN21" i="36" s="1"/>
  <c r="CS39" i="36"/>
  <c r="DN39" i="36" s="1"/>
  <c r="DM15" i="36"/>
  <c r="CS24" i="36"/>
  <c r="DN24" i="36" s="1"/>
  <c r="Y24" i="27"/>
  <c r="AT3" i="27"/>
  <c r="AT24" i="27" s="1"/>
  <c r="AT25" i="27" s="1"/>
  <c r="AQ4" i="27"/>
  <c r="AT4" i="27"/>
  <c r="AS10" i="27"/>
  <c r="AT10" i="27"/>
  <c r="AQ10" i="27"/>
  <c r="AS13" i="27"/>
  <c r="AT13" i="27"/>
  <c r="AQ13" i="27"/>
  <c r="AQ24" i="27" s="1"/>
  <c r="AS14" i="27"/>
  <c r="AT14" i="27"/>
  <c r="AQ14" i="27"/>
  <c r="AQ19" i="27"/>
  <c r="AT19" i="27"/>
  <c r="AW42" i="28"/>
  <c r="AX34" i="28"/>
  <c r="AX31" i="28"/>
  <c r="AX24" i="28"/>
  <c r="BU24" i="28" s="1"/>
  <c r="AX21" i="28"/>
  <c r="AX20" i="28"/>
  <c r="AX11" i="28"/>
  <c r="AV34" i="28"/>
  <c r="AV32" i="28"/>
  <c r="AV31" i="28"/>
  <c r="AV24" i="28"/>
  <c r="AV21" i="28"/>
  <c r="AV20" i="28"/>
  <c r="AV19" i="28"/>
  <c r="AV15" i="28"/>
  <c r="AV11" i="28"/>
  <c r="AV3" i="28"/>
  <c r="EY57" i="36" l="1"/>
  <c r="EY56" i="36"/>
  <c r="EZ51" i="36" s="1"/>
  <c r="FA51" i="36" s="1"/>
  <c r="EZ25" i="36"/>
  <c r="EZ30" i="36"/>
  <c r="EZ21" i="36"/>
  <c r="FA14" i="36"/>
  <c r="EZ9" i="36"/>
  <c r="E4" i="34"/>
  <c r="C11" i="34"/>
  <c r="FA37" i="36"/>
  <c r="FA30" i="36"/>
  <c r="EZ15" i="36"/>
  <c r="EZ45" i="36"/>
  <c r="EZ34" i="36"/>
  <c r="EZ49" i="36"/>
  <c r="EZ5" i="36"/>
  <c r="FA5" i="36" s="1"/>
  <c r="EZ28" i="36"/>
  <c r="FA28" i="36" s="1"/>
  <c r="EZ42" i="36"/>
  <c r="FA42" i="36" s="1"/>
  <c r="FA21" i="36"/>
  <c r="EZ23" i="36"/>
  <c r="EZ31" i="36"/>
  <c r="EZ48" i="36"/>
  <c r="EZ29" i="36"/>
  <c r="EZ43" i="36"/>
  <c r="EZ36" i="36"/>
  <c r="EZ8" i="36"/>
  <c r="FA8" i="36" s="1"/>
  <c r="FA31" i="36"/>
  <c r="EZ13" i="36"/>
  <c r="EZ46" i="36"/>
  <c r="FA46" i="36" s="1"/>
  <c r="EZ17" i="36"/>
  <c r="DN50" i="36"/>
  <c r="DN29" i="36"/>
  <c r="FA29" i="36" s="1"/>
  <c r="EZ33" i="36"/>
  <c r="EZ11" i="36"/>
  <c r="EZ47" i="36"/>
  <c r="DN15" i="36"/>
  <c r="EZ7" i="36"/>
  <c r="EZ50" i="36"/>
  <c r="DN33" i="36"/>
  <c r="EZ14" i="36"/>
  <c r="EZ27" i="36"/>
  <c r="DN38" i="36"/>
  <c r="DN11" i="36"/>
  <c r="FA11" i="36" s="1"/>
  <c r="EZ35" i="36"/>
  <c r="FA35" i="36" s="1"/>
  <c r="DJ3" i="29"/>
  <c r="DK3" i="29" s="1"/>
  <c r="DJ14" i="29"/>
  <c r="DK14" i="29" s="1"/>
  <c r="DJ13" i="29"/>
  <c r="DK13" i="29" s="1"/>
  <c r="DJ12" i="29"/>
  <c r="DK12" i="29" s="1"/>
  <c r="DJ10" i="29"/>
  <c r="DK10" i="29" s="1"/>
  <c r="DJ9" i="29"/>
  <c r="DK9" i="29" s="1"/>
  <c r="DJ8" i="29"/>
  <c r="DK8" i="29" s="1"/>
  <c r="DJ7" i="29"/>
  <c r="DK7" i="29" s="1"/>
  <c r="DJ6" i="29"/>
  <c r="DK6" i="29" s="1"/>
  <c r="DJ4" i="29"/>
  <c r="DK4" i="29" s="1"/>
  <c r="DJ11" i="29"/>
  <c r="DK11" i="29" s="1"/>
  <c r="DJ5" i="29"/>
  <c r="DK5" i="29" s="1"/>
  <c r="EZ44" i="36"/>
  <c r="EZ24" i="36"/>
  <c r="FA24" i="36" s="1"/>
  <c r="DN19" i="36"/>
  <c r="DX11" i="30"/>
  <c r="DY11" i="30" s="1"/>
  <c r="DX9" i="30"/>
  <c r="DY9" i="30" s="1"/>
  <c r="DX6" i="30"/>
  <c r="DY6" i="30" s="1"/>
  <c r="DX5" i="30"/>
  <c r="DY5" i="30" s="1"/>
  <c r="DX4" i="30"/>
  <c r="DY4" i="30" s="1"/>
  <c r="DX8" i="30"/>
  <c r="DY8" i="30" s="1"/>
  <c r="DX3" i="30"/>
  <c r="DY3" i="30" s="1"/>
  <c r="DX10" i="30"/>
  <c r="DY10" i="30" s="1"/>
  <c r="DX7" i="30"/>
  <c r="DY7" i="30" s="1"/>
  <c r="EZ38" i="36"/>
  <c r="EZ22" i="36"/>
  <c r="EZ52" i="36"/>
  <c r="FA52" i="36" s="1"/>
  <c r="EZ26" i="36"/>
  <c r="FA34" i="36"/>
  <c r="DN41" i="36"/>
  <c r="FA49" i="36"/>
  <c r="EZ6" i="36"/>
  <c r="EZ19" i="36"/>
  <c r="EZ37" i="36"/>
  <c r="FA13" i="36"/>
  <c r="FA48" i="36"/>
  <c r="DN25" i="36"/>
  <c r="FA25" i="36" s="1"/>
  <c r="EZ32" i="36"/>
  <c r="EZ16" i="36"/>
  <c r="FA19" i="36" l="1"/>
  <c r="DJ18" i="29"/>
  <c r="DL14" i="29" s="1"/>
  <c r="EE14" i="29" s="1"/>
  <c r="DZ7" i="30"/>
  <c r="EA7" i="30" s="1"/>
  <c r="DJ19" i="29"/>
  <c r="DL8" i="29" s="1"/>
  <c r="EE8" i="29" s="1"/>
  <c r="FA15" i="36"/>
  <c r="DZ3" i="30"/>
  <c r="EA3" i="30" s="1"/>
  <c r="DX15" i="30"/>
  <c r="DX16" i="30"/>
  <c r="FA38" i="36"/>
  <c r="C13" i="34"/>
  <c r="C24" i="34" s="1"/>
  <c r="D24" i="34" s="1"/>
  <c r="DZ8" i="30"/>
  <c r="EA8" i="30" s="1"/>
  <c r="EZ39" i="36"/>
  <c r="FA39" i="36" s="1"/>
  <c r="DL7" i="29"/>
  <c r="EE7" i="29" s="1"/>
  <c r="DL11" i="29"/>
  <c r="EE11" i="29" s="1"/>
  <c r="EZ10" i="36"/>
  <c r="FA10" i="36" s="1"/>
  <c r="EZ4" i="36"/>
  <c r="FA4" i="36" s="1"/>
  <c r="DZ10" i="30"/>
  <c r="EA10" i="30" s="1"/>
  <c r="DZ4" i="30"/>
  <c r="EA4" i="30" s="1"/>
  <c r="DZ5" i="30"/>
  <c r="EA5" i="30" s="1"/>
  <c r="DZ9" i="30"/>
  <c r="EA9" i="30" s="1"/>
  <c r="DL10" i="29"/>
  <c r="EE10" i="29" s="1"/>
  <c r="EZ40" i="36"/>
  <c r="FA40" i="36" s="1"/>
  <c r="EZ18" i="36"/>
  <c r="FA50" i="36"/>
  <c r="DZ6" i="30"/>
  <c r="EA6" i="30" s="1"/>
  <c r="DZ11" i="30"/>
  <c r="EA11" i="30" s="1"/>
  <c r="FA33" i="36"/>
  <c r="EZ20" i="36"/>
  <c r="EZ12" i="36"/>
  <c r="EZ41" i="36"/>
  <c r="FA41" i="36" s="1"/>
  <c r="DL5" i="29" l="1"/>
  <c r="EE5" i="29" s="1"/>
  <c r="BY3" i="30"/>
  <c r="BW4" i="30" s="1"/>
  <c r="DL12" i="29"/>
  <c r="EE12" i="29" s="1"/>
  <c r="C12" i="34"/>
  <c r="D12" i="34" s="1"/>
  <c r="DL3" i="29"/>
  <c r="EE3" i="29" s="1"/>
  <c r="DL9" i="29"/>
  <c r="EE9" i="29" s="1"/>
  <c r="BP3" i="36"/>
  <c r="DL4" i="29"/>
  <c r="EE4" i="29" s="1"/>
  <c r="DL13" i="29"/>
  <c r="EE13" i="29" s="1"/>
  <c r="DL6" i="29"/>
  <c r="EE6" i="29" s="1"/>
  <c r="AR27" i="27"/>
  <c r="L21" i="34"/>
  <c r="L20" i="34"/>
  <c r="L22" i="34" s="1"/>
  <c r="AV18" i="28"/>
  <c r="AV17" i="28"/>
  <c r="AX15" i="28" s="1"/>
  <c r="AV12" i="28"/>
  <c r="AH42" i="28"/>
  <c r="AU34" i="28"/>
  <c r="AU32" i="28"/>
  <c r="AU24" i="28"/>
  <c r="AU21" i="28"/>
  <c r="AU20" i="28"/>
  <c r="AU19" i="28"/>
  <c r="AU17" i="28"/>
  <c r="AU15" i="28"/>
  <c r="AU11" i="28"/>
  <c r="AU3" i="28"/>
  <c r="DB5" i="30"/>
  <c r="DB4" i="30"/>
  <c r="DB3" i="30"/>
  <c r="CZ16" i="30"/>
  <c r="CZ15" i="30"/>
  <c r="DB11" i="30" s="1"/>
  <c r="DL48" i="36"/>
  <c r="DK49" i="36"/>
  <c r="DL49" i="36" s="1"/>
  <c r="DK48" i="36"/>
  <c r="DK33" i="36"/>
  <c r="DJ53" i="36"/>
  <c r="DJ56" i="36" s="1"/>
  <c r="DI53" i="36"/>
  <c r="CT53" i="36"/>
  <c r="DJ52" i="36"/>
  <c r="DJ51" i="36"/>
  <c r="DJ50" i="36"/>
  <c r="DJ49" i="36"/>
  <c r="DJ48" i="36"/>
  <c r="DM64" i="31"/>
  <c r="DJ46" i="36"/>
  <c r="DJ42" i="36"/>
  <c r="DJ41" i="36"/>
  <c r="DJ40" i="36"/>
  <c r="DJ39" i="36"/>
  <c r="DJ38" i="36"/>
  <c r="DJ37" i="36"/>
  <c r="DJ35" i="36"/>
  <c r="DJ34" i="36"/>
  <c r="DJ33" i="36"/>
  <c r="DJ31" i="36"/>
  <c r="DJ30" i="36"/>
  <c r="DJ29" i="36"/>
  <c r="DJ28" i="36"/>
  <c r="DJ25" i="36"/>
  <c r="DJ24" i="36"/>
  <c r="DJ21" i="36"/>
  <c r="DJ19" i="36"/>
  <c r="DJ15" i="36"/>
  <c r="DJ14" i="36"/>
  <c r="DJ13" i="36"/>
  <c r="DJ11" i="36"/>
  <c r="DJ10" i="36"/>
  <c r="DJ8" i="36"/>
  <c r="DJ5" i="36"/>
  <c r="DJ4" i="36"/>
  <c r="CP21" i="36"/>
  <c r="CO53" i="36"/>
  <c r="BQ53" i="36"/>
  <c r="CP52" i="36"/>
  <c r="CP51" i="36"/>
  <c r="CP50" i="36"/>
  <c r="CP49" i="36"/>
  <c r="CP48" i="36"/>
  <c r="CP46" i="36"/>
  <c r="CP42" i="36"/>
  <c r="CP41" i="36"/>
  <c r="CP40" i="36"/>
  <c r="CP39" i="36"/>
  <c r="CP38" i="36"/>
  <c r="CP37" i="36"/>
  <c r="CP35" i="36"/>
  <c r="CP34" i="36"/>
  <c r="CP33" i="36"/>
  <c r="CP31" i="36"/>
  <c r="CP30" i="36"/>
  <c r="CP29" i="36"/>
  <c r="CP28" i="36"/>
  <c r="CP25" i="36"/>
  <c r="CP24" i="36"/>
  <c r="CP19" i="36"/>
  <c r="CP15" i="36"/>
  <c r="CP14" i="36"/>
  <c r="CP13" i="36"/>
  <c r="CP11" i="36"/>
  <c r="CP10" i="36"/>
  <c r="CP8" i="36"/>
  <c r="CP5" i="36"/>
  <c r="CP4" i="36"/>
  <c r="DG64" i="31"/>
  <c r="C48" i="36"/>
  <c r="EB53" i="36"/>
  <c r="EA53" i="36"/>
  <c r="DY53" i="36"/>
  <c r="DX53" i="36"/>
  <c r="CX53" i="36"/>
  <c r="CN53" i="36"/>
  <c r="CK53" i="36"/>
  <c r="BH53" i="36"/>
  <c r="BH56" i="36" s="1"/>
  <c r="BG53" i="36"/>
  <c r="BF53" i="36"/>
  <c r="BF56" i="36" s="1"/>
  <c r="BC53" i="36"/>
  <c r="BB53" i="36"/>
  <c r="BC54" i="36" s="1"/>
  <c r="AH53" i="36"/>
  <c r="AI53" i="36" s="1"/>
  <c r="R53" i="36"/>
  <c r="G53" i="36"/>
  <c r="F53" i="36"/>
  <c r="E53" i="36"/>
  <c r="D53" i="36"/>
  <c r="CN56" i="36" s="1"/>
  <c r="EP52" i="36"/>
  <c r="EO52" i="36"/>
  <c r="EG52" i="36"/>
  <c r="EH52" i="36" s="1"/>
  <c r="EE52" i="36"/>
  <c r="EI52" i="36" s="1"/>
  <c r="ED52" i="36"/>
  <c r="DT52" i="36"/>
  <c r="CZ52" i="36"/>
  <c r="CY52" i="36"/>
  <c r="CW52" i="36"/>
  <c r="DF52" i="36" s="1"/>
  <c r="CV52" i="36"/>
  <c r="CU52" i="36"/>
  <c r="DE52" i="36" s="1"/>
  <c r="CH52" i="36"/>
  <c r="CG52" i="36"/>
  <c r="CB52" i="36"/>
  <c r="BX52" i="36"/>
  <c r="BU52" i="36"/>
  <c r="BW52" i="36" s="1"/>
  <c r="BT52" i="36"/>
  <c r="BS52" i="36"/>
  <c r="BV52" i="36" s="1"/>
  <c r="BR52" i="36"/>
  <c r="BD52" i="36"/>
  <c r="C52" i="36"/>
  <c r="EP51" i="36"/>
  <c r="EO51" i="36"/>
  <c r="EI51" i="36"/>
  <c r="EG51" i="36"/>
  <c r="EH51" i="36" s="1"/>
  <c r="EE51" i="36"/>
  <c r="ED51" i="36"/>
  <c r="DT51" i="36"/>
  <c r="DF51" i="36"/>
  <c r="CZ51" i="36"/>
  <c r="CY51" i="36"/>
  <c r="CW51" i="36"/>
  <c r="CV51" i="36"/>
  <c r="CU51" i="36"/>
  <c r="CH51" i="36"/>
  <c r="CG51" i="36"/>
  <c r="CB51" i="36"/>
  <c r="BW51" i="36"/>
  <c r="BV51" i="36"/>
  <c r="BU51" i="36"/>
  <c r="BT51" i="36"/>
  <c r="BX51" i="36" s="1"/>
  <c r="BS51" i="36"/>
  <c r="BR51" i="36"/>
  <c r="BD51" i="36"/>
  <c r="AS51" i="36"/>
  <c r="AD51" i="36"/>
  <c r="M51" i="36" s="1"/>
  <c r="Q51" i="36"/>
  <c r="L51" i="36" s="1"/>
  <c r="C51" i="36"/>
  <c r="EP50" i="36"/>
  <c r="EO50" i="36"/>
  <c r="EG50" i="36"/>
  <c r="EH50" i="36" s="1"/>
  <c r="EE50" i="36"/>
  <c r="ED50" i="36"/>
  <c r="EI50" i="36" s="1"/>
  <c r="DT50" i="36"/>
  <c r="CY50" i="36"/>
  <c r="CZ50" i="36" s="1"/>
  <c r="CW50" i="36"/>
  <c r="DF50" i="36" s="1"/>
  <c r="CV50" i="36"/>
  <c r="CU50" i="36"/>
  <c r="DE50" i="36" s="1"/>
  <c r="CH50" i="36"/>
  <c r="CG50" i="36"/>
  <c r="CB50" i="36"/>
  <c r="BX50" i="36"/>
  <c r="BU50" i="36"/>
  <c r="BW50" i="36" s="1"/>
  <c r="BT50" i="36"/>
  <c r="BS50" i="36"/>
  <c r="BV50" i="36" s="1"/>
  <c r="BR50" i="36"/>
  <c r="BD50" i="36"/>
  <c r="AS50" i="36"/>
  <c r="AD50" i="36" s="1"/>
  <c r="M50" i="36" s="1"/>
  <c r="C50" i="36"/>
  <c r="EP49" i="36"/>
  <c r="EO49" i="36"/>
  <c r="EH49" i="36"/>
  <c r="EG49" i="36"/>
  <c r="EE49" i="36"/>
  <c r="ED49" i="36"/>
  <c r="EI49" i="36" s="1"/>
  <c r="DT49" i="36"/>
  <c r="DE49" i="36"/>
  <c r="CY49" i="36"/>
  <c r="CZ49" i="36" s="1"/>
  <c r="CW49" i="36"/>
  <c r="DF49" i="36" s="1"/>
  <c r="CV49" i="36"/>
  <c r="CU49" i="36"/>
  <c r="CH49" i="36"/>
  <c r="CG49" i="36"/>
  <c r="CB49" i="36"/>
  <c r="BX49" i="36"/>
  <c r="BW49" i="36"/>
  <c r="BU49" i="36"/>
  <c r="BT49" i="36"/>
  <c r="BS49" i="36"/>
  <c r="BR49" i="36"/>
  <c r="BV49" i="36" s="1"/>
  <c r="BD49" i="36"/>
  <c r="AS49" i="36"/>
  <c r="AF49" i="36"/>
  <c r="AD49" i="36"/>
  <c r="M49" i="36" s="1"/>
  <c r="Q49" i="36"/>
  <c r="P49" i="36"/>
  <c r="K49" i="36" s="1"/>
  <c r="L49" i="36"/>
  <c r="EP48" i="36"/>
  <c r="EO48" i="36"/>
  <c r="EG48" i="36"/>
  <c r="EH48" i="36" s="1"/>
  <c r="EE48" i="36"/>
  <c r="ED48" i="36"/>
  <c r="EI48" i="36" s="1"/>
  <c r="DT48" i="36"/>
  <c r="CZ48" i="36"/>
  <c r="CY48" i="36"/>
  <c r="CW48" i="36"/>
  <c r="DF48" i="36" s="1"/>
  <c r="CV48" i="36"/>
  <c r="CU48" i="36"/>
  <c r="CH48" i="36"/>
  <c r="CG48" i="36"/>
  <c r="CB48" i="36"/>
  <c r="BX48" i="36"/>
  <c r="BU48" i="36"/>
  <c r="BW48" i="36" s="1"/>
  <c r="BT48" i="36"/>
  <c r="BS48" i="36"/>
  <c r="BR48" i="36"/>
  <c r="BV48" i="36" s="1"/>
  <c r="BD48" i="36"/>
  <c r="AI48" i="36"/>
  <c r="EG47" i="36"/>
  <c r="EH47" i="36" s="1"/>
  <c r="EE47" i="36"/>
  <c r="ED47" i="36"/>
  <c r="EI47" i="36" s="1"/>
  <c r="CZ47" i="36"/>
  <c r="CY47" i="36"/>
  <c r="CW47" i="36"/>
  <c r="DF47" i="36" s="1"/>
  <c r="CV47" i="36"/>
  <c r="CU47" i="36"/>
  <c r="DE47" i="36" s="1"/>
  <c r="BU47" i="36"/>
  <c r="BW47" i="36" s="1"/>
  <c r="BT47" i="36"/>
  <c r="BX47" i="36" s="1"/>
  <c r="BS47" i="36"/>
  <c r="BR47" i="36"/>
  <c r="BV47" i="36" s="1"/>
  <c r="C47" i="36"/>
  <c r="EP46" i="36"/>
  <c r="EO46" i="36"/>
  <c r="EH46" i="36"/>
  <c r="EG46" i="36"/>
  <c r="EE46" i="36"/>
  <c r="EI46" i="36" s="1"/>
  <c r="ED46" i="36"/>
  <c r="DT46" i="36"/>
  <c r="DF46" i="36"/>
  <c r="CY46" i="36"/>
  <c r="CZ46" i="36" s="1"/>
  <c r="CW46" i="36"/>
  <c r="CV46" i="36"/>
  <c r="CU46" i="36"/>
  <c r="DE46" i="36" s="1"/>
  <c r="CH46" i="36"/>
  <c r="CG46" i="36"/>
  <c r="CB46" i="36"/>
  <c r="BX46" i="36"/>
  <c r="BW46" i="36"/>
  <c r="BU46" i="36"/>
  <c r="BT46" i="36"/>
  <c r="BS46" i="36"/>
  <c r="BV46" i="36" s="1"/>
  <c r="BR46" i="36"/>
  <c r="BD46" i="36"/>
  <c r="Q46" i="36"/>
  <c r="L46" i="36" s="1"/>
  <c r="C46" i="36"/>
  <c r="EI45" i="36"/>
  <c r="EG45" i="36"/>
  <c r="EH45" i="36" s="1"/>
  <c r="EE45" i="36"/>
  <c r="ED45" i="36"/>
  <c r="DF45" i="36"/>
  <c r="CZ45" i="36"/>
  <c r="CY45" i="36"/>
  <c r="CW45" i="36"/>
  <c r="CV45" i="36"/>
  <c r="DE45" i="36" s="1"/>
  <c r="CU45" i="36"/>
  <c r="BV45" i="36"/>
  <c r="BU45" i="36"/>
  <c r="BW45" i="36" s="1"/>
  <c r="BT45" i="36"/>
  <c r="BX45" i="36" s="1"/>
  <c r="BS45" i="36"/>
  <c r="BR45" i="36"/>
  <c r="C45" i="36"/>
  <c r="EG44" i="36"/>
  <c r="EH44" i="36" s="1"/>
  <c r="EE44" i="36"/>
  <c r="EI44" i="36" s="1"/>
  <c r="ED44" i="36"/>
  <c r="DE44" i="36"/>
  <c r="CZ44" i="36"/>
  <c r="CY44" i="36"/>
  <c r="CW44" i="36"/>
  <c r="DF44" i="36" s="1"/>
  <c r="CV44" i="36"/>
  <c r="CU44" i="36"/>
  <c r="BV44" i="36"/>
  <c r="BU44" i="36"/>
  <c r="BW44" i="36" s="1"/>
  <c r="BT44" i="36"/>
  <c r="BX44" i="36" s="1"/>
  <c r="BS44" i="36"/>
  <c r="BR44" i="36"/>
  <c r="C44" i="36"/>
  <c r="EG43" i="36"/>
  <c r="EH43" i="36" s="1"/>
  <c r="EE43" i="36"/>
  <c r="ED43" i="36"/>
  <c r="EI43" i="36" s="1"/>
  <c r="CY43" i="36"/>
  <c r="CZ43" i="36" s="1"/>
  <c r="CW43" i="36"/>
  <c r="DF43" i="36" s="1"/>
  <c r="CV43" i="36"/>
  <c r="CU43" i="36"/>
  <c r="DE43" i="36" s="1"/>
  <c r="BX43" i="36"/>
  <c r="BU43" i="36"/>
  <c r="BW43" i="36" s="1"/>
  <c r="BT43" i="36"/>
  <c r="BS43" i="36"/>
  <c r="BR43" i="36"/>
  <c r="BV43" i="36" s="1"/>
  <c r="AI43" i="36"/>
  <c r="C43" i="36"/>
  <c r="EP42" i="36"/>
  <c r="EO42" i="36"/>
  <c r="EI42" i="36"/>
  <c r="EG42" i="36"/>
  <c r="EH42" i="36" s="1"/>
  <c r="EE42" i="36"/>
  <c r="ED42" i="36"/>
  <c r="DT42" i="36"/>
  <c r="CZ42" i="36"/>
  <c r="CY42" i="36"/>
  <c r="CW42" i="36"/>
  <c r="DF42" i="36" s="1"/>
  <c r="CV42" i="36"/>
  <c r="CU42" i="36"/>
  <c r="DE42" i="36" s="1"/>
  <c r="CH42" i="36"/>
  <c r="CG42" i="36"/>
  <c r="CB42" i="36"/>
  <c r="BU42" i="36"/>
  <c r="BW42" i="36" s="1"/>
  <c r="BT42" i="36"/>
  <c r="BX42" i="36" s="1"/>
  <c r="BS42" i="36"/>
  <c r="BR42" i="36"/>
  <c r="BV42" i="36" s="1"/>
  <c r="BD42" i="36"/>
  <c r="AS42" i="36"/>
  <c r="AD42" i="36"/>
  <c r="M42" i="36" s="1"/>
  <c r="C42" i="36"/>
  <c r="EP41" i="36"/>
  <c r="EO41" i="36"/>
  <c r="EH41" i="36"/>
  <c r="EG41" i="36"/>
  <c r="EE41" i="36"/>
  <c r="ED41" i="36"/>
  <c r="EI41" i="36" s="1"/>
  <c r="DT41" i="36"/>
  <c r="DA41" i="36"/>
  <c r="DB41" i="36" s="1"/>
  <c r="CY41" i="36"/>
  <c r="CZ41" i="36" s="1"/>
  <c r="CW41" i="36"/>
  <c r="DF41" i="36" s="1"/>
  <c r="CV41" i="36"/>
  <c r="CU41" i="36"/>
  <c r="DE41" i="36" s="1"/>
  <c r="CH41" i="36"/>
  <c r="CG41" i="36"/>
  <c r="CB41" i="36"/>
  <c r="BW41" i="36"/>
  <c r="BV41" i="36"/>
  <c r="BU41" i="36"/>
  <c r="BT41" i="36"/>
  <c r="BX41" i="36" s="1"/>
  <c r="BS41" i="36"/>
  <c r="BR41" i="36"/>
  <c r="BD41" i="36"/>
  <c r="AF41" i="36"/>
  <c r="Z41" i="36"/>
  <c r="Q41" i="36"/>
  <c r="C41" i="36"/>
  <c r="EP40" i="36"/>
  <c r="EO40" i="36"/>
  <c r="EI40" i="36"/>
  <c r="EH40" i="36"/>
  <c r="EG40" i="36"/>
  <c r="EE40" i="36"/>
  <c r="ED40" i="36"/>
  <c r="DT40" i="36"/>
  <c r="DF40" i="36"/>
  <c r="DE40" i="36"/>
  <c r="CZ40" i="36"/>
  <c r="CY40" i="36"/>
  <c r="CW40" i="36"/>
  <c r="CV40" i="36"/>
  <c r="CU40" i="36"/>
  <c r="CH40" i="36"/>
  <c r="CG40" i="36"/>
  <c r="CB40" i="36"/>
  <c r="BV40" i="36"/>
  <c r="BU40" i="36"/>
  <c r="BW40" i="36" s="1"/>
  <c r="BT40" i="36"/>
  <c r="BX40" i="36" s="1"/>
  <c r="BS40" i="36"/>
  <c r="BR40" i="36"/>
  <c r="BD40" i="36"/>
  <c r="AF40" i="36"/>
  <c r="Z40" i="36"/>
  <c r="Q40" i="36"/>
  <c r="L40" i="36"/>
  <c r="C40" i="36"/>
  <c r="P40" i="36" s="1"/>
  <c r="K40" i="36" s="1"/>
  <c r="EP39" i="36"/>
  <c r="EO39" i="36"/>
  <c r="EG39" i="36"/>
  <c r="EH39" i="36" s="1"/>
  <c r="EE39" i="36"/>
  <c r="ED39" i="36"/>
  <c r="EI39" i="36" s="1"/>
  <c r="DT39" i="36"/>
  <c r="CY39" i="36"/>
  <c r="CZ39" i="36" s="1"/>
  <c r="CW39" i="36"/>
  <c r="DF39" i="36" s="1"/>
  <c r="CV39" i="36"/>
  <c r="DE39" i="36" s="1"/>
  <c r="CU39" i="36"/>
  <c r="CH39" i="36"/>
  <c r="CG39" i="36"/>
  <c r="CB39" i="36"/>
  <c r="BY39" i="36"/>
  <c r="CA39" i="36" s="1"/>
  <c r="BU39" i="36"/>
  <c r="BW39" i="36" s="1"/>
  <c r="BT39" i="36"/>
  <c r="BX39" i="36" s="1"/>
  <c r="BS39" i="36"/>
  <c r="BR39" i="36"/>
  <c r="BV39" i="36" s="1"/>
  <c r="BD39" i="36"/>
  <c r="AS39" i="36"/>
  <c r="AI39" i="36"/>
  <c r="AF39" i="36"/>
  <c r="AD39" i="36"/>
  <c r="M39" i="36" s="1"/>
  <c r="P39" i="36"/>
  <c r="K39" i="36"/>
  <c r="EP38" i="36"/>
  <c r="EO38" i="36"/>
  <c r="EI38" i="36"/>
  <c r="EH38" i="36"/>
  <c r="EG38" i="36"/>
  <c r="EE38" i="36"/>
  <c r="ED38" i="36"/>
  <c r="DT38" i="36"/>
  <c r="DF38" i="36"/>
  <c r="CY38" i="36"/>
  <c r="CZ38" i="36" s="1"/>
  <c r="CW38" i="36"/>
  <c r="CV38" i="36"/>
  <c r="CU38" i="36"/>
  <c r="DE38" i="36" s="1"/>
  <c r="CH38" i="36"/>
  <c r="CG38" i="36"/>
  <c r="CB38" i="36"/>
  <c r="BX38" i="36"/>
  <c r="BW38" i="36"/>
  <c r="BV38" i="36"/>
  <c r="BU38" i="36"/>
  <c r="BT38" i="36"/>
  <c r="BS38" i="36"/>
  <c r="BR38" i="36"/>
  <c r="BD38" i="36"/>
  <c r="AF38" i="36"/>
  <c r="Z38" i="36"/>
  <c r="P38" i="36"/>
  <c r="K38" i="36" s="1"/>
  <c r="EP37" i="36"/>
  <c r="EO37" i="36"/>
  <c r="EG37" i="36"/>
  <c r="EH37" i="36" s="1"/>
  <c r="EE37" i="36"/>
  <c r="ED37" i="36"/>
  <c r="EI37" i="36" s="1"/>
  <c r="DT37" i="36"/>
  <c r="DE37" i="36"/>
  <c r="CY37" i="36"/>
  <c r="CZ37" i="36" s="1"/>
  <c r="CW37" i="36"/>
  <c r="DF37" i="36" s="1"/>
  <c r="CV37" i="36"/>
  <c r="CU37" i="36"/>
  <c r="CH37" i="36"/>
  <c r="CG37" i="36"/>
  <c r="CB37" i="36"/>
  <c r="BV37" i="36"/>
  <c r="BU37" i="36"/>
  <c r="BW37" i="36" s="1"/>
  <c r="BT37" i="36"/>
  <c r="BX37" i="36" s="1"/>
  <c r="BS37" i="36"/>
  <c r="BR37" i="36"/>
  <c r="BD37" i="36"/>
  <c r="AI37" i="36"/>
  <c r="AJ37" i="36" s="1"/>
  <c r="AG37" i="36" s="1"/>
  <c r="ES36" i="36"/>
  <c r="EP36" i="36"/>
  <c r="EO36" i="36"/>
  <c r="EI36" i="36"/>
  <c r="EH36" i="36"/>
  <c r="EG36" i="36"/>
  <c r="EE36" i="36"/>
  <c r="ED36" i="36"/>
  <c r="DT36" i="36"/>
  <c r="CY36" i="36"/>
  <c r="CZ36" i="36" s="1"/>
  <c r="CW36" i="36"/>
  <c r="DF36" i="36" s="1"/>
  <c r="CV36" i="36"/>
  <c r="CU36" i="36"/>
  <c r="DE36" i="36" s="1"/>
  <c r="CH36" i="36"/>
  <c r="CG36" i="36"/>
  <c r="BX36" i="36"/>
  <c r="BW36" i="36"/>
  <c r="BU36" i="36"/>
  <c r="BT36" i="36"/>
  <c r="BS36" i="36"/>
  <c r="BR36" i="36"/>
  <c r="BV36" i="36" s="1"/>
  <c r="BD36" i="36"/>
  <c r="EP35" i="36"/>
  <c r="EO35" i="36"/>
  <c r="EH35" i="36"/>
  <c r="EG35" i="36"/>
  <c r="EE35" i="36"/>
  <c r="ED35" i="36"/>
  <c r="EI35" i="36" s="1"/>
  <c r="DT35" i="36"/>
  <c r="CY35" i="36"/>
  <c r="CZ35" i="36" s="1"/>
  <c r="CW35" i="36"/>
  <c r="DF35" i="36" s="1"/>
  <c r="CV35" i="36"/>
  <c r="CU35" i="36"/>
  <c r="DE35" i="36" s="1"/>
  <c r="CH35" i="36"/>
  <c r="CG35" i="36"/>
  <c r="CB35" i="36"/>
  <c r="CA35" i="36"/>
  <c r="BY35" i="36"/>
  <c r="BX35" i="36"/>
  <c r="BW35" i="36"/>
  <c r="BU35" i="36"/>
  <c r="BT35" i="36"/>
  <c r="BS35" i="36"/>
  <c r="BR35" i="36"/>
  <c r="BV35" i="36" s="1"/>
  <c r="BD35" i="36"/>
  <c r="AI35" i="36"/>
  <c r="AJ35" i="36" s="1"/>
  <c r="AG35" i="36" s="1"/>
  <c r="Q35" i="36"/>
  <c r="L35" i="36"/>
  <c r="EP34" i="36"/>
  <c r="EO34" i="36"/>
  <c r="EH34" i="36"/>
  <c r="EG34" i="36"/>
  <c r="EE34" i="36"/>
  <c r="ED34" i="36"/>
  <c r="EI34" i="36" s="1"/>
  <c r="DT34" i="36"/>
  <c r="CY34" i="36"/>
  <c r="CZ34" i="36" s="1"/>
  <c r="CW34" i="36"/>
  <c r="DF34" i="36" s="1"/>
  <c r="CV34" i="36"/>
  <c r="CU34" i="36"/>
  <c r="CH34" i="36"/>
  <c r="CG34" i="36"/>
  <c r="CB34" i="36"/>
  <c r="CA34" i="36"/>
  <c r="BY34" i="36"/>
  <c r="BX34" i="36"/>
  <c r="BW34" i="36"/>
  <c r="BU34" i="36"/>
  <c r="BT34" i="36"/>
  <c r="BS34" i="36"/>
  <c r="BR34" i="36"/>
  <c r="BV34" i="36" s="1"/>
  <c r="BD34" i="36"/>
  <c r="C34" i="36"/>
  <c r="EG33" i="36"/>
  <c r="EH33" i="36" s="1"/>
  <c r="EE33" i="36"/>
  <c r="CY33" i="36"/>
  <c r="CZ33" i="36" s="1"/>
  <c r="CW33" i="36"/>
  <c r="DF33" i="36" s="1"/>
  <c r="CV33" i="36"/>
  <c r="BU33" i="36"/>
  <c r="BW33" i="36" s="1"/>
  <c r="BT33" i="36"/>
  <c r="BX33" i="36" s="1"/>
  <c r="BS33" i="36"/>
  <c r="EH32" i="36"/>
  <c r="EG32" i="36"/>
  <c r="EE32" i="36"/>
  <c r="ED32" i="36"/>
  <c r="EI32" i="36" s="1"/>
  <c r="DF32" i="36"/>
  <c r="DE32" i="36"/>
  <c r="CY32" i="36"/>
  <c r="CZ32" i="36" s="1"/>
  <c r="CW32" i="36"/>
  <c r="CV32" i="36"/>
  <c r="CU32" i="36"/>
  <c r="BX32" i="36"/>
  <c r="BW32" i="36"/>
  <c r="BV32" i="36"/>
  <c r="BU32" i="36"/>
  <c r="BT32" i="36"/>
  <c r="BS32" i="36"/>
  <c r="BR32" i="36"/>
  <c r="C32" i="36"/>
  <c r="EP31" i="36"/>
  <c r="EO31" i="36"/>
  <c r="EH31" i="36"/>
  <c r="EG31" i="36"/>
  <c r="EE31" i="36"/>
  <c r="ED31" i="36"/>
  <c r="EI31" i="36" s="1"/>
  <c r="DT31" i="36"/>
  <c r="DF31" i="36"/>
  <c r="DA31" i="36"/>
  <c r="DB31" i="36" s="1"/>
  <c r="CZ31" i="36"/>
  <c r="CY31" i="36"/>
  <c r="CW31" i="36"/>
  <c r="CV31" i="36"/>
  <c r="DE31" i="36" s="1"/>
  <c r="CU31" i="36"/>
  <c r="CH31" i="36"/>
  <c r="CG31" i="36"/>
  <c r="CB31" i="36"/>
  <c r="BW31" i="36"/>
  <c r="BU31" i="36"/>
  <c r="BT31" i="36"/>
  <c r="BX31" i="36" s="1"/>
  <c r="BS31" i="36"/>
  <c r="BR31" i="36"/>
  <c r="BV31" i="36" s="1"/>
  <c r="BD31" i="36"/>
  <c r="AS31" i="36"/>
  <c r="AF31" i="36"/>
  <c r="AD31" i="36"/>
  <c r="M31" i="36"/>
  <c r="C31" i="36"/>
  <c r="EP30" i="36"/>
  <c r="EO30" i="36"/>
  <c r="EH30" i="36"/>
  <c r="EG30" i="36"/>
  <c r="EE30" i="36"/>
  <c r="ED30" i="36"/>
  <c r="EI30" i="36" s="1"/>
  <c r="DT30" i="36"/>
  <c r="CY30" i="36"/>
  <c r="CZ30" i="36" s="1"/>
  <c r="CW30" i="36"/>
  <c r="DF30" i="36" s="1"/>
  <c r="CV30" i="36"/>
  <c r="CU30" i="36"/>
  <c r="CH30" i="36"/>
  <c r="CG30" i="36"/>
  <c r="CB30" i="36"/>
  <c r="CA30" i="36"/>
  <c r="BY30" i="36"/>
  <c r="BW30" i="36"/>
  <c r="BU30" i="36"/>
  <c r="BT30" i="36"/>
  <c r="BX30" i="36" s="1"/>
  <c r="BS30" i="36"/>
  <c r="BV30" i="36" s="1"/>
  <c r="BR30" i="36"/>
  <c r="BD30" i="36"/>
  <c r="C30" i="36"/>
  <c r="P31" i="36" s="1"/>
  <c r="K31" i="36" s="1"/>
  <c r="EP29" i="36"/>
  <c r="EO29" i="36"/>
  <c r="EI29" i="36"/>
  <c r="EG29" i="36"/>
  <c r="EH29" i="36" s="1"/>
  <c r="EE29" i="36"/>
  <c r="ED29" i="36"/>
  <c r="DT29" i="36"/>
  <c r="DF29" i="36"/>
  <c r="DA29" i="36"/>
  <c r="DB29" i="36" s="1"/>
  <c r="CZ29" i="36"/>
  <c r="CY29" i="36"/>
  <c r="CW29" i="36"/>
  <c r="CV29" i="36"/>
  <c r="CU29" i="36"/>
  <c r="DE29" i="36" s="1"/>
  <c r="CH29" i="36"/>
  <c r="CG29" i="36"/>
  <c r="CB29" i="36"/>
  <c r="BX29" i="36"/>
  <c r="BW29" i="36"/>
  <c r="BV29" i="36"/>
  <c r="BU29" i="36"/>
  <c r="BT29" i="36"/>
  <c r="BS29" i="36"/>
  <c r="BR29" i="36"/>
  <c r="BD29" i="36"/>
  <c r="Q29" i="36"/>
  <c r="L29" i="36"/>
  <c r="C29" i="36"/>
  <c r="EP28" i="36"/>
  <c r="EO28" i="36"/>
  <c r="EG28" i="36"/>
  <c r="EH28" i="36" s="1"/>
  <c r="EE28" i="36"/>
  <c r="EI28" i="36" s="1"/>
  <c r="ED28" i="36"/>
  <c r="DT28" i="36"/>
  <c r="CY28" i="36"/>
  <c r="CZ28" i="36" s="1"/>
  <c r="CW28" i="36"/>
  <c r="DF28" i="36" s="1"/>
  <c r="CV28" i="36"/>
  <c r="CU28" i="36"/>
  <c r="DE28" i="36" s="1"/>
  <c r="CH28" i="36"/>
  <c r="CG28" i="36"/>
  <c r="CB28" i="36"/>
  <c r="BY28" i="36"/>
  <c r="CA28" i="36" s="1"/>
  <c r="BX28" i="36"/>
  <c r="BW28" i="36"/>
  <c r="BU28" i="36"/>
  <c r="BT28" i="36"/>
  <c r="BS28" i="36"/>
  <c r="BR28" i="36"/>
  <c r="BD28" i="36"/>
  <c r="EG27" i="36"/>
  <c r="EH27" i="36" s="1"/>
  <c r="EE27" i="36"/>
  <c r="ED27" i="36"/>
  <c r="CZ27" i="36"/>
  <c r="CY27" i="36"/>
  <c r="CW27" i="36"/>
  <c r="DF27" i="36" s="1"/>
  <c r="CV27" i="36"/>
  <c r="CU27" i="36"/>
  <c r="DE27" i="36" s="1"/>
  <c r="BW27" i="36"/>
  <c r="BV27" i="36"/>
  <c r="BU27" i="36"/>
  <c r="BT27" i="36"/>
  <c r="BX27" i="36" s="1"/>
  <c r="BS27" i="36"/>
  <c r="BR27" i="36"/>
  <c r="AI27" i="36"/>
  <c r="AJ27" i="36" s="1"/>
  <c r="AG27" i="36" s="1"/>
  <c r="C27" i="36"/>
  <c r="EI26" i="36"/>
  <c r="EG26" i="36"/>
  <c r="EH26" i="36" s="1"/>
  <c r="EE26" i="36"/>
  <c r="ED26" i="36"/>
  <c r="DF26" i="36"/>
  <c r="DE26" i="36"/>
  <c r="CZ26" i="36"/>
  <c r="CY26" i="36"/>
  <c r="CW26" i="36"/>
  <c r="CV26" i="36"/>
  <c r="CU26" i="36"/>
  <c r="BU26" i="36"/>
  <c r="BW26" i="36" s="1"/>
  <c r="BT26" i="36"/>
  <c r="BX26" i="36" s="1"/>
  <c r="BS26" i="36"/>
  <c r="BR26" i="36"/>
  <c r="EP25" i="36"/>
  <c r="EO25" i="36"/>
  <c r="EG25" i="36"/>
  <c r="EH25" i="36" s="1"/>
  <c r="EE25" i="36"/>
  <c r="ED25" i="36"/>
  <c r="EI25" i="36" s="1"/>
  <c r="DT25" i="36"/>
  <c r="CY25" i="36"/>
  <c r="CZ25" i="36" s="1"/>
  <c r="CW25" i="36"/>
  <c r="DF25" i="36" s="1"/>
  <c r="CV25" i="36"/>
  <c r="CU25" i="36"/>
  <c r="DE25" i="36" s="1"/>
  <c r="CH25" i="36"/>
  <c r="CG25" i="36"/>
  <c r="CB25" i="36"/>
  <c r="CA25" i="36"/>
  <c r="BY25" i="36"/>
  <c r="BX25" i="36"/>
  <c r="BV25" i="36"/>
  <c r="BU25" i="36"/>
  <c r="BW25" i="36" s="1"/>
  <c r="BT25" i="36"/>
  <c r="BS25" i="36"/>
  <c r="BR25" i="36"/>
  <c r="BD25" i="36"/>
  <c r="EP24" i="36"/>
  <c r="EO24" i="36"/>
  <c r="EG24" i="36"/>
  <c r="EH24" i="36" s="1"/>
  <c r="EE24" i="36"/>
  <c r="ED24" i="36"/>
  <c r="EI24" i="36" s="1"/>
  <c r="DT24" i="36"/>
  <c r="DA24" i="36"/>
  <c r="DB24" i="36" s="1"/>
  <c r="CY24" i="36"/>
  <c r="CZ24" i="36" s="1"/>
  <c r="CW24" i="36"/>
  <c r="DF24" i="36" s="1"/>
  <c r="CV24" i="36"/>
  <c r="CU24" i="36"/>
  <c r="DE24" i="36" s="1"/>
  <c r="CH24" i="36"/>
  <c r="CG24" i="36"/>
  <c r="CB24" i="36"/>
  <c r="CA24" i="36"/>
  <c r="BY24" i="36"/>
  <c r="BW24" i="36"/>
  <c r="BU24" i="36"/>
  <c r="BT24" i="36"/>
  <c r="BX24" i="36" s="1"/>
  <c r="BS24" i="36"/>
  <c r="BR24" i="36"/>
  <c r="BV24" i="36" s="1"/>
  <c r="BD24" i="36"/>
  <c r="AI24" i="36"/>
  <c r="AJ24" i="36" s="1"/>
  <c r="AG24" i="36" s="1"/>
  <c r="AM24" i="36" s="1"/>
  <c r="AL24" i="36" s="1"/>
  <c r="AK24" i="36" s="1"/>
  <c r="EI23" i="36"/>
  <c r="EH23" i="36"/>
  <c r="EG23" i="36"/>
  <c r="EE23" i="36"/>
  <c r="ED23" i="36"/>
  <c r="DF23" i="36"/>
  <c r="CZ23" i="36"/>
  <c r="CY23" i="36"/>
  <c r="CW23" i="36"/>
  <c r="CV23" i="36"/>
  <c r="CU23" i="36"/>
  <c r="DE23" i="36" s="1"/>
  <c r="BU23" i="36"/>
  <c r="BW23" i="36" s="1"/>
  <c r="BT23" i="36"/>
  <c r="BX23" i="36" s="1"/>
  <c r="BS23" i="36"/>
  <c r="BV23" i="36" s="1"/>
  <c r="BR23" i="36"/>
  <c r="AI23" i="36"/>
  <c r="AJ23" i="36" s="1"/>
  <c r="AG23" i="36" s="1"/>
  <c r="AM23" i="36" s="1"/>
  <c r="AL23" i="36" s="1"/>
  <c r="AK23" i="36" s="1"/>
  <c r="C23" i="36"/>
  <c r="EH22" i="36"/>
  <c r="EG22" i="36"/>
  <c r="EE22" i="36"/>
  <c r="ED22" i="36"/>
  <c r="EI22" i="36" s="1"/>
  <c r="DF22" i="36"/>
  <c r="DE22" i="36"/>
  <c r="CY22" i="36"/>
  <c r="CZ22" i="36" s="1"/>
  <c r="CW22" i="36"/>
  <c r="CV22" i="36"/>
  <c r="CU22" i="36"/>
  <c r="BX22" i="36"/>
  <c r="BW22" i="36"/>
  <c r="BV22" i="36"/>
  <c r="BU22" i="36"/>
  <c r="BT22" i="36"/>
  <c r="BS22" i="36"/>
  <c r="BR22" i="36"/>
  <c r="AI22" i="36"/>
  <c r="AJ22" i="36" s="1"/>
  <c r="AG22" i="36" s="1"/>
  <c r="C22" i="36"/>
  <c r="EG21" i="36"/>
  <c r="EH21" i="36" s="1"/>
  <c r="EE21" i="36"/>
  <c r="ED21" i="36"/>
  <c r="EI21" i="36" s="1"/>
  <c r="DA21" i="36"/>
  <c r="DB21" i="36" s="1"/>
  <c r="CY21" i="36"/>
  <c r="CZ21" i="36" s="1"/>
  <c r="CW21" i="36"/>
  <c r="DF21" i="36" s="1"/>
  <c r="CV21" i="36"/>
  <c r="CU21" i="36"/>
  <c r="DE21" i="36" s="1"/>
  <c r="CB21" i="36"/>
  <c r="BY21" i="36"/>
  <c r="CA21" i="36" s="1"/>
  <c r="BX21" i="36"/>
  <c r="BW21" i="36"/>
  <c r="BV21" i="36"/>
  <c r="BU21" i="36"/>
  <c r="BT21" i="36"/>
  <c r="BS21" i="36"/>
  <c r="BR21" i="36"/>
  <c r="C21" i="36"/>
  <c r="CB20" i="36"/>
  <c r="CA20" i="36"/>
  <c r="BY20" i="36"/>
  <c r="BU20" i="36"/>
  <c r="BW20" i="36" s="1"/>
  <c r="BT20" i="36"/>
  <c r="BX20" i="36" s="1"/>
  <c r="BS20" i="36"/>
  <c r="BR20" i="36"/>
  <c r="BV20" i="36" s="1"/>
  <c r="EP19" i="36"/>
  <c r="EO19" i="36"/>
  <c r="EG19" i="36"/>
  <c r="EH19" i="36" s="1"/>
  <c r="EE19" i="36"/>
  <c r="EI19" i="36" s="1"/>
  <c r="ED19" i="36"/>
  <c r="DT19" i="36"/>
  <c r="DF19" i="36"/>
  <c r="DE19" i="36"/>
  <c r="DA19" i="36"/>
  <c r="DB19" i="36" s="1"/>
  <c r="CY19" i="36"/>
  <c r="CZ19" i="36" s="1"/>
  <c r="CW19" i="36"/>
  <c r="CV19" i="36"/>
  <c r="CU19" i="36"/>
  <c r="CH19" i="36"/>
  <c r="CG19" i="36"/>
  <c r="CB19" i="36"/>
  <c r="BY19" i="36"/>
  <c r="CA19" i="36" s="1"/>
  <c r="BV19" i="36"/>
  <c r="BU19" i="36"/>
  <c r="BW19" i="36" s="1"/>
  <c r="BT19" i="36"/>
  <c r="BX19" i="36" s="1"/>
  <c r="BS19" i="36"/>
  <c r="BR19" i="36"/>
  <c r="BD19" i="36"/>
  <c r="C19" i="36"/>
  <c r="EI18" i="36"/>
  <c r="EH18" i="36"/>
  <c r="EG18" i="36"/>
  <c r="EE18" i="36"/>
  <c r="ED18" i="36"/>
  <c r="CZ18" i="36"/>
  <c r="CY18" i="36"/>
  <c r="CW18" i="36"/>
  <c r="DF18" i="36" s="1"/>
  <c r="CV18" i="36"/>
  <c r="CU18" i="36"/>
  <c r="DE18" i="36" s="1"/>
  <c r="BU18" i="36"/>
  <c r="BW18" i="36" s="1"/>
  <c r="BT18" i="36"/>
  <c r="BX18" i="36" s="1"/>
  <c r="BS18" i="36"/>
  <c r="BR18" i="36"/>
  <c r="C18" i="36"/>
  <c r="EG17" i="36"/>
  <c r="EH17" i="36" s="1"/>
  <c r="EE17" i="36"/>
  <c r="ED17" i="36"/>
  <c r="EI17" i="36" s="1"/>
  <c r="CY17" i="36"/>
  <c r="CZ17" i="36" s="1"/>
  <c r="CW17" i="36"/>
  <c r="DF17" i="36" s="1"/>
  <c r="CV17" i="36"/>
  <c r="CU17" i="36"/>
  <c r="DE17" i="36" s="1"/>
  <c r="BU17" i="36"/>
  <c r="BW17" i="36" s="1"/>
  <c r="BT17" i="36"/>
  <c r="BX17" i="36" s="1"/>
  <c r="BS17" i="36"/>
  <c r="BR17" i="36"/>
  <c r="BV17" i="36" s="1"/>
  <c r="C17" i="36"/>
  <c r="ES16" i="36"/>
  <c r="EP16" i="36"/>
  <c r="EO16" i="36"/>
  <c r="EG16" i="36"/>
  <c r="EH16" i="36" s="1"/>
  <c r="EE16" i="36"/>
  <c r="ED16" i="36"/>
  <c r="EI16" i="36" s="1"/>
  <c r="DT16" i="36"/>
  <c r="CY16" i="36"/>
  <c r="CZ16" i="36" s="1"/>
  <c r="CW16" i="36"/>
  <c r="DF16" i="36" s="1"/>
  <c r="CV16" i="36"/>
  <c r="CU16" i="36"/>
  <c r="DE16" i="36" s="1"/>
  <c r="CH16" i="36"/>
  <c r="CG16" i="36"/>
  <c r="BX16" i="36"/>
  <c r="BW16" i="36"/>
  <c r="BV16" i="36"/>
  <c r="BU16" i="36"/>
  <c r="BT16" i="36"/>
  <c r="BS16" i="36"/>
  <c r="BR16" i="36"/>
  <c r="BD16" i="36"/>
  <c r="C16" i="36"/>
  <c r="EP15" i="36"/>
  <c r="EO15" i="36"/>
  <c r="EG15" i="36"/>
  <c r="EH15" i="36" s="1"/>
  <c r="EE15" i="36"/>
  <c r="ED15" i="36"/>
  <c r="EI15" i="36" s="1"/>
  <c r="DT15" i="36"/>
  <c r="DF15" i="36"/>
  <c r="DB15" i="36"/>
  <c r="DA15" i="36"/>
  <c r="CY15" i="36"/>
  <c r="CZ15" i="36" s="1"/>
  <c r="CW15" i="36"/>
  <c r="CV15" i="36"/>
  <c r="CU15" i="36"/>
  <c r="DE15" i="36" s="1"/>
  <c r="CH15" i="36"/>
  <c r="CG15" i="36"/>
  <c r="CB15" i="36"/>
  <c r="CA15" i="36"/>
  <c r="BY15" i="36"/>
  <c r="BW15" i="36"/>
  <c r="BU15" i="36"/>
  <c r="BT15" i="36"/>
  <c r="BX15" i="36" s="1"/>
  <c r="BS15" i="36"/>
  <c r="BR15" i="36"/>
  <c r="BV15" i="36" s="1"/>
  <c r="BD15" i="36"/>
  <c r="EG12" i="36"/>
  <c r="EH12" i="36" s="1"/>
  <c r="EE12" i="36"/>
  <c r="ED12" i="36"/>
  <c r="EI12" i="36" s="1"/>
  <c r="CY12" i="36"/>
  <c r="CZ12" i="36" s="1"/>
  <c r="CW12" i="36"/>
  <c r="DF12" i="36" s="1"/>
  <c r="CV12" i="36"/>
  <c r="CU12" i="36"/>
  <c r="BU12" i="36"/>
  <c r="BW12" i="36" s="1"/>
  <c r="BT12" i="36"/>
  <c r="BX12" i="36" s="1"/>
  <c r="BS12" i="36"/>
  <c r="BR12" i="36"/>
  <c r="BV12" i="36" s="1"/>
  <c r="AI12" i="36"/>
  <c r="AI54" i="36" s="1"/>
  <c r="C12" i="36"/>
  <c r="EP11" i="36"/>
  <c r="EO11" i="36"/>
  <c r="EG11" i="36"/>
  <c r="EH11" i="36" s="1"/>
  <c r="EE11" i="36"/>
  <c r="ED11" i="36"/>
  <c r="EI11" i="36" s="1"/>
  <c r="DT11" i="36"/>
  <c r="DF11" i="36"/>
  <c r="DE11" i="36"/>
  <c r="DA11" i="36"/>
  <c r="DB11" i="36" s="1"/>
  <c r="CZ11" i="36"/>
  <c r="CY11" i="36"/>
  <c r="CW11" i="36"/>
  <c r="CV11" i="36"/>
  <c r="CU11" i="36"/>
  <c r="CH11" i="36"/>
  <c r="CG11" i="36"/>
  <c r="CB11" i="36"/>
  <c r="BY11" i="36"/>
  <c r="CA11" i="36" s="1"/>
  <c r="BU11" i="36"/>
  <c r="BW11" i="36" s="1"/>
  <c r="BT11" i="36"/>
  <c r="BX11" i="36" s="1"/>
  <c r="BS11" i="36"/>
  <c r="BR11" i="36"/>
  <c r="BV11" i="36" s="1"/>
  <c r="BD11" i="36"/>
  <c r="C11" i="36"/>
  <c r="EP10" i="36"/>
  <c r="EO10" i="36"/>
  <c r="EH10" i="36"/>
  <c r="EG10" i="36"/>
  <c r="EE10" i="36"/>
  <c r="ED10" i="36"/>
  <c r="DT10" i="36"/>
  <c r="DE10" i="36"/>
  <c r="DA10" i="36"/>
  <c r="DB10" i="36" s="1"/>
  <c r="CZ10" i="36"/>
  <c r="CY10" i="36"/>
  <c r="CW10" i="36"/>
  <c r="DF10" i="36" s="1"/>
  <c r="CV10" i="36"/>
  <c r="CU10" i="36"/>
  <c r="CH10" i="36"/>
  <c r="CG10" i="36"/>
  <c r="CB10" i="36"/>
  <c r="CA10" i="36"/>
  <c r="BY10" i="36"/>
  <c r="BU10" i="36"/>
  <c r="BW10" i="36" s="1"/>
  <c r="BT10" i="36"/>
  <c r="BX10" i="36" s="1"/>
  <c r="BS10" i="36"/>
  <c r="BV10" i="36" s="1"/>
  <c r="BR10" i="36"/>
  <c r="BD10" i="36"/>
  <c r="C10" i="36"/>
  <c r="EG9" i="36"/>
  <c r="EH9" i="36" s="1"/>
  <c r="EE9" i="36"/>
  <c r="ED9" i="36"/>
  <c r="EI9" i="36" s="1"/>
  <c r="CZ9" i="36"/>
  <c r="CY9" i="36"/>
  <c r="CW9" i="36"/>
  <c r="DF9" i="36" s="1"/>
  <c r="CV9" i="36"/>
  <c r="CU9" i="36"/>
  <c r="DE9" i="36" s="1"/>
  <c r="BV9" i="36"/>
  <c r="BU9" i="36"/>
  <c r="BW9" i="36" s="1"/>
  <c r="BT9" i="36"/>
  <c r="BX9" i="36" s="1"/>
  <c r="BS9" i="36"/>
  <c r="BR9" i="36"/>
  <c r="C9" i="36"/>
  <c r="EP8" i="36"/>
  <c r="EO8" i="36"/>
  <c r="EG8" i="36"/>
  <c r="EH8" i="36" s="1"/>
  <c r="EE8" i="36"/>
  <c r="EI8" i="36" s="1"/>
  <c r="ED8" i="36"/>
  <c r="DT8" i="36"/>
  <c r="DF8" i="36"/>
  <c r="DA8" i="36"/>
  <c r="DB8" i="36" s="1"/>
  <c r="CY8" i="36"/>
  <c r="CZ8" i="36" s="1"/>
  <c r="CW8" i="36"/>
  <c r="CV8" i="36"/>
  <c r="CU8" i="36"/>
  <c r="DE8" i="36" s="1"/>
  <c r="CH8" i="36"/>
  <c r="CG8" i="36"/>
  <c r="CB8" i="36"/>
  <c r="BY8" i="36"/>
  <c r="CA8" i="36" s="1"/>
  <c r="BX8" i="36"/>
  <c r="BW8" i="36"/>
  <c r="BV8" i="36"/>
  <c r="BU8" i="36"/>
  <c r="BT8" i="36"/>
  <c r="BS8" i="36"/>
  <c r="BR8" i="36"/>
  <c r="BD8" i="36"/>
  <c r="C8" i="36"/>
  <c r="EO7" i="36"/>
  <c r="EH7" i="36"/>
  <c r="EG7" i="36"/>
  <c r="EE7" i="36"/>
  <c r="ED7" i="36"/>
  <c r="EI7" i="36" s="1"/>
  <c r="DT7" i="36"/>
  <c r="DF7" i="36"/>
  <c r="CY7" i="36"/>
  <c r="CZ7" i="36" s="1"/>
  <c r="CW7" i="36"/>
  <c r="CV7" i="36"/>
  <c r="CU7" i="36"/>
  <c r="CH7" i="36"/>
  <c r="CG7" i="36"/>
  <c r="BX7" i="36"/>
  <c r="BU7" i="36"/>
  <c r="BW7" i="36" s="1"/>
  <c r="BT7" i="36"/>
  <c r="BS7" i="36"/>
  <c r="BR7" i="36"/>
  <c r="BD7" i="36"/>
  <c r="C7" i="36"/>
  <c r="EG6" i="36"/>
  <c r="EH6" i="36" s="1"/>
  <c r="EE6" i="36"/>
  <c r="EI6" i="36" s="1"/>
  <c r="ED6" i="36"/>
  <c r="CY6" i="36"/>
  <c r="CZ6" i="36" s="1"/>
  <c r="CW6" i="36"/>
  <c r="DF6" i="36" s="1"/>
  <c r="CV6" i="36"/>
  <c r="CU6" i="36"/>
  <c r="BW6" i="36"/>
  <c r="BU6" i="36"/>
  <c r="BT6" i="36"/>
  <c r="BX6" i="36" s="1"/>
  <c r="BS6" i="36"/>
  <c r="BR6" i="36"/>
  <c r="BV6" i="36" s="1"/>
  <c r="C6" i="36"/>
  <c r="EP5" i="36"/>
  <c r="EO5" i="36"/>
  <c r="EG5" i="36"/>
  <c r="EH5" i="36" s="1"/>
  <c r="EE5" i="36"/>
  <c r="EI5" i="36" s="1"/>
  <c r="ED5" i="36"/>
  <c r="DT5" i="36"/>
  <c r="DA5" i="36"/>
  <c r="DB5" i="36" s="1"/>
  <c r="CY5" i="36"/>
  <c r="CZ5" i="36" s="1"/>
  <c r="CW5" i="36"/>
  <c r="DF5" i="36" s="1"/>
  <c r="CV5" i="36"/>
  <c r="DE5" i="36" s="1"/>
  <c r="CU5" i="36"/>
  <c r="CH5" i="36"/>
  <c r="CG5" i="36"/>
  <c r="CB5" i="36"/>
  <c r="CA5" i="36"/>
  <c r="BY5" i="36"/>
  <c r="BX5" i="36"/>
  <c r="BW5" i="36"/>
  <c r="BU5" i="36"/>
  <c r="BT5" i="36"/>
  <c r="BS5" i="36"/>
  <c r="BV5" i="36" s="1"/>
  <c r="BR5" i="36"/>
  <c r="BD5" i="36"/>
  <c r="C5" i="36"/>
  <c r="EP4" i="36"/>
  <c r="EO4" i="36"/>
  <c r="EG4" i="36"/>
  <c r="EH4" i="36" s="1"/>
  <c r="EE4" i="36"/>
  <c r="ED4" i="36"/>
  <c r="EI4" i="36" s="1"/>
  <c r="DT4" i="36"/>
  <c r="DF4" i="36"/>
  <c r="DA4" i="36"/>
  <c r="DB4" i="36" s="1"/>
  <c r="CY4" i="36"/>
  <c r="CZ4" i="36" s="1"/>
  <c r="CW4" i="36"/>
  <c r="CV4" i="36"/>
  <c r="DE4" i="36" s="1"/>
  <c r="CU4" i="36"/>
  <c r="CH4" i="36"/>
  <c r="CG4" i="36"/>
  <c r="CB4" i="36"/>
  <c r="BY4" i="36"/>
  <c r="CA4" i="36" s="1"/>
  <c r="BU4" i="36"/>
  <c r="BW4" i="36" s="1"/>
  <c r="BT4" i="36"/>
  <c r="BX4" i="36" s="1"/>
  <c r="BS4" i="36"/>
  <c r="BR4" i="36"/>
  <c r="BD4" i="36"/>
  <c r="AS4" i="36"/>
  <c r="AF4" i="36"/>
  <c r="P4" i="36" s="1"/>
  <c r="K4" i="36" s="1"/>
  <c r="AD4" i="36"/>
  <c r="M4" i="36" s="1"/>
  <c r="Q4" i="36"/>
  <c r="Q53" i="36" s="1"/>
  <c r="C4" i="36"/>
  <c r="DW3" i="36"/>
  <c r="DT3" i="36"/>
  <c r="DE3" i="36"/>
  <c r="DA3" i="36"/>
  <c r="DB3" i="36" s="1"/>
  <c r="CZ3" i="36"/>
  <c r="CY3" i="36"/>
  <c r="CW3" i="36"/>
  <c r="DF3" i="36" s="1"/>
  <c r="CV3" i="36"/>
  <c r="CU3" i="36"/>
  <c r="BD3" i="36"/>
  <c r="AS3" i="36"/>
  <c r="AF3" i="36"/>
  <c r="AD3" i="36"/>
  <c r="AD54" i="36" s="1"/>
  <c r="P3" i="36"/>
  <c r="K3" i="36" s="1"/>
  <c r="M3" i="36"/>
  <c r="M54" i="36" s="1"/>
  <c r="C3" i="36"/>
  <c r="BV4" i="30" l="1"/>
  <c r="BN35" i="36"/>
  <c r="BM35" i="36" s="1"/>
  <c r="BN11" i="36"/>
  <c r="BN37" i="36"/>
  <c r="BM37" i="36" s="1"/>
  <c r="BN31" i="36"/>
  <c r="BM31" i="36" s="1"/>
  <c r="BN49" i="36"/>
  <c r="BM49" i="36" s="1"/>
  <c r="BN50" i="36"/>
  <c r="BM50" i="36" s="1"/>
  <c r="CE3" i="29"/>
  <c r="CG3" i="29"/>
  <c r="CE4" i="29" s="1"/>
  <c r="CD4" i="29" s="1"/>
  <c r="L9" i="34"/>
  <c r="L5" i="34"/>
  <c r="L11" i="34" s="1"/>
  <c r="BW5" i="30"/>
  <c r="BV5" i="30" s="1"/>
  <c r="BN40" i="36"/>
  <c r="BM40" i="36" s="1"/>
  <c r="BN41" i="36"/>
  <c r="BM41" i="36" s="1"/>
  <c r="DH7" i="36"/>
  <c r="EI54" i="36"/>
  <c r="CC20" i="36"/>
  <c r="DH6" i="36"/>
  <c r="DF54" i="36"/>
  <c r="DF53" i="36"/>
  <c r="DH3" i="36"/>
  <c r="DP3" i="36" s="1"/>
  <c r="CJ7" i="36"/>
  <c r="DW7" i="36" s="1"/>
  <c r="J7" i="36" s="1"/>
  <c r="EH54" i="36"/>
  <c r="BR53" i="36"/>
  <c r="BQ56" i="36" s="1"/>
  <c r="DH4" i="36"/>
  <c r="DH26" i="36"/>
  <c r="DH30" i="36"/>
  <c r="CC32" i="36"/>
  <c r="CJ35" i="36"/>
  <c r="DW35" i="36" s="1"/>
  <c r="CC10" i="36"/>
  <c r="EI10" i="36"/>
  <c r="EI53" i="36" s="1"/>
  <c r="EL48" i="36" s="1"/>
  <c r="DH19" i="36"/>
  <c r="BV26" i="36"/>
  <c r="DH34" i="36"/>
  <c r="DH38" i="36"/>
  <c r="DH41" i="36"/>
  <c r="BV4" i="36"/>
  <c r="DE6" i="36"/>
  <c r="DE12" i="36"/>
  <c r="DH16" i="36"/>
  <c r="BV18" i="36"/>
  <c r="EK18" i="36"/>
  <c r="DH50" i="36"/>
  <c r="BX53" i="36"/>
  <c r="CC24" i="36" s="1"/>
  <c r="BX54" i="36"/>
  <c r="CU53" i="36"/>
  <c r="CT56" i="36" s="1"/>
  <c r="CC5" i="36"/>
  <c r="P54" i="36"/>
  <c r="AF53" i="36"/>
  <c r="EP55" i="36"/>
  <c r="EP54" i="36"/>
  <c r="ER11" i="36" s="1"/>
  <c r="J3" i="36"/>
  <c r="AT3" i="36" s="1"/>
  <c r="AE3" i="36" s="1"/>
  <c r="CB53" i="36"/>
  <c r="CB54" i="36"/>
  <c r="CE34" i="36" s="1"/>
  <c r="DH12" i="36"/>
  <c r="DH15" i="36"/>
  <c r="CC23" i="36"/>
  <c r="DH27" i="36"/>
  <c r="BW53" i="36"/>
  <c r="CM15" i="36" s="1"/>
  <c r="DP15" i="36" s="1"/>
  <c r="BW54" i="36"/>
  <c r="CM33" i="36" s="1"/>
  <c r="DP33" i="36" s="1"/>
  <c r="EU33" i="36" s="1"/>
  <c r="DH21" i="36"/>
  <c r="DH22" i="36"/>
  <c r="CC28" i="36"/>
  <c r="CE30" i="36"/>
  <c r="DH45" i="36"/>
  <c r="CJ24" i="36"/>
  <c r="DW24" i="36" s="1"/>
  <c r="DH28" i="36"/>
  <c r="CJ31" i="36"/>
  <c r="DW31" i="36" s="1"/>
  <c r="CZ54" i="36"/>
  <c r="ED53" i="36"/>
  <c r="EC55" i="36" s="1"/>
  <c r="CE4" i="36"/>
  <c r="DE7" i="36"/>
  <c r="CC31" i="36"/>
  <c r="DH39" i="36"/>
  <c r="DH18" i="36"/>
  <c r="CC7" i="36"/>
  <c r="CC25" i="36"/>
  <c r="DH11" i="36"/>
  <c r="CJ15" i="36"/>
  <c r="DW15" i="36" s="1"/>
  <c r="CM16" i="36"/>
  <c r="DP16" i="36" s="1"/>
  <c r="EU16" i="36" s="1"/>
  <c r="DH17" i="36"/>
  <c r="C53" i="36"/>
  <c r="C55" i="36" s="1"/>
  <c r="L4" i="36"/>
  <c r="L54" i="36" s="1"/>
  <c r="CH55" i="36"/>
  <c r="CH54" i="36"/>
  <c r="CJ10" i="36" s="1"/>
  <c r="DW10" i="36" s="1"/>
  <c r="BV7" i="36"/>
  <c r="CC16" i="36"/>
  <c r="DC17" i="36"/>
  <c r="DH24" i="36"/>
  <c r="DH37" i="36"/>
  <c r="ER37" i="36"/>
  <c r="CC38" i="36"/>
  <c r="ER40" i="36"/>
  <c r="CC41" i="36"/>
  <c r="CJ30" i="36"/>
  <c r="DW30" i="36" s="1"/>
  <c r="CJ34" i="36"/>
  <c r="DW34" i="36" s="1"/>
  <c r="CC40" i="36"/>
  <c r="DA46" i="36"/>
  <c r="DB46" i="36" s="1"/>
  <c r="DA51" i="36"/>
  <c r="DB51" i="36" s="1"/>
  <c r="DA42" i="36"/>
  <c r="DB42" i="36" s="1"/>
  <c r="DA50" i="36"/>
  <c r="DB50" i="36" s="1"/>
  <c r="DA40" i="36"/>
  <c r="DB40" i="36" s="1"/>
  <c r="DA25" i="36"/>
  <c r="DB25" i="36" s="1"/>
  <c r="DA38" i="36"/>
  <c r="DB38" i="36" s="1"/>
  <c r="DA28" i="36"/>
  <c r="DB28" i="36" s="1"/>
  <c r="DA35" i="36"/>
  <c r="DB35" i="36" s="1"/>
  <c r="DA34" i="36"/>
  <c r="DB34" i="36" s="1"/>
  <c r="DA30" i="36"/>
  <c r="DB30" i="36" s="1"/>
  <c r="DA39" i="36"/>
  <c r="DB39" i="36" s="1"/>
  <c r="DA37" i="36"/>
  <c r="DB37" i="36" s="1"/>
  <c r="DE30" i="36"/>
  <c r="DE34" i="36"/>
  <c r="CC39" i="36"/>
  <c r="P41" i="36"/>
  <c r="K41" i="36" s="1"/>
  <c r="K53" i="36" s="1"/>
  <c r="L41" i="36"/>
  <c r="CJ42" i="36"/>
  <c r="DW42" i="36" s="1"/>
  <c r="CC43" i="36"/>
  <c r="CC33" i="36"/>
  <c r="CM35" i="36"/>
  <c r="DH40" i="36"/>
  <c r="DA49" i="36"/>
  <c r="DB49" i="36" s="1"/>
  <c r="ER49" i="36"/>
  <c r="DH31" i="36"/>
  <c r="CC35" i="36"/>
  <c r="DH36" i="36"/>
  <c r="DH46" i="36"/>
  <c r="CC47" i="36"/>
  <c r="CC51" i="36"/>
  <c r="DA52" i="36"/>
  <c r="DB52" i="36" s="1"/>
  <c r="BV28" i="36"/>
  <c r="DC29" i="36"/>
  <c r="DH32" i="36"/>
  <c r="DH33" i="36"/>
  <c r="ER34" i="36"/>
  <c r="DH42" i="36"/>
  <c r="AJ48" i="36"/>
  <c r="AG48" i="36" s="1"/>
  <c r="AJ43" i="36"/>
  <c r="AG43" i="36" s="1"/>
  <c r="AJ39" i="36"/>
  <c r="AG39" i="36" s="1"/>
  <c r="CC27" i="36"/>
  <c r="CZ53" i="36"/>
  <c r="DC44" i="36" s="1"/>
  <c r="CM52" i="36"/>
  <c r="DL5" i="36"/>
  <c r="AJ12" i="36"/>
  <c r="EI27" i="36"/>
  <c r="CC34" i="36"/>
  <c r="CE35" i="36"/>
  <c r="CJ39" i="36"/>
  <c r="DW39" i="36" s="1"/>
  <c r="CC45" i="36"/>
  <c r="DA48" i="36"/>
  <c r="DB48" i="36" s="1"/>
  <c r="CC52" i="36"/>
  <c r="DC38" i="36"/>
  <c r="CC42" i="36"/>
  <c r="BY52" i="36"/>
  <c r="CA52" i="36" s="1"/>
  <c r="BY49" i="36"/>
  <c r="CA49" i="36" s="1"/>
  <c r="BY46" i="36"/>
  <c r="CA46" i="36" s="1"/>
  <c r="BY50" i="36"/>
  <c r="CA50" i="36" s="1"/>
  <c r="BY41" i="36"/>
  <c r="CA41" i="36" s="1"/>
  <c r="BY37" i="36"/>
  <c r="CA37" i="36" s="1"/>
  <c r="BY31" i="36"/>
  <c r="CA31" i="36" s="1"/>
  <c r="BY51" i="36"/>
  <c r="CA51" i="36" s="1"/>
  <c r="BY40" i="36"/>
  <c r="CA40" i="36" s="1"/>
  <c r="BY42" i="36"/>
  <c r="CA42" i="36" s="1"/>
  <c r="BY29" i="36"/>
  <c r="CA29" i="36" s="1"/>
  <c r="BY48" i="36"/>
  <c r="CA48" i="36" s="1"/>
  <c r="BY38" i="36"/>
  <c r="CA38" i="36" s="1"/>
  <c r="BG56" i="36"/>
  <c r="DL24" i="36"/>
  <c r="DK46" i="36"/>
  <c r="DL46" i="36" s="1"/>
  <c r="DK29" i="36"/>
  <c r="DL29" i="36" s="1"/>
  <c r="DK5" i="36"/>
  <c r="DK20" i="36"/>
  <c r="DL20" i="36" s="1"/>
  <c r="DK42" i="36"/>
  <c r="DK28" i="36"/>
  <c r="DK4" i="36"/>
  <c r="DL4" i="36" s="1"/>
  <c r="DK18" i="36"/>
  <c r="DL18" i="36" s="1"/>
  <c r="DK41" i="36"/>
  <c r="DL41" i="36" s="1"/>
  <c r="DK25" i="36"/>
  <c r="DL25" i="36" s="1"/>
  <c r="DK47" i="36"/>
  <c r="DL47" i="36" s="1"/>
  <c r="DK17" i="36"/>
  <c r="DL17" i="36" s="1"/>
  <c r="DK40" i="36"/>
  <c r="DL40" i="36" s="1"/>
  <c r="DK24" i="36"/>
  <c r="DK45" i="36"/>
  <c r="DL45" i="36" s="1"/>
  <c r="DK16" i="36"/>
  <c r="DL16" i="36" s="1"/>
  <c r="DK39" i="36"/>
  <c r="DL39" i="36" s="1"/>
  <c r="DK21" i="36"/>
  <c r="DL21" i="36" s="1"/>
  <c r="DK44" i="36"/>
  <c r="DL44" i="36" s="1"/>
  <c r="DK12" i="36"/>
  <c r="DL12" i="36" s="1"/>
  <c r="DK38" i="36"/>
  <c r="DL38" i="36" s="1"/>
  <c r="DK19" i="36"/>
  <c r="DL19" i="36" s="1"/>
  <c r="DK43" i="36"/>
  <c r="DL43" i="36" s="1"/>
  <c r="DK9" i="36"/>
  <c r="DL9" i="36" s="1"/>
  <c r="DK37" i="36"/>
  <c r="DL37" i="36" s="1"/>
  <c r="DK15" i="36"/>
  <c r="DL15" i="36" s="1"/>
  <c r="DK36" i="36"/>
  <c r="DL36" i="36" s="1"/>
  <c r="DK7" i="36"/>
  <c r="DL7" i="36" s="1"/>
  <c r="DK52" i="36"/>
  <c r="DL52" i="36" s="1"/>
  <c r="DK35" i="36"/>
  <c r="DK14" i="36"/>
  <c r="DK32" i="36"/>
  <c r="DL32" i="36" s="1"/>
  <c r="DK6" i="36"/>
  <c r="DL6" i="36" s="1"/>
  <c r="DK51" i="36"/>
  <c r="DK34" i="36"/>
  <c r="DL34" i="36" s="1"/>
  <c r="DK13" i="36"/>
  <c r="DL13" i="36" s="1"/>
  <c r="DK27" i="36"/>
  <c r="DL27" i="36" s="1"/>
  <c r="DK50" i="36"/>
  <c r="CJ50" i="36"/>
  <c r="DW50" i="36" s="1"/>
  <c r="DK22" i="36"/>
  <c r="DL22" i="36" s="1"/>
  <c r="CJ41" i="36"/>
  <c r="DW41" i="36" s="1"/>
  <c r="DH43" i="36"/>
  <c r="CC44" i="36"/>
  <c r="ER51" i="36"/>
  <c r="CX56" i="36"/>
  <c r="DL28" i="36"/>
  <c r="DL42" i="36"/>
  <c r="DK23" i="36"/>
  <c r="DL23" i="36" s="1"/>
  <c r="CM44" i="36"/>
  <c r="DP44" i="36" s="1"/>
  <c r="EU44" i="36" s="1"/>
  <c r="CE51" i="36"/>
  <c r="DK26" i="36"/>
  <c r="DL26" i="36" s="1"/>
  <c r="CJ52" i="36"/>
  <c r="DW52" i="36" s="1"/>
  <c r="DK8" i="36"/>
  <c r="DL8" i="36" s="1"/>
  <c r="CC46" i="36"/>
  <c r="CJ48" i="36"/>
  <c r="DW48" i="36" s="1"/>
  <c r="CJ51" i="36"/>
  <c r="DW51" i="36" s="1"/>
  <c r="DK10" i="36"/>
  <c r="DL10" i="36" s="1"/>
  <c r="DE48" i="36"/>
  <c r="ER50" i="36"/>
  <c r="DL33" i="36"/>
  <c r="DK11" i="36"/>
  <c r="DL11" i="36" s="1"/>
  <c r="DH44" i="36"/>
  <c r="EH53" i="36"/>
  <c r="EK24" i="36" s="1"/>
  <c r="DH49" i="36"/>
  <c r="DE51" i="36"/>
  <c r="EA55" i="36"/>
  <c r="CP53" i="36"/>
  <c r="CQ55" i="36" s="1"/>
  <c r="DL50" i="36"/>
  <c r="DK30" i="36"/>
  <c r="DL30" i="36" s="1"/>
  <c r="CJ46" i="36"/>
  <c r="DW46" i="36" s="1"/>
  <c r="DC47" i="36"/>
  <c r="EB55" i="36"/>
  <c r="DL14" i="36"/>
  <c r="DL35" i="36"/>
  <c r="DL51" i="36"/>
  <c r="DK31" i="36"/>
  <c r="DL31" i="36" s="1"/>
  <c r="DB6" i="30"/>
  <c r="DB9" i="30"/>
  <c r="CK54" i="36"/>
  <c r="DB10" i="30"/>
  <c r="AV42" i="28"/>
  <c r="DL71" i="31"/>
  <c r="DK71" i="31"/>
  <c r="DM70" i="31"/>
  <c r="DM69" i="31"/>
  <c r="DM68" i="31"/>
  <c r="DM67" i="31"/>
  <c r="DM66" i="31"/>
  <c r="DM65" i="31"/>
  <c r="DM63" i="31"/>
  <c r="DM62" i="31"/>
  <c r="DM61" i="31"/>
  <c r="DM60" i="31"/>
  <c r="DM59" i="31"/>
  <c r="DM58" i="31"/>
  <c r="DM57" i="31"/>
  <c r="DM56" i="31"/>
  <c r="DM55" i="31"/>
  <c r="DM54" i="31"/>
  <c r="DM53" i="31"/>
  <c r="DM52" i="31"/>
  <c r="DM51" i="31"/>
  <c r="DM50" i="31"/>
  <c r="DM49" i="31"/>
  <c r="DM48" i="31"/>
  <c r="DM47" i="31"/>
  <c r="DM46" i="31"/>
  <c r="DM45" i="31"/>
  <c r="DM44" i="31"/>
  <c r="DM43" i="31"/>
  <c r="DM42" i="31"/>
  <c r="DM41" i="31"/>
  <c r="DM40" i="31"/>
  <c r="DM39" i="31"/>
  <c r="DM38" i="31"/>
  <c r="DM37" i="31"/>
  <c r="DM36" i="31"/>
  <c r="DM35" i="31"/>
  <c r="DM34" i="31"/>
  <c r="DM33" i="31"/>
  <c r="DM32" i="31"/>
  <c r="DM31" i="31"/>
  <c r="DM30" i="31"/>
  <c r="DM29" i="31"/>
  <c r="DM28" i="31"/>
  <c r="DM27" i="31"/>
  <c r="DM26" i="31"/>
  <c r="DM24" i="31"/>
  <c r="DM25" i="31"/>
  <c r="DM23" i="31"/>
  <c r="DM22" i="31"/>
  <c r="DM21" i="31"/>
  <c r="DM20" i="31"/>
  <c r="DM19" i="31"/>
  <c r="DM18" i="31"/>
  <c r="DM17" i="31"/>
  <c r="DM16" i="31"/>
  <c r="DM15" i="31"/>
  <c r="DM14" i="31"/>
  <c r="DM13" i="31"/>
  <c r="DM12" i="31"/>
  <c r="DM11" i="31"/>
  <c r="DM10" i="31"/>
  <c r="DM9" i="31"/>
  <c r="DM8" i="31"/>
  <c r="DM7" i="31"/>
  <c r="DM6" i="31"/>
  <c r="DM5" i="31"/>
  <c r="DM4" i="31"/>
  <c r="DM3" i="31"/>
  <c r="EK43" i="36" l="1"/>
  <c r="CD3" i="29"/>
  <c r="EK11" i="36"/>
  <c r="ER10" i="36"/>
  <c r="J10" i="36" s="1"/>
  <c r="ER48" i="36"/>
  <c r="J48" i="36" s="1"/>
  <c r="ER8" i="36"/>
  <c r="ER5" i="36"/>
  <c r="CE13" i="29"/>
  <c r="CD13" i="29" s="1"/>
  <c r="BM11" i="36"/>
  <c r="BN54" i="36"/>
  <c r="ER35" i="36"/>
  <c r="J35" i="36" s="1"/>
  <c r="EK36" i="36"/>
  <c r="ER30" i="36"/>
  <c r="ER24" i="36"/>
  <c r="ER46" i="36"/>
  <c r="ER38" i="36"/>
  <c r="J34" i="36"/>
  <c r="BS5" i="30"/>
  <c r="BT5" i="30" s="1"/>
  <c r="ER31" i="36"/>
  <c r="J31" i="36" s="1"/>
  <c r="AT31" i="36" s="1"/>
  <c r="AE31" i="36" s="1"/>
  <c r="N31" i="36" s="1"/>
  <c r="O31" i="36" s="1"/>
  <c r="ER19" i="36"/>
  <c r="BW13" i="30"/>
  <c r="ER29" i="36"/>
  <c r="ER52" i="36"/>
  <c r="J52" i="36" s="1"/>
  <c r="ER36" i="36"/>
  <c r="BV13" i="30"/>
  <c r="BY4" i="30" s="1"/>
  <c r="BS4" i="30" s="1"/>
  <c r="EL39" i="36"/>
  <c r="EL37" i="36"/>
  <c r="EL30" i="36"/>
  <c r="EL49" i="36"/>
  <c r="EL35" i="36"/>
  <c r="EL32" i="36"/>
  <c r="EL26" i="36"/>
  <c r="EL7" i="36"/>
  <c r="EL22" i="36"/>
  <c r="EL51" i="36"/>
  <c r="EL19" i="36"/>
  <c r="EL29" i="36"/>
  <c r="EL21" i="36"/>
  <c r="EL11" i="36"/>
  <c r="EL25" i="36"/>
  <c r="EL40" i="36"/>
  <c r="EL42" i="36"/>
  <c r="EL46" i="36"/>
  <c r="EL5" i="36"/>
  <c r="EL6" i="36"/>
  <c r="EL24" i="36"/>
  <c r="EL17" i="36"/>
  <c r="EL16" i="36"/>
  <c r="EL41" i="36"/>
  <c r="EL4" i="36"/>
  <c r="EL12" i="36"/>
  <c r="EL52" i="36"/>
  <c r="EL15" i="36"/>
  <c r="EL38" i="36"/>
  <c r="EL50" i="36"/>
  <c r="EL34" i="36"/>
  <c r="EL18" i="36"/>
  <c r="EL43" i="36"/>
  <c r="EL23" i="36"/>
  <c r="EL9" i="36"/>
  <c r="EL28" i="36"/>
  <c r="EL47" i="36"/>
  <c r="EL45" i="36"/>
  <c r="DQ35" i="36"/>
  <c r="DQ44" i="36"/>
  <c r="ET44" i="36" s="1"/>
  <c r="DM47" i="36"/>
  <c r="EL8" i="36"/>
  <c r="CL28" i="36"/>
  <c r="EL36" i="36"/>
  <c r="EL44" i="36"/>
  <c r="DM71" i="31"/>
  <c r="EL31" i="36"/>
  <c r="DC42" i="36"/>
  <c r="DQ42" i="36" s="1"/>
  <c r="DC49" i="36"/>
  <c r="DC41" i="36"/>
  <c r="DC26" i="36"/>
  <c r="DC10" i="36"/>
  <c r="DQ10" i="36" s="1"/>
  <c r="DC5" i="36"/>
  <c r="DC8" i="36"/>
  <c r="DC22" i="36"/>
  <c r="DC31" i="36"/>
  <c r="DC45" i="36"/>
  <c r="DC6" i="36"/>
  <c r="DC11" i="36"/>
  <c r="DC19" i="36"/>
  <c r="DC40" i="36"/>
  <c r="DC48" i="36"/>
  <c r="DC43" i="36"/>
  <c r="DQ43" i="36" s="1"/>
  <c r="ET43" i="36" s="1"/>
  <c r="DC4" i="36"/>
  <c r="DC46" i="36"/>
  <c r="DC23" i="36"/>
  <c r="DC12" i="36"/>
  <c r="DC24" i="36"/>
  <c r="DC39" i="36"/>
  <c r="DQ39" i="36" s="1"/>
  <c r="DC15" i="36"/>
  <c r="DC3" i="36"/>
  <c r="DQ3" i="36" s="1"/>
  <c r="DC27" i="36"/>
  <c r="DC51" i="36"/>
  <c r="DC36" i="36"/>
  <c r="DC33" i="36"/>
  <c r="DC16" i="36"/>
  <c r="DC7" i="36"/>
  <c r="DC28" i="36"/>
  <c r="DC32" i="36"/>
  <c r="DQ32" i="36" s="1"/>
  <c r="ET32" i="36" s="1"/>
  <c r="DC50" i="36"/>
  <c r="DC21" i="36"/>
  <c r="DC52" i="36"/>
  <c r="DQ52" i="36" s="1"/>
  <c r="DC25" i="36"/>
  <c r="DC18" i="36"/>
  <c r="DC9" i="36"/>
  <c r="DC37" i="36"/>
  <c r="DC30" i="36"/>
  <c r="DC35" i="36"/>
  <c r="DC34" i="36"/>
  <c r="DQ34" i="36" s="1"/>
  <c r="ET34" i="36" s="1"/>
  <c r="DQ24" i="36"/>
  <c r="ET24" i="36" s="1"/>
  <c r="AE54" i="36"/>
  <c r="N3" i="36"/>
  <c r="DM43" i="36"/>
  <c r="CD46" i="36"/>
  <c r="CE46" i="36"/>
  <c r="CE24" i="36"/>
  <c r="CE40" i="36"/>
  <c r="CE29" i="36"/>
  <c r="DE54" i="36"/>
  <c r="DG30" i="36" s="1"/>
  <c r="DB54" i="36"/>
  <c r="DM27" i="36"/>
  <c r="DQ28" i="36"/>
  <c r="J46" i="36"/>
  <c r="EK45" i="36"/>
  <c r="EK44" i="36"/>
  <c r="EK41" i="36"/>
  <c r="EK30" i="36"/>
  <c r="EK34" i="36"/>
  <c r="EK48" i="36"/>
  <c r="EK35" i="36"/>
  <c r="EK32" i="36"/>
  <c r="EK28" i="36"/>
  <c r="EK33" i="36"/>
  <c r="CM50" i="36"/>
  <c r="DP50" i="36" s="1"/>
  <c r="DM9" i="36"/>
  <c r="DM17" i="36"/>
  <c r="EK37" i="36"/>
  <c r="CM49" i="36"/>
  <c r="DP49" i="36" s="1"/>
  <c r="EK42" i="36"/>
  <c r="EK31" i="36"/>
  <c r="CM19" i="36"/>
  <c r="DP19" i="36" s="1"/>
  <c r="EK15" i="36"/>
  <c r="CM29" i="36"/>
  <c r="DP29" i="36" s="1"/>
  <c r="EK39" i="36"/>
  <c r="CM4" i="36"/>
  <c r="DP4" i="36" s="1"/>
  <c r="CE42" i="36"/>
  <c r="CE38" i="36"/>
  <c r="CE19" i="36"/>
  <c r="CE28" i="36"/>
  <c r="CE11" i="36"/>
  <c r="CE15" i="36"/>
  <c r="CE10" i="36"/>
  <c r="DQ5" i="36"/>
  <c r="CE20" i="36"/>
  <c r="CL18" i="36"/>
  <c r="EK6" i="36"/>
  <c r="EK26" i="36"/>
  <c r="CM42" i="36"/>
  <c r="DP42" i="36" s="1"/>
  <c r="DQ46" i="36"/>
  <c r="CD49" i="36"/>
  <c r="CM39" i="36"/>
  <c r="DP39" i="36" s="1"/>
  <c r="J24" i="36"/>
  <c r="EK21" i="36"/>
  <c r="DM23" i="36"/>
  <c r="DM6" i="36"/>
  <c r="CE52" i="36"/>
  <c r="CD38" i="36"/>
  <c r="EL27" i="36"/>
  <c r="CE39" i="36"/>
  <c r="DQ51" i="36"/>
  <c r="CM31" i="36"/>
  <c r="DP31" i="36" s="1"/>
  <c r="CM12" i="36"/>
  <c r="DP12" i="36" s="1"/>
  <c r="EU12" i="36" s="1"/>
  <c r="CM10" i="36"/>
  <c r="CC37" i="36"/>
  <c r="DQ37" i="36" s="1"/>
  <c r="ET37" i="36" s="1"/>
  <c r="EK5" i="36"/>
  <c r="CM6" i="36"/>
  <c r="DP6" i="36" s="1"/>
  <c r="EU6" i="36" s="1"/>
  <c r="DM22" i="36"/>
  <c r="J30" i="36"/>
  <c r="EK16" i="36"/>
  <c r="CM23" i="36"/>
  <c r="DM32" i="36"/>
  <c r="DM12" i="36"/>
  <c r="DM18" i="36"/>
  <c r="EK51" i="36"/>
  <c r="AJ53" i="36"/>
  <c r="AG12" i="36"/>
  <c r="CM34" i="36"/>
  <c r="DP34" i="36" s="1"/>
  <c r="DQ47" i="36"/>
  <c r="DD42" i="36"/>
  <c r="DQ41" i="36"/>
  <c r="CM32" i="36"/>
  <c r="DP32" i="36" s="1"/>
  <c r="EU32" i="36" s="1"/>
  <c r="CM20" i="36"/>
  <c r="EK19" i="36"/>
  <c r="CM11" i="36"/>
  <c r="DP11" i="36" s="1"/>
  <c r="CC49" i="36"/>
  <c r="DQ49" i="36" s="1"/>
  <c r="CC29" i="36"/>
  <c r="DQ29" i="36" s="1"/>
  <c r="CC50" i="36"/>
  <c r="DQ50" i="36" s="1"/>
  <c r="CC11" i="36"/>
  <c r="CC8" i="36"/>
  <c r="DQ8" i="36" s="1"/>
  <c r="CC22" i="36"/>
  <c r="DQ22" i="36" s="1"/>
  <c r="EK4" i="36"/>
  <c r="AW4" i="36" s="1"/>
  <c r="AP4" i="36" s="1"/>
  <c r="CC9" i="36"/>
  <c r="DQ9" i="36" s="1"/>
  <c r="ET9" i="36" s="1"/>
  <c r="EK12" i="36"/>
  <c r="CM41" i="36"/>
  <c r="DP41" i="36" s="1"/>
  <c r="CM43" i="36"/>
  <c r="DP43" i="36" s="1"/>
  <c r="EU43" i="36" s="1"/>
  <c r="CM36" i="36"/>
  <c r="DP36" i="36" s="1"/>
  <c r="EU36" i="36" s="1"/>
  <c r="CM46" i="36"/>
  <c r="DP46" i="36" s="1"/>
  <c r="CM25" i="36"/>
  <c r="CM9" i="36"/>
  <c r="DP9" i="36" s="1"/>
  <c r="EU9" i="36" s="1"/>
  <c r="J50" i="36"/>
  <c r="DM44" i="36"/>
  <c r="CE49" i="36"/>
  <c r="CJ49" i="36"/>
  <c r="DW49" i="36" s="1"/>
  <c r="J49" i="36" s="1"/>
  <c r="AT49" i="36" s="1"/>
  <c r="AE49" i="36" s="1"/>
  <c r="N49" i="36" s="1"/>
  <c r="O49" i="36" s="1"/>
  <c r="CJ38" i="36"/>
  <c r="DW38" i="36" s="1"/>
  <c r="J38" i="36" s="1"/>
  <c r="AT38" i="36" s="1"/>
  <c r="AE38" i="36" s="1"/>
  <c r="N38" i="36" s="1"/>
  <c r="O38" i="36" s="1"/>
  <c r="CJ28" i="36"/>
  <c r="DW28" i="36" s="1"/>
  <c r="CJ37" i="36"/>
  <c r="DW37" i="36" s="1"/>
  <c r="J37" i="36" s="1"/>
  <c r="CJ25" i="36"/>
  <c r="DW25" i="36" s="1"/>
  <c r="CJ40" i="36"/>
  <c r="DW40" i="36" s="1"/>
  <c r="J40" i="36" s="1"/>
  <c r="AT40" i="36" s="1"/>
  <c r="AE40" i="36" s="1"/>
  <c r="N40" i="36" s="1"/>
  <c r="O40" i="36" s="1"/>
  <c r="CJ8" i="36"/>
  <c r="DW8" i="36" s="1"/>
  <c r="J8" i="36" s="1"/>
  <c r="CJ5" i="36"/>
  <c r="DW5" i="36" s="1"/>
  <c r="J5" i="36" s="1"/>
  <c r="CJ19" i="36"/>
  <c r="DW19" i="36" s="1"/>
  <c r="CJ29" i="36"/>
  <c r="DW29" i="36" s="1"/>
  <c r="J29" i="36" s="1"/>
  <c r="CJ11" i="36"/>
  <c r="DW11" i="36" s="1"/>
  <c r="J11" i="36" s="1"/>
  <c r="CJ4" i="36"/>
  <c r="DW4" i="36" s="1"/>
  <c r="CM18" i="36"/>
  <c r="DP18" i="36" s="1"/>
  <c r="EU18" i="36" s="1"/>
  <c r="CM38" i="36"/>
  <c r="DP38" i="36" s="1"/>
  <c r="CC18" i="36"/>
  <c r="EK29" i="36"/>
  <c r="AW29" i="36" s="1"/>
  <c r="AP29" i="36" s="1"/>
  <c r="X29" i="36" s="1"/>
  <c r="V29" i="36" s="1"/>
  <c r="CC26" i="36"/>
  <c r="DQ26" i="36" s="1"/>
  <c r="ET26" i="36" s="1"/>
  <c r="CM21" i="36"/>
  <c r="DP21" i="36" s="1"/>
  <c r="CC6" i="36"/>
  <c r="DQ6" i="36" s="1"/>
  <c r="ET6" i="36" s="1"/>
  <c r="CE48" i="36"/>
  <c r="CM45" i="36"/>
  <c r="DP45" i="36" s="1"/>
  <c r="EU45" i="36" s="1"/>
  <c r="CM30" i="36"/>
  <c r="DP30" i="36" s="1"/>
  <c r="EK27" i="36"/>
  <c r="DQ25" i="36"/>
  <c r="DQ31" i="36"/>
  <c r="CC15" i="36"/>
  <c r="CM17" i="36"/>
  <c r="DP17" i="36" s="1"/>
  <c r="EU17" i="36" s="1"/>
  <c r="CC17" i="36"/>
  <c r="DQ17" i="36" s="1"/>
  <c r="CA54" i="36"/>
  <c r="EK10" i="36"/>
  <c r="CC30" i="36"/>
  <c r="DQ30" i="36" s="1"/>
  <c r="ET30" i="36" s="1"/>
  <c r="DH51" i="36"/>
  <c r="DH48" i="36"/>
  <c r="DH52" i="36"/>
  <c r="DP52" i="36" s="1"/>
  <c r="DH23" i="36"/>
  <c r="DH35" i="36"/>
  <c r="DP35" i="36" s="1"/>
  <c r="DH47" i="36"/>
  <c r="DH9" i="36"/>
  <c r="DH25" i="36"/>
  <c r="DH29" i="36"/>
  <c r="DH8" i="36"/>
  <c r="DH5" i="36"/>
  <c r="CM27" i="36"/>
  <c r="DP27" i="36" s="1"/>
  <c r="EU27" i="36" s="1"/>
  <c r="EK52" i="36"/>
  <c r="EK47" i="36"/>
  <c r="CD40" i="36"/>
  <c r="CM51" i="36"/>
  <c r="DP51" i="36" s="1"/>
  <c r="CE41" i="36"/>
  <c r="CM40" i="36"/>
  <c r="DP40" i="36" s="1"/>
  <c r="CM48" i="36"/>
  <c r="DP48" i="36" s="1"/>
  <c r="CM28" i="36"/>
  <c r="DP28" i="36" s="1"/>
  <c r="CA53" i="36"/>
  <c r="CM26" i="36"/>
  <c r="DP26" i="36" s="1"/>
  <c r="EU26" i="36" s="1"/>
  <c r="DG6" i="36"/>
  <c r="EK17" i="36"/>
  <c r="EK8" i="36"/>
  <c r="EK9" i="36"/>
  <c r="CQ40" i="36"/>
  <c r="CR40" i="36" s="1"/>
  <c r="CQ24" i="36"/>
  <c r="CR24" i="36" s="1"/>
  <c r="CQ44" i="36"/>
  <c r="CR44" i="36" s="1"/>
  <c r="CQ12" i="36"/>
  <c r="CR12" i="36" s="1"/>
  <c r="CQ39" i="36"/>
  <c r="CR39" i="36" s="1"/>
  <c r="CQ21" i="36"/>
  <c r="CR21" i="36" s="1"/>
  <c r="CQ43" i="36"/>
  <c r="CR43" i="36" s="1"/>
  <c r="CQ9" i="36"/>
  <c r="CR9" i="36" s="1"/>
  <c r="CQ38" i="36"/>
  <c r="CR38" i="36" s="1"/>
  <c r="CQ19" i="36"/>
  <c r="CR19" i="36" s="1"/>
  <c r="CQ36" i="36"/>
  <c r="CR36" i="36" s="1"/>
  <c r="CQ7" i="36"/>
  <c r="CR7" i="36" s="1"/>
  <c r="CQ37" i="36"/>
  <c r="CR37" i="36" s="1"/>
  <c r="CQ15" i="36"/>
  <c r="CR15" i="36" s="1"/>
  <c r="CQ32" i="36"/>
  <c r="CR32" i="36" s="1"/>
  <c r="CQ6" i="36"/>
  <c r="CR6" i="36" s="1"/>
  <c r="CQ52" i="36"/>
  <c r="CR52" i="36" s="1"/>
  <c r="CQ35" i="36"/>
  <c r="CR35" i="36" s="1"/>
  <c r="CQ14" i="36"/>
  <c r="CR14" i="36" s="1"/>
  <c r="CQ27" i="36"/>
  <c r="CR27" i="36" s="1"/>
  <c r="CQ4" i="36"/>
  <c r="CR4" i="36" s="1"/>
  <c r="CQ51" i="36"/>
  <c r="CR51" i="36" s="1"/>
  <c r="CQ34" i="36"/>
  <c r="CR34" i="36" s="1"/>
  <c r="CQ13" i="36"/>
  <c r="CR13" i="36" s="1"/>
  <c r="CQ26" i="36"/>
  <c r="CR26" i="36" s="1"/>
  <c r="CQ50" i="36"/>
  <c r="CR50" i="36" s="1"/>
  <c r="CQ33" i="36"/>
  <c r="CR33" i="36" s="1"/>
  <c r="CQ11" i="36"/>
  <c r="CR11" i="36" s="1"/>
  <c r="CQ23" i="36"/>
  <c r="CR23" i="36" s="1"/>
  <c r="CQ49" i="36"/>
  <c r="CR49" i="36" s="1"/>
  <c r="CQ31" i="36"/>
  <c r="CR31" i="36" s="1"/>
  <c r="CQ10" i="36"/>
  <c r="CR10" i="36" s="1"/>
  <c r="CQ22" i="36"/>
  <c r="CR22" i="36" s="1"/>
  <c r="CQ48" i="36"/>
  <c r="CR48" i="36" s="1"/>
  <c r="CQ30" i="36"/>
  <c r="CR30" i="36" s="1"/>
  <c r="CQ8" i="36"/>
  <c r="CR8" i="36" s="1"/>
  <c r="CQ20" i="36"/>
  <c r="CR20" i="36" s="1"/>
  <c r="CQ25" i="36"/>
  <c r="CR25" i="36" s="1"/>
  <c r="CQ5" i="36"/>
  <c r="CR5" i="36" s="1"/>
  <c r="CQ47" i="36"/>
  <c r="CR47" i="36" s="1"/>
  <c r="CQ45" i="36"/>
  <c r="CR45" i="36" s="1"/>
  <c r="CQ18" i="36"/>
  <c r="CR18" i="36" s="1"/>
  <c r="CQ17" i="36"/>
  <c r="CR17" i="36" s="1"/>
  <c r="CQ16" i="36"/>
  <c r="CR16" i="36" s="1"/>
  <c r="CQ46" i="36"/>
  <c r="CR46" i="36" s="1"/>
  <c r="CQ42" i="36"/>
  <c r="CR42" i="36" s="1"/>
  <c r="CQ29" i="36"/>
  <c r="CR29" i="36" s="1"/>
  <c r="CQ41" i="36"/>
  <c r="CR41" i="36" s="1"/>
  <c r="CQ28" i="36"/>
  <c r="CR28" i="36" s="1"/>
  <c r="CM47" i="36"/>
  <c r="DM7" i="36"/>
  <c r="DM16" i="36"/>
  <c r="DM20" i="36"/>
  <c r="CD51" i="36"/>
  <c r="DB53" i="36"/>
  <c r="DQ27" i="36"/>
  <c r="ET27" i="36" s="1"/>
  <c r="EK38" i="36"/>
  <c r="CE50" i="36"/>
  <c r="DQ33" i="36"/>
  <c r="DQ38" i="36"/>
  <c r="DQ7" i="36"/>
  <c r="CC48" i="36"/>
  <c r="DQ48" i="36" s="1"/>
  <c r="ET48" i="36" s="1"/>
  <c r="ER42" i="36"/>
  <c r="J42" i="36" s="1"/>
  <c r="ER39" i="36"/>
  <c r="J39" i="36" s="1"/>
  <c r="AT39" i="36" s="1"/>
  <c r="AE39" i="36" s="1"/>
  <c r="N39" i="36" s="1"/>
  <c r="O39" i="36" s="1"/>
  <c r="ER16" i="36"/>
  <c r="ER25" i="36"/>
  <c r="ER28" i="36"/>
  <c r="ER41" i="36"/>
  <c r="J41" i="36" s="1"/>
  <c r="AT41" i="36" s="1"/>
  <c r="AE41" i="36" s="1"/>
  <c r="N41" i="36" s="1"/>
  <c r="O41" i="36" s="1"/>
  <c r="ER4" i="36"/>
  <c r="ER15" i="36"/>
  <c r="J15" i="36" s="1"/>
  <c r="BV54" i="36"/>
  <c r="BV53" i="36"/>
  <c r="CL4" i="36"/>
  <c r="CC12" i="36"/>
  <c r="DQ12" i="36" s="1"/>
  <c r="CJ16" i="36"/>
  <c r="DW16" i="36" s="1"/>
  <c r="CM22" i="36"/>
  <c r="DP22" i="36" s="1"/>
  <c r="EU22" i="36" s="1"/>
  <c r="CM7" i="36"/>
  <c r="DP7" i="36" s="1"/>
  <c r="EU7" i="36" s="1"/>
  <c r="EK7" i="36"/>
  <c r="DQ16" i="36"/>
  <c r="DQ23" i="36"/>
  <c r="ET23" i="36" s="1"/>
  <c r="EF40" i="36"/>
  <c r="EJ40" i="36" s="1"/>
  <c r="EF52" i="36"/>
  <c r="EJ52" i="36" s="1"/>
  <c r="EF50" i="36"/>
  <c r="EJ50" i="36" s="1"/>
  <c r="EF48" i="36"/>
  <c r="EJ48" i="36" s="1"/>
  <c r="EF49" i="36"/>
  <c r="EJ49" i="36" s="1"/>
  <c r="EF51" i="36"/>
  <c r="EJ51" i="36" s="1"/>
  <c r="EF29" i="36"/>
  <c r="EJ29" i="36" s="1"/>
  <c r="EF38" i="36"/>
  <c r="EJ38" i="36" s="1"/>
  <c r="EF28" i="36"/>
  <c r="EJ28" i="36" s="1"/>
  <c r="EF35" i="36"/>
  <c r="EJ35" i="36" s="1"/>
  <c r="EF34" i="36"/>
  <c r="EJ34" i="36" s="1"/>
  <c r="EF30" i="36"/>
  <c r="EJ30" i="36" s="1"/>
  <c r="EF39" i="36"/>
  <c r="EJ39" i="36" s="1"/>
  <c r="EF42" i="36"/>
  <c r="EJ42" i="36" s="1"/>
  <c r="EF37" i="36"/>
  <c r="EJ37" i="36" s="1"/>
  <c r="EF31" i="36"/>
  <c r="EJ31" i="36" s="1"/>
  <c r="EF46" i="36"/>
  <c r="EJ46" i="36" s="1"/>
  <c r="EF8" i="36"/>
  <c r="EJ8" i="36" s="1"/>
  <c r="EF41" i="36"/>
  <c r="EJ41" i="36" s="1"/>
  <c r="EF25" i="36"/>
  <c r="EJ25" i="36" s="1"/>
  <c r="EF24" i="36"/>
  <c r="EJ24" i="36" s="1"/>
  <c r="EF21" i="36"/>
  <c r="EJ21" i="36" s="1"/>
  <c r="EF11" i="36"/>
  <c r="EJ11" i="36" s="1"/>
  <c r="EF10" i="36"/>
  <c r="EJ10" i="36" s="1"/>
  <c r="EF15" i="36"/>
  <c r="EJ15" i="36" s="1"/>
  <c r="EF4" i="36"/>
  <c r="EJ4" i="36" s="1"/>
  <c r="EF5" i="36"/>
  <c r="EJ5" i="36" s="1"/>
  <c r="EF19" i="36"/>
  <c r="EJ19" i="36" s="1"/>
  <c r="J51" i="36"/>
  <c r="EK50" i="36"/>
  <c r="EK46" i="36"/>
  <c r="DM36" i="36"/>
  <c r="DM45" i="36"/>
  <c r="CD31" i="36"/>
  <c r="EK40" i="36"/>
  <c r="AW40" i="36" s="1"/>
  <c r="AP40" i="36" s="1"/>
  <c r="X40" i="36" s="1"/>
  <c r="CE31" i="36"/>
  <c r="CE37" i="36"/>
  <c r="EK22" i="36"/>
  <c r="CC19" i="36"/>
  <c r="CC21" i="36"/>
  <c r="DQ21" i="36" s="1"/>
  <c r="ET21" i="36" s="1"/>
  <c r="CC4" i="36"/>
  <c r="DQ4" i="36" s="1"/>
  <c r="CC36" i="36"/>
  <c r="DQ36" i="36" s="1"/>
  <c r="CE8" i="36"/>
  <c r="EK23" i="36"/>
  <c r="CE21" i="36"/>
  <c r="CM5" i="36"/>
  <c r="CM8" i="36"/>
  <c r="DP8" i="36" s="1"/>
  <c r="DH10" i="36"/>
  <c r="EK25" i="36"/>
  <c r="EK49" i="36"/>
  <c r="AW49" i="36" s="1"/>
  <c r="AP49" i="36" s="1"/>
  <c r="X49" i="36" s="1"/>
  <c r="V49" i="36" s="1"/>
  <c r="DM26" i="36"/>
  <c r="CD37" i="36"/>
  <c r="DQ45" i="36"/>
  <c r="ET45" i="36" s="1"/>
  <c r="CM37" i="36"/>
  <c r="DP37" i="36" s="1"/>
  <c r="DQ40" i="36"/>
  <c r="CJ36" i="36"/>
  <c r="DW36" i="36" s="1"/>
  <c r="J36" i="36" s="1"/>
  <c r="CM24" i="36"/>
  <c r="DP24" i="36" s="1"/>
  <c r="CE25" i="36"/>
  <c r="CE5" i="36"/>
  <c r="EL10" i="36"/>
  <c r="DE53" i="36"/>
  <c r="BT4" i="30" l="1"/>
  <c r="BS13" i="30"/>
  <c r="ET10" i="36"/>
  <c r="ET35" i="36"/>
  <c r="BM54" i="36"/>
  <c r="BP4" i="36" s="1"/>
  <c r="ET5" i="36"/>
  <c r="CA13" i="29"/>
  <c r="CB13" i="29" s="1"/>
  <c r="CC13" i="29" s="1"/>
  <c r="ET25" i="36"/>
  <c r="ET22" i="36"/>
  <c r="CE15" i="29"/>
  <c r="ET42" i="36"/>
  <c r="CD15" i="29"/>
  <c r="CG4" i="29" s="1"/>
  <c r="CA4" i="29" s="1"/>
  <c r="CB4" i="29" s="1"/>
  <c r="ET12" i="36"/>
  <c r="J19" i="36"/>
  <c r="ET52" i="36"/>
  <c r="ET36" i="36"/>
  <c r="ET39" i="36"/>
  <c r="AU39" i="36" s="1"/>
  <c r="AN39" i="36" s="1"/>
  <c r="U39" i="36" s="1"/>
  <c r="AV39" i="36"/>
  <c r="AO39" i="36" s="1"/>
  <c r="W39" i="36" s="1"/>
  <c r="V39" i="36" s="1"/>
  <c r="ET31" i="36"/>
  <c r="AU31" i="36" s="1"/>
  <c r="AN31" i="36" s="1"/>
  <c r="U31" i="36" s="1"/>
  <c r="AV31" i="36"/>
  <c r="AO31" i="36" s="1"/>
  <c r="W31" i="36" s="1"/>
  <c r="V31" i="36" s="1"/>
  <c r="AP54" i="36"/>
  <c r="X4" i="36"/>
  <c r="X54" i="36" s="1"/>
  <c r="AV41" i="36"/>
  <c r="AO41" i="36" s="1"/>
  <c r="W41" i="36" s="1"/>
  <c r="V41" i="36" s="1"/>
  <c r="ET41" i="36"/>
  <c r="AV51" i="36"/>
  <c r="AO51" i="36" s="1"/>
  <c r="W51" i="36" s="1"/>
  <c r="V51" i="36" s="1"/>
  <c r="ET51" i="36"/>
  <c r="AU51" i="36" s="1"/>
  <c r="AN51" i="36" s="1"/>
  <c r="U51" i="36" s="1"/>
  <c r="DG7" i="36"/>
  <c r="ET28" i="36"/>
  <c r="AU3" i="36"/>
  <c r="AN3" i="36" s="1"/>
  <c r="AV3" i="36"/>
  <c r="AO3" i="36" s="1"/>
  <c r="AV4" i="36"/>
  <c r="AO4" i="36" s="1"/>
  <c r="W4" i="36" s="1"/>
  <c r="V4" i="36" s="1"/>
  <c r="ET4" i="36"/>
  <c r="AU4" i="36" s="1"/>
  <c r="AN4" i="36" s="1"/>
  <c r="U4" i="36" s="1"/>
  <c r="CS22" i="36"/>
  <c r="DN22" i="36" s="1"/>
  <c r="FA22" i="36" s="1"/>
  <c r="DP23" i="36"/>
  <c r="EU23" i="36" s="1"/>
  <c r="DR46" i="36"/>
  <c r="DO28" i="36"/>
  <c r="FB28" i="36" s="1"/>
  <c r="DD5" i="36"/>
  <c r="DD3" i="36"/>
  <c r="DR3" i="36" s="1"/>
  <c r="DD19" i="36"/>
  <c r="DD8" i="36"/>
  <c r="DD21" i="36"/>
  <c r="DD10" i="36"/>
  <c r="DD29" i="36"/>
  <c r="DD24" i="36"/>
  <c r="DD11" i="36"/>
  <c r="DD41" i="36"/>
  <c r="DD15" i="36"/>
  <c r="DD31" i="36"/>
  <c r="DR31" i="36" s="1"/>
  <c r="DD4" i="36"/>
  <c r="CS16" i="36"/>
  <c r="DN16" i="36" s="1"/>
  <c r="FA16" i="36" s="1"/>
  <c r="DD46" i="36"/>
  <c r="ET8" i="36"/>
  <c r="ET47" i="36"/>
  <c r="DG49" i="36"/>
  <c r="DG43" i="36"/>
  <c r="DG45" i="36"/>
  <c r="DG3" i="36"/>
  <c r="DO3" i="36" s="1"/>
  <c r="DG25" i="36"/>
  <c r="DG38" i="36"/>
  <c r="DG8" i="36"/>
  <c r="DG35" i="36"/>
  <c r="DG39" i="36"/>
  <c r="DG42" i="36"/>
  <c r="DG50" i="36"/>
  <c r="DG4" i="36"/>
  <c r="DO4" i="36" s="1"/>
  <c r="FB4" i="36" s="1"/>
  <c r="DG37" i="36"/>
  <c r="DG18" i="36"/>
  <c r="DO18" i="36" s="1"/>
  <c r="FB18" i="36" s="1"/>
  <c r="DG9" i="36"/>
  <c r="DG44" i="36"/>
  <c r="DG41" i="36"/>
  <c r="DG47" i="36"/>
  <c r="DG52" i="36"/>
  <c r="DG24" i="36"/>
  <c r="DG46" i="36"/>
  <c r="DG27" i="36"/>
  <c r="DG10" i="36"/>
  <c r="DG29" i="36"/>
  <c r="DG16" i="36"/>
  <c r="DG36" i="36"/>
  <c r="DG28" i="36"/>
  <c r="DG22" i="36"/>
  <c r="DG23" i="36"/>
  <c r="DG17" i="36"/>
  <c r="DG15" i="36"/>
  <c r="DG5" i="36"/>
  <c r="DG26" i="36"/>
  <c r="DG21" i="36"/>
  <c r="DG31" i="36"/>
  <c r="DG11" i="36"/>
  <c r="DG40" i="36"/>
  <c r="DG19" i="36"/>
  <c r="DG32" i="36"/>
  <c r="DG51" i="36"/>
  <c r="DQ19" i="36"/>
  <c r="ET19" i="36" s="1"/>
  <c r="DD48" i="36"/>
  <c r="CS17" i="36"/>
  <c r="DN17" i="36" s="1"/>
  <c r="FA17" i="36" s="1"/>
  <c r="CS43" i="36"/>
  <c r="DN43" i="36" s="1"/>
  <c r="FA43" i="36" s="1"/>
  <c r="CD15" i="36"/>
  <c r="DR15" i="36" s="1"/>
  <c r="CD20" i="36"/>
  <c r="CD5" i="36"/>
  <c r="DR5" i="36" s="1"/>
  <c r="CD10" i="36"/>
  <c r="CD34" i="36"/>
  <c r="CD24" i="36"/>
  <c r="CD19" i="36"/>
  <c r="DR19" i="36" s="1"/>
  <c r="CD4" i="36"/>
  <c r="DR4" i="36" s="1"/>
  <c r="CD11" i="36"/>
  <c r="CD30" i="36"/>
  <c r="CD39" i="36"/>
  <c r="CD8" i="36"/>
  <c r="DR8" i="36" s="1"/>
  <c r="CD35" i="36"/>
  <c r="DR35" i="36" s="1"/>
  <c r="CD28" i="36"/>
  <c r="CD25" i="36"/>
  <c r="DR25" i="36" s="1"/>
  <c r="CD21" i="36"/>
  <c r="DR21" i="36" s="1"/>
  <c r="DD37" i="36"/>
  <c r="DR37" i="36" s="1"/>
  <c r="DG12" i="36"/>
  <c r="J25" i="36"/>
  <c r="DP25" i="36"/>
  <c r="DQ11" i="36"/>
  <c r="ET11" i="36" s="1"/>
  <c r="CD52" i="36"/>
  <c r="N53" i="36"/>
  <c r="O3" i="36"/>
  <c r="EJ53" i="36"/>
  <c r="J16" i="36"/>
  <c r="CS18" i="36"/>
  <c r="DN18" i="36" s="1"/>
  <c r="FA18" i="36" s="1"/>
  <c r="ET50" i="36"/>
  <c r="AU50" i="36" s="1"/>
  <c r="AN50" i="36" s="1"/>
  <c r="U50" i="36" s="1"/>
  <c r="AV50" i="36"/>
  <c r="AO50" i="36" s="1"/>
  <c r="W50" i="36" s="1"/>
  <c r="V50" i="36" s="1"/>
  <c r="AG53" i="36"/>
  <c r="AM12" i="36"/>
  <c r="AL12" i="36" s="1"/>
  <c r="DR38" i="36"/>
  <c r="DD52" i="36"/>
  <c r="DG34" i="36"/>
  <c r="DD25" i="36"/>
  <c r="DD34" i="36"/>
  <c r="CS45" i="36"/>
  <c r="DN45" i="36" s="1"/>
  <c r="FA45" i="36" s="1"/>
  <c r="CS23" i="36"/>
  <c r="DN23" i="36" s="1"/>
  <c r="FA23" i="36" s="1"/>
  <c r="DQ18" i="36"/>
  <c r="ET18" i="36" s="1"/>
  <c r="J28" i="36"/>
  <c r="ET29" i="36"/>
  <c r="DD38" i="36"/>
  <c r="EJ54" i="36"/>
  <c r="EM35" i="36" s="1"/>
  <c r="EU35" i="36" s="1"/>
  <c r="ET7" i="36"/>
  <c r="CS47" i="36"/>
  <c r="DN47" i="36" s="1"/>
  <c r="FA47" i="36" s="1"/>
  <c r="CS6" i="36"/>
  <c r="DN6" i="36" s="1"/>
  <c r="FA6" i="36" s="1"/>
  <c r="CS12" i="36"/>
  <c r="DN12" i="36" s="1"/>
  <c r="FA12" i="36" s="1"/>
  <c r="DD39" i="36"/>
  <c r="ET49" i="36"/>
  <c r="AU49" i="36" s="1"/>
  <c r="AN49" i="36" s="1"/>
  <c r="U49" i="36" s="1"/>
  <c r="ET46" i="36"/>
  <c r="DD28" i="36"/>
  <c r="CL43" i="36"/>
  <c r="CL36" i="36"/>
  <c r="CL29" i="36"/>
  <c r="DO29" i="36" s="1"/>
  <c r="FB29" i="36" s="1"/>
  <c r="CL6" i="36"/>
  <c r="DO6" i="36" s="1"/>
  <c r="FB6" i="36" s="1"/>
  <c r="CL46" i="36"/>
  <c r="DO46" i="36" s="1"/>
  <c r="FB46" i="36" s="1"/>
  <c r="CL21" i="36"/>
  <c r="CL16" i="36"/>
  <c r="CL11" i="36"/>
  <c r="DO11" i="36" s="1"/>
  <c r="FB11" i="36" s="1"/>
  <c r="CL22" i="36"/>
  <c r="CL49" i="36"/>
  <c r="CL45" i="36"/>
  <c r="DO45" i="36" s="1"/>
  <c r="FB45" i="36" s="1"/>
  <c r="CL47" i="36"/>
  <c r="DO47" i="36" s="1"/>
  <c r="FB47" i="36" s="1"/>
  <c r="CL44" i="36"/>
  <c r="CL52" i="36"/>
  <c r="DO52" i="36" s="1"/>
  <c r="FB52" i="36" s="1"/>
  <c r="CL40" i="36"/>
  <c r="DO40" i="36" s="1"/>
  <c r="FB40" i="36" s="1"/>
  <c r="CL24" i="36"/>
  <c r="DO24" i="36" s="1"/>
  <c r="FB24" i="36" s="1"/>
  <c r="CL5" i="36"/>
  <c r="DO5" i="36" s="1"/>
  <c r="FB5" i="36" s="1"/>
  <c r="CL38" i="36"/>
  <c r="DO38" i="36" s="1"/>
  <c r="FB38" i="36" s="1"/>
  <c r="CL39" i="36"/>
  <c r="DO39" i="36" s="1"/>
  <c r="FB39" i="36" s="1"/>
  <c r="CL34" i="36"/>
  <c r="CL50" i="36"/>
  <c r="CL9" i="36"/>
  <c r="DO9" i="36" s="1"/>
  <c r="FB9" i="36" s="1"/>
  <c r="CL8" i="36"/>
  <c r="DO8" i="36" s="1"/>
  <c r="FB8" i="36" s="1"/>
  <c r="CL12" i="36"/>
  <c r="DO12" i="36" s="1"/>
  <c r="FB12" i="36" s="1"/>
  <c r="CL37" i="36"/>
  <c r="CL30" i="36"/>
  <c r="DO30" i="36" s="1"/>
  <c r="FB30" i="36" s="1"/>
  <c r="CL42" i="36"/>
  <c r="DO42" i="36" s="1"/>
  <c r="FB42" i="36" s="1"/>
  <c r="CL23" i="36"/>
  <c r="DO23" i="36" s="1"/>
  <c r="FB23" i="36" s="1"/>
  <c r="CL10" i="36"/>
  <c r="DO10" i="36" s="1"/>
  <c r="FB10" i="36" s="1"/>
  <c r="CL15" i="36"/>
  <c r="DO15" i="36" s="1"/>
  <c r="FB15" i="36" s="1"/>
  <c r="CL41" i="36"/>
  <c r="DO41" i="36" s="1"/>
  <c r="FB41" i="36" s="1"/>
  <c r="CL27" i="36"/>
  <c r="DO27" i="36" s="1"/>
  <c r="FB27" i="36" s="1"/>
  <c r="CL17" i="36"/>
  <c r="DO17" i="36" s="1"/>
  <c r="FB17" i="36" s="1"/>
  <c r="CL19" i="36"/>
  <c r="CL51" i="36"/>
  <c r="CL32" i="36"/>
  <c r="DO32" i="36" s="1"/>
  <c r="FB32" i="36" s="1"/>
  <c r="CL48" i="36"/>
  <c r="CL35" i="36"/>
  <c r="DO35" i="36" s="1"/>
  <c r="FB35" i="36" s="1"/>
  <c r="CL20" i="36"/>
  <c r="CL31" i="36"/>
  <c r="DO31" i="36" s="1"/>
  <c r="FB31" i="36" s="1"/>
  <c r="CL25" i="36"/>
  <c r="DO25" i="36" s="1"/>
  <c r="FB25" i="36" s="1"/>
  <c r="ET38" i="36"/>
  <c r="CS32" i="36"/>
  <c r="DN32" i="36" s="1"/>
  <c r="FA32" i="36" s="1"/>
  <c r="CS44" i="36"/>
  <c r="DN44" i="36" s="1"/>
  <c r="FA44" i="36" s="1"/>
  <c r="CD42" i="36"/>
  <c r="DR42" i="36" s="1"/>
  <c r="CD48" i="36"/>
  <c r="DR48" i="36" s="1"/>
  <c r="DP5" i="36"/>
  <c r="DD30" i="36"/>
  <c r="DP47" i="36"/>
  <c r="EU47" i="36" s="1"/>
  <c r="DD49" i="36"/>
  <c r="DR49" i="36" s="1"/>
  <c r="ET17" i="36"/>
  <c r="J4" i="36"/>
  <c r="AT4" i="36" s="1"/>
  <c r="AE4" i="36" s="1"/>
  <c r="N4" i="36" s="1"/>
  <c r="O4" i="36" s="1"/>
  <c r="DD51" i="36"/>
  <c r="DR51" i="36" s="1"/>
  <c r="DP10" i="36"/>
  <c r="ET40" i="36"/>
  <c r="AU40" i="36" s="1"/>
  <c r="AN40" i="36" s="1"/>
  <c r="U40" i="36" s="1"/>
  <c r="AV40" i="36"/>
  <c r="AO40" i="36" s="1"/>
  <c r="W40" i="36" s="1"/>
  <c r="V40" i="36" s="1"/>
  <c r="ET16" i="36"/>
  <c r="CS20" i="36"/>
  <c r="DN20" i="36" s="1"/>
  <c r="FA20" i="36" s="1"/>
  <c r="CS26" i="36"/>
  <c r="DN26" i="36" s="1"/>
  <c r="FA26" i="36" s="1"/>
  <c r="DD40" i="36"/>
  <c r="DR40" i="36" s="1"/>
  <c r="CL26" i="36"/>
  <c r="DO26" i="36" s="1"/>
  <c r="FB26" i="36" s="1"/>
  <c r="CD50" i="36"/>
  <c r="DG48" i="36"/>
  <c r="DD35" i="36"/>
  <c r="ET33" i="36"/>
  <c r="CS7" i="36"/>
  <c r="DN7" i="36" s="1"/>
  <c r="FA7" i="36" s="1"/>
  <c r="DQ15" i="36"/>
  <c r="ET15" i="36" s="1"/>
  <c r="CD29" i="36"/>
  <c r="DR29" i="36" s="1"/>
  <c r="CL7" i="36"/>
  <c r="DO7" i="36" s="1"/>
  <c r="FB7" i="36" s="1"/>
  <c r="DD50" i="36"/>
  <c r="CD41" i="36"/>
  <c r="DF71" i="31"/>
  <c r="CC71" i="31"/>
  <c r="DG70" i="31"/>
  <c r="DG69" i="31"/>
  <c r="DG68" i="31"/>
  <c r="DG67" i="31"/>
  <c r="DG66" i="31"/>
  <c r="DG65" i="31"/>
  <c r="DG63" i="31"/>
  <c r="DG62" i="31"/>
  <c r="DG61" i="31"/>
  <c r="DG60" i="31"/>
  <c r="DG59" i="31"/>
  <c r="DG58" i="31"/>
  <c r="DG57" i="31"/>
  <c r="DG56" i="31"/>
  <c r="DG55" i="31"/>
  <c r="DG54" i="31"/>
  <c r="DG53" i="31"/>
  <c r="DG52" i="31"/>
  <c r="DG51" i="31"/>
  <c r="DG50" i="31"/>
  <c r="DG49" i="31"/>
  <c r="DG48" i="31"/>
  <c r="DG47" i="31"/>
  <c r="DG46" i="31"/>
  <c r="DG45" i="31"/>
  <c r="DG44" i="31"/>
  <c r="DG43" i="31"/>
  <c r="DG42" i="31"/>
  <c r="DG41" i="31"/>
  <c r="DG40" i="31"/>
  <c r="DG39" i="31"/>
  <c r="DG37" i="31"/>
  <c r="DG34" i="31"/>
  <c r="DG33" i="31"/>
  <c r="DG32" i="31"/>
  <c r="DG31" i="31"/>
  <c r="DG30" i="31"/>
  <c r="DG29" i="31"/>
  <c r="DG20" i="31"/>
  <c r="DG18" i="31"/>
  <c r="DG17" i="31"/>
  <c r="DG38" i="31"/>
  <c r="DG15" i="31"/>
  <c r="DG36" i="31"/>
  <c r="DG35" i="31"/>
  <c r="DG28" i="31"/>
  <c r="DG27" i="31"/>
  <c r="DG26" i="31"/>
  <c r="DG25" i="31"/>
  <c r="DG24" i="31"/>
  <c r="DG23" i="31"/>
  <c r="DG22" i="31"/>
  <c r="DG21" i="31"/>
  <c r="DG19" i="31"/>
  <c r="DG16" i="31"/>
  <c r="DG14" i="31"/>
  <c r="DG13" i="31"/>
  <c r="DG12" i="31"/>
  <c r="DG11" i="31"/>
  <c r="DG10" i="31"/>
  <c r="DG9" i="31"/>
  <c r="DG8" i="31"/>
  <c r="DG7" i="31"/>
  <c r="DG6" i="31"/>
  <c r="DG5" i="31"/>
  <c r="DG4" i="31"/>
  <c r="DG3" i="31"/>
  <c r="BZ12" i="30"/>
  <c r="CX12" i="30"/>
  <c r="CY11" i="30"/>
  <c r="CY10" i="30"/>
  <c r="CY9" i="30"/>
  <c r="CY6" i="30"/>
  <c r="CY5" i="30"/>
  <c r="CY4" i="30"/>
  <c r="CY3" i="30"/>
  <c r="CY12" i="30" s="1"/>
  <c r="CK5" i="29"/>
  <c r="CK4" i="29"/>
  <c r="CK3" i="29"/>
  <c r="CJ15" i="29"/>
  <c r="CH15" i="29"/>
  <c r="CK14" i="29"/>
  <c r="CK13" i="29"/>
  <c r="CK12" i="29"/>
  <c r="CK11" i="29"/>
  <c r="CK10" i="29"/>
  <c r="CK9" i="29"/>
  <c r="CK8" i="29"/>
  <c r="CK7" i="29"/>
  <c r="CK6" i="29"/>
  <c r="CA41" i="28"/>
  <c r="CB41" i="28"/>
  <c r="CC18" i="28"/>
  <c r="CC40" i="28"/>
  <c r="CC39" i="28"/>
  <c r="CC38" i="28"/>
  <c r="CC37" i="28"/>
  <c r="CC36" i="28"/>
  <c r="CC35" i="28"/>
  <c r="CC34" i="28"/>
  <c r="CC33" i="28"/>
  <c r="CC32" i="28"/>
  <c r="CC31" i="28"/>
  <c r="CC30" i="28"/>
  <c r="CC29" i="28"/>
  <c r="CC28" i="28"/>
  <c r="CC27" i="28"/>
  <c r="CC26" i="28"/>
  <c r="CC25" i="28"/>
  <c r="CC24" i="28"/>
  <c r="CC23" i="28"/>
  <c r="CC22" i="28"/>
  <c r="CC21" i="28"/>
  <c r="CC20" i="28"/>
  <c r="CC19" i="28"/>
  <c r="CC17" i="28"/>
  <c r="CC16" i="28"/>
  <c r="CC15" i="28"/>
  <c r="CC14" i="28"/>
  <c r="CC13" i="28"/>
  <c r="CC12" i="28"/>
  <c r="CC11" i="28"/>
  <c r="CC10" i="28"/>
  <c r="CC9" i="28"/>
  <c r="CC8" i="28"/>
  <c r="CC7" i="28"/>
  <c r="CC6" i="28"/>
  <c r="CC5" i="28"/>
  <c r="CC4" i="28"/>
  <c r="CC3" i="28"/>
  <c r="CY24" i="27"/>
  <c r="CZ23" i="27"/>
  <c r="CX24" i="27"/>
  <c r="CZ22" i="27"/>
  <c r="CZ21" i="27"/>
  <c r="CZ20" i="27"/>
  <c r="CZ19" i="27"/>
  <c r="CZ18" i="27"/>
  <c r="EM21" i="36" l="1"/>
  <c r="EU21" i="36" s="1"/>
  <c r="BJ31" i="36"/>
  <c r="BJ40" i="36"/>
  <c r="BJ41" i="36"/>
  <c r="BJ35" i="36"/>
  <c r="BK35" i="36" s="1"/>
  <c r="BJ37" i="36"/>
  <c r="BJ50" i="36"/>
  <c r="BJ49" i="36"/>
  <c r="BJ11" i="36"/>
  <c r="BJ54" i="36" s="1"/>
  <c r="EM5" i="36"/>
  <c r="EU5" i="36" s="1"/>
  <c r="CA3" i="29"/>
  <c r="BT13" i="30"/>
  <c r="BT14" i="30" s="1"/>
  <c r="EM37" i="36"/>
  <c r="EU37" i="36" s="1"/>
  <c r="EM51" i="36"/>
  <c r="EU51" i="36" s="1"/>
  <c r="EM4" i="36"/>
  <c r="EU4" i="36" s="1"/>
  <c r="DR28" i="36"/>
  <c r="EM8" i="36"/>
  <c r="EU8" i="36" s="1"/>
  <c r="CS36" i="36"/>
  <c r="DN36" i="36" s="1"/>
  <c r="FA36" i="36" s="1"/>
  <c r="EM34" i="36"/>
  <c r="EU34" i="36" s="1"/>
  <c r="ES35" i="36"/>
  <c r="EM29" i="36"/>
  <c r="EU29" i="36" s="1"/>
  <c r="EM11" i="36"/>
  <c r="EU11" i="36" s="1"/>
  <c r="DO36" i="36"/>
  <c r="FB36" i="36" s="1"/>
  <c r="EM41" i="36"/>
  <c r="EU41" i="36" s="1"/>
  <c r="AO54" i="36"/>
  <c r="W3" i="36"/>
  <c r="DO48" i="36"/>
  <c r="FB48" i="36" s="1"/>
  <c r="DO37" i="36"/>
  <c r="FB37" i="36" s="1"/>
  <c r="DO44" i="36"/>
  <c r="FB44" i="36" s="1"/>
  <c r="DO43" i="36"/>
  <c r="FB43" i="36" s="1"/>
  <c r="DR52" i="36"/>
  <c r="DR39" i="36"/>
  <c r="AN54" i="36"/>
  <c r="U3" i="36"/>
  <c r="U54" i="36" s="1"/>
  <c r="DR50" i="36"/>
  <c r="ES42" i="36"/>
  <c r="EM40" i="36"/>
  <c r="EU40" i="36" s="1"/>
  <c r="DR30" i="36"/>
  <c r="EM28" i="36"/>
  <c r="EU28" i="36" s="1"/>
  <c r="DO51" i="36"/>
  <c r="FB51" i="36" s="1"/>
  <c r="EM39" i="36"/>
  <c r="EU39" i="36" s="1"/>
  <c r="DR11" i="36"/>
  <c r="ES11" i="36" s="1"/>
  <c r="EM24" i="36"/>
  <c r="EU24" i="36" s="1"/>
  <c r="EM30" i="36"/>
  <c r="EU30" i="36" s="1"/>
  <c r="DO19" i="36"/>
  <c r="FB19" i="36" s="1"/>
  <c r="DO49" i="36"/>
  <c r="FB49" i="36" s="1"/>
  <c r="EM15" i="36"/>
  <c r="EU15" i="36" s="1"/>
  <c r="AL54" i="36"/>
  <c r="AK12" i="36"/>
  <c r="ES4" i="36"/>
  <c r="CS9" i="36"/>
  <c r="DN9" i="36" s="1"/>
  <c r="FA9" i="36" s="1"/>
  <c r="EM38" i="36"/>
  <c r="EU38" i="36" s="1"/>
  <c r="EM10" i="36"/>
  <c r="EU10" i="36" s="1"/>
  <c r="DO50" i="36"/>
  <c r="FB50" i="36" s="1"/>
  <c r="DO22" i="36"/>
  <c r="FB22" i="36" s="1"/>
  <c r="EM48" i="36"/>
  <c r="EU48" i="36" s="1"/>
  <c r="EM49" i="36"/>
  <c r="EU49" i="36" s="1"/>
  <c r="CS27" i="36"/>
  <c r="DN27" i="36" s="1"/>
  <c r="FA27" i="36" s="1"/>
  <c r="EM25" i="36"/>
  <c r="EU25" i="36" s="1"/>
  <c r="DO34" i="36"/>
  <c r="FB34" i="36" s="1"/>
  <c r="EM52" i="36"/>
  <c r="EU52" i="36" s="1"/>
  <c r="DR24" i="36"/>
  <c r="ES24" i="36" s="1"/>
  <c r="EM46" i="36"/>
  <c r="EU46" i="36" s="1"/>
  <c r="DO16" i="36"/>
  <c r="FB16" i="36" s="1"/>
  <c r="EM42" i="36"/>
  <c r="EU42" i="36" s="1"/>
  <c r="EM31" i="36"/>
  <c r="EU31" i="36" s="1"/>
  <c r="DR34" i="36"/>
  <c r="EM19" i="36"/>
  <c r="EU19" i="36" s="1"/>
  <c r="DR41" i="36"/>
  <c r="DO21" i="36"/>
  <c r="FB21" i="36" s="1"/>
  <c r="EM50" i="36"/>
  <c r="EU50" i="36" s="1"/>
  <c r="ES21" i="36"/>
  <c r="DR10" i="36"/>
  <c r="ES10" i="36" s="1"/>
  <c r="CC41" i="28"/>
  <c r="DG71" i="31"/>
  <c r="CK15" i="29"/>
  <c r="CA15" i="29" l="1"/>
  <c r="CB3" i="29"/>
  <c r="BA30" i="36"/>
  <c r="AQ4" i="36" s="1"/>
  <c r="AB4" i="36" s="1"/>
  <c r="ES5" i="36"/>
  <c r="ES52" i="36"/>
  <c r="ES38" i="36"/>
  <c r="BU9" i="30"/>
  <c r="BU5" i="30"/>
  <c r="ES34" i="36"/>
  <c r="ES15" i="36"/>
  <c r="BU4" i="30"/>
  <c r="BU13" i="30" s="1"/>
  <c r="AQ3" i="36"/>
  <c r="AB3" i="36" s="1"/>
  <c r="AQ11" i="36"/>
  <c r="AB11" i="36" s="1"/>
  <c r="ES41" i="36"/>
  <c r="ES46" i="36"/>
  <c r="ES28" i="36"/>
  <c r="ES19" i="36"/>
  <c r="AQ37" i="36"/>
  <c r="AB37" i="36" s="1"/>
  <c r="ES8" i="36"/>
  <c r="ES48" i="36"/>
  <c r="ES25" i="36"/>
  <c r="ES29" i="36"/>
  <c r="AQ49" i="36"/>
  <c r="AB49" i="36" s="1"/>
  <c r="AQ50" i="36"/>
  <c r="AB50" i="36" s="1"/>
  <c r="W54" i="36"/>
  <c r="V3" i="36"/>
  <c r="V54" i="36" s="1"/>
  <c r="ES37" i="36"/>
  <c r="BA28" i="36"/>
  <c r="AR4" i="36" s="1"/>
  <c r="AC4" i="36" s="1"/>
  <c r="ES51" i="36"/>
  <c r="ES50" i="36"/>
  <c r="AQ51" i="36"/>
  <c r="AB51" i="36" s="1"/>
  <c r="ES49" i="36"/>
  <c r="ES30" i="36"/>
  <c r="ES31" i="36"/>
  <c r="ES39" i="36"/>
  <c r="ES40" i="36"/>
  <c r="CZ17" i="27"/>
  <c r="CZ16" i="27"/>
  <c r="CZ15" i="27"/>
  <c r="CZ14" i="27"/>
  <c r="CZ13" i="27"/>
  <c r="CZ12" i="27"/>
  <c r="CZ11" i="27"/>
  <c r="CZ10" i="27"/>
  <c r="CZ9" i="27"/>
  <c r="CZ8" i="27"/>
  <c r="CZ7" i="27"/>
  <c r="CZ6" i="27"/>
  <c r="CZ5" i="27"/>
  <c r="CZ4" i="27"/>
  <c r="CZ3" i="27"/>
  <c r="AQ31" i="36" l="1"/>
  <c r="AB31" i="36" s="1"/>
  <c r="CB15" i="29"/>
  <c r="CB16" i="29" s="1"/>
  <c r="AR3" i="36"/>
  <c r="AC3" i="36" s="1"/>
  <c r="AR28" i="36"/>
  <c r="AC28" i="36" s="1"/>
  <c r="AR50" i="36"/>
  <c r="AC50" i="36" s="1"/>
  <c r="AR51" i="36"/>
  <c r="AC51" i="36" s="1"/>
  <c r="AR49" i="36"/>
  <c r="AC49" i="36" s="1"/>
  <c r="AR31" i="36"/>
  <c r="AC31" i="36" s="1"/>
  <c r="AR39" i="36"/>
  <c r="AC39" i="36" s="1"/>
  <c r="Y49" i="36"/>
  <c r="Y11" i="36"/>
  <c r="Z11" i="36" s="1"/>
  <c r="AB54" i="36"/>
  <c r="AY24" i="36" s="1"/>
  <c r="Y51" i="36" s="1"/>
  <c r="CZ24" i="27"/>
  <c r="CC9" i="29" l="1"/>
  <c r="CC5" i="29"/>
  <c r="CC4" i="29"/>
  <c r="Y4" i="36"/>
  <c r="Y37" i="36"/>
  <c r="Z37" i="36" s="1"/>
  <c r="CC3" i="29"/>
  <c r="CC15" i="29" s="1"/>
  <c r="Y31" i="36"/>
  <c r="Y50" i="36"/>
  <c r="AC54" i="36"/>
  <c r="AY39" i="36" s="1"/>
  <c r="T4" i="36" s="1"/>
  <c r="Y3" i="36"/>
  <c r="Y54" i="36" s="1"/>
  <c r="Z4" i="36" l="1"/>
  <c r="T28" i="36"/>
  <c r="T50" i="36"/>
  <c r="T51" i="36"/>
  <c r="T49" i="36"/>
  <c r="T31" i="36"/>
  <c r="T39" i="36"/>
  <c r="AE71" i="31"/>
  <c r="CE42" i="31"/>
  <c r="CF42" i="31"/>
  <c r="CG42" i="31"/>
  <c r="CX42" i="31"/>
  <c r="DE42" i="31"/>
  <c r="DR42" i="31"/>
  <c r="EO42" i="31"/>
  <c r="ER42" i="31"/>
  <c r="V12" i="30"/>
  <c r="AL12" i="30"/>
  <c r="CY14" i="30" s="1"/>
  <c r="AB15" i="29"/>
  <c r="CL17" i="29" s="1"/>
  <c r="Z39" i="36" l="1"/>
  <c r="Z49" i="36"/>
  <c r="Z50" i="36"/>
  <c r="Z28" i="36"/>
  <c r="DG73" i="31"/>
  <c r="DH64" i="31" s="1"/>
  <c r="DI64" i="31" s="1"/>
  <c r="FJ73" i="31"/>
  <c r="DM73" i="31"/>
  <c r="Z51" i="36"/>
  <c r="Z31" i="36"/>
  <c r="T54" i="36"/>
  <c r="Z3" i="36"/>
  <c r="CL4" i="29"/>
  <c r="CM4" i="29" s="1"/>
  <c r="CL3" i="29"/>
  <c r="CM3" i="29" s="1"/>
  <c r="CL13" i="29"/>
  <c r="CM13" i="29" s="1"/>
  <c r="CL14" i="29"/>
  <c r="CM14" i="29" s="1"/>
  <c r="CL12" i="29"/>
  <c r="CM12" i="29" s="1"/>
  <c r="CL11" i="29"/>
  <c r="CM11" i="29" s="1"/>
  <c r="CL10" i="29"/>
  <c r="CM10" i="29" s="1"/>
  <c r="CL9" i="29"/>
  <c r="CM9" i="29" s="1"/>
  <c r="CL8" i="29"/>
  <c r="CM8" i="29" s="1"/>
  <c r="CL7" i="29"/>
  <c r="CM7" i="29" s="1"/>
  <c r="CL6" i="29"/>
  <c r="CM6" i="29" s="1"/>
  <c r="CL5" i="29"/>
  <c r="CM5" i="29" s="1"/>
  <c r="CZ3" i="30"/>
  <c r="DA3" i="30" s="1"/>
  <c r="CZ11" i="30"/>
  <c r="DA11" i="30" s="1"/>
  <c r="CZ10" i="30"/>
  <c r="DA10" i="30" s="1"/>
  <c r="CZ9" i="30"/>
  <c r="DA9" i="30" s="1"/>
  <c r="CZ5" i="30"/>
  <c r="DA5" i="30" s="1"/>
  <c r="CZ4" i="30"/>
  <c r="DA4" i="30" s="1"/>
  <c r="CZ8" i="30"/>
  <c r="DA8" i="30" s="1"/>
  <c r="CZ7" i="30"/>
  <c r="DA7" i="30" s="1"/>
  <c r="CZ6" i="30"/>
  <c r="DA6" i="30" s="1"/>
  <c r="DH10" i="31"/>
  <c r="DI10" i="31" s="1"/>
  <c r="DH69" i="31"/>
  <c r="DI69" i="31" s="1"/>
  <c r="DH57" i="31"/>
  <c r="DI57" i="31" s="1"/>
  <c r="DH45" i="31"/>
  <c r="DI45" i="31" s="1"/>
  <c r="DH33" i="31"/>
  <c r="DI33" i="31" s="1"/>
  <c r="DH67" i="31"/>
  <c r="DI67" i="31" s="1"/>
  <c r="DH55" i="31"/>
  <c r="DI55" i="31" s="1"/>
  <c r="DH7" i="31"/>
  <c r="DI7" i="31" s="1"/>
  <c r="DH65" i="31"/>
  <c r="DI65" i="31" s="1"/>
  <c r="DH50" i="31"/>
  <c r="DI50" i="31" s="1"/>
  <c r="DH35" i="31"/>
  <c r="DI35" i="31" s="1"/>
  <c r="DH17" i="31"/>
  <c r="DI17" i="31" s="1"/>
  <c r="DH32" i="31"/>
  <c r="DI32" i="31" s="1"/>
  <c r="DH16" i="31"/>
  <c r="DI16" i="31" s="1"/>
  <c r="DH15" i="31"/>
  <c r="DI15" i="31" s="1"/>
  <c r="DH62" i="31"/>
  <c r="DI62" i="31" s="1"/>
  <c r="DH47" i="31"/>
  <c r="DI47" i="31" s="1"/>
  <c r="DH14" i="31"/>
  <c r="DI14" i="31" s="1"/>
  <c r="DH59" i="31"/>
  <c r="DI59" i="31" s="1"/>
  <c r="DH54" i="31"/>
  <c r="DI54" i="31" s="1"/>
  <c r="DH28" i="31"/>
  <c r="DI28" i="31" s="1"/>
  <c r="DH6" i="31"/>
  <c r="DI6" i="31" s="1"/>
  <c r="DH36" i="31"/>
  <c r="DI36" i="31" s="1"/>
  <c r="DH8" i="31"/>
  <c r="DI8" i="31" s="1"/>
  <c r="DH53" i="31"/>
  <c r="DI53" i="31" s="1"/>
  <c r="DH27" i="31"/>
  <c r="DI27" i="31" s="1"/>
  <c r="DH5" i="31"/>
  <c r="DI5" i="31" s="1"/>
  <c r="DH52" i="31"/>
  <c r="DI52" i="31" s="1"/>
  <c r="DH51" i="31"/>
  <c r="DI51" i="31" s="1"/>
  <c r="DH25" i="31"/>
  <c r="DI25" i="31" s="1"/>
  <c r="DH3" i="31"/>
  <c r="DI3" i="31" s="1"/>
  <c r="DH44" i="31"/>
  <c r="DI44" i="31" s="1"/>
  <c r="DH24" i="31"/>
  <c r="DI24" i="31" s="1"/>
  <c r="DH42" i="31"/>
  <c r="DI42" i="31" s="1"/>
  <c r="DH23" i="31"/>
  <c r="DI23" i="31" s="1"/>
  <c r="DH60" i="31"/>
  <c r="DI60" i="31" s="1"/>
  <c r="DH38" i="31"/>
  <c r="DI38" i="31" s="1"/>
  <c r="DH12" i="31"/>
  <c r="DI12" i="31" s="1"/>
  <c r="DH68" i="31"/>
  <c r="DI68" i="31" s="1"/>
  <c r="DH41" i="31"/>
  <c r="DI41" i="31" s="1"/>
  <c r="DH20" i="31"/>
  <c r="DI20" i="31" s="1"/>
  <c r="DH66" i="31"/>
  <c r="DI66" i="31" s="1"/>
  <c r="DH40" i="31"/>
  <c r="DI40" i="31" s="1"/>
  <c r="DH18" i="31"/>
  <c r="DI18" i="31" s="1"/>
  <c r="DH61" i="31"/>
  <c r="DI61" i="31" s="1"/>
  <c r="DH39" i="31"/>
  <c r="DI39" i="31" s="1"/>
  <c r="DH13" i="31"/>
  <c r="DI13" i="31" s="1"/>
  <c r="AE41" i="28"/>
  <c r="AJ24" i="27"/>
  <c r="FJ60" i="31" l="1"/>
  <c r="FK60" i="31" s="1"/>
  <c r="FJ48" i="31"/>
  <c r="FK48" i="31" s="1"/>
  <c r="FJ36" i="31"/>
  <c r="FK36" i="31" s="1"/>
  <c r="FJ24" i="31"/>
  <c r="FK24" i="31" s="1"/>
  <c r="FJ12" i="31"/>
  <c r="FK12" i="31" s="1"/>
  <c r="FJ59" i="31"/>
  <c r="FK59" i="31" s="1"/>
  <c r="FJ47" i="31"/>
  <c r="FK47" i="31" s="1"/>
  <c r="FJ35" i="31"/>
  <c r="FK35" i="31" s="1"/>
  <c r="FJ23" i="31"/>
  <c r="FK23" i="31" s="1"/>
  <c r="FJ11" i="31"/>
  <c r="FK11" i="31" s="1"/>
  <c r="FJ70" i="31"/>
  <c r="FK70" i="31" s="1"/>
  <c r="FJ58" i="31"/>
  <c r="FK58" i="31" s="1"/>
  <c r="FJ46" i="31"/>
  <c r="FK46" i="31" s="1"/>
  <c r="FJ34" i="31"/>
  <c r="FK34" i="31" s="1"/>
  <c r="FJ22" i="31"/>
  <c r="FK22" i="31" s="1"/>
  <c r="FJ10" i="31"/>
  <c r="FK10" i="31" s="1"/>
  <c r="FJ69" i="31"/>
  <c r="FK69" i="31" s="1"/>
  <c r="FJ57" i="31"/>
  <c r="FK57" i="31" s="1"/>
  <c r="FJ45" i="31"/>
  <c r="FK45" i="31" s="1"/>
  <c r="FJ33" i="31"/>
  <c r="FK33" i="31" s="1"/>
  <c r="FJ21" i="31"/>
  <c r="FK21" i="31" s="1"/>
  <c r="FJ9" i="31"/>
  <c r="FK9" i="31" s="1"/>
  <c r="FJ67" i="31"/>
  <c r="FK67" i="31" s="1"/>
  <c r="FJ55" i="31"/>
  <c r="FK55" i="31" s="1"/>
  <c r="FJ43" i="31"/>
  <c r="FK43" i="31" s="1"/>
  <c r="FJ31" i="31"/>
  <c r="FK31" i="31" s="1"/>
  <c r="FJ19" i="31"/>
  <c r="FK19" i="31" s="1"/>
  <c r="FJ7" i="31"/>
  <c r="FK7" i="31" s="1"/>
  <c r="FJ66" i="31"/>
  <c r="FK66" i="31" s="1"/>
  <c r="FJ54" i="31"/>
  <c r="FK54" i="31" s="1"/>
  <c r="FJ42" i="31"/>
  <c r="FK42" i="31" s="1"/>
  <c r="FJ30" i="31"/>
  <c r="FK30" i="31" s="1"/>
  <c r="FJ18" i="31"/>
  <c r="FK18" i="31" s="1"/>
  <c r="FJ6" i="31"/>
  <c r="FK6" i="31" s="1"/>
  <c r="FJ65" i="31"/>
  <c r="FK65" i="31" s="1"/>
  <c r="FJ53" i="31"/>
  <c r="FK53" i="31" s="1"/>
  <c r="FJ41" i="31"/>
  <c r="FK41" i="31" s="1"/>
  <c r="FJ29" i="31"/>
  <c r="FK29" i="31" s="1"/>
  <c r="FJ17" i="31"/>
  <c r="FK17" i="31" s="1"/>
  <c r="FJ5" i="31"/>
  <c r="FK5" i="31" s="1"/>
  <c r="FJ64" i="31"/>
  <c r="FK64" i="31" s="1"/>
  <c r="FJ52" i="31"/>
  <c r="FK52" i="31" s="1"/>
  <c r="FJ40" i="31"/>
  <c r="FK40" i="31" s="1"/>
  <c r="FJ28" i="31"/>
  <c r="FK28" i="31" s="1"/>
  <c r="FJ16" i="31"/>
  <c r="FK16" i="31" s="1"/>
  <c r="FJ4" i="31"/>
  <c r="FK4" i="31" s="1"/>
  <c r="FJ63" i="31"/>
  <c r="FK63" i="31" s="1"/>
  <c r="FJ51" i="31"/>
  <c r="FK51" i="31" s="1"/>
  <c r="FJ39" i="31"/>
  <c r="FK39" i="31" s="1"/>
  <c r="FJ27" i="31"/>
  <c r="FK27" i="31" s="1"/>
  <c r="FJ15" i="31"/>
  <c r="FK15" i="31" s="1"/>
  <c r="FJ3" i="31"/>
  <c r="FK3" i="31" s="1"/>
  <c r="FJ61" i="31"/>
  <c r="FK61" i="31" s="1"/>
  <c r="FJ49" i="31"/>
  <c r="FK49" i="31" s="1"/>
  <c r="FJ37" i="31"/>
  <c r="FK37" i="31" s="1"/>
  <c r="FJ25" i="31"/>
  <c r="FK25" i="31" s="1"/>
  <c r="FJ13" i="31"/>
  <c r="FK13" i="31" s="1"/>
  <c r="FJ62" i="31"/>
  <c r="FK62" i="31" s="1"/>
  <c r="FJ56" i="31"/>
  <c r="FK56" i="31" s="1"/>
  <c r="FJ50" i="31"/>
  <c r="FK50" i="31" s="1"/>
  <c r="FJ44" i="31"/>
  <c r="FK44" i="31" s="1"/>
  <c r="FJ38" i="31"/>
  <c r="FK38" i="31" s="1"/>
  <c r="FJ32" i="31"/>
  <c r="FK32" i="31" s="1"/>
  <c r="FJ26" i="31"/>
  <c r="FK26" i="31" s="1"/>
  <c r="FJ20" i="31"/>
  <c r="FK20" i="31" s="1"/>
  <c r="FJ14" i="31"/>
  <c r="FK14" i="31" s="1"/>
  <c r="FJ8" i="31"/>
  <c r="FK8" i="31" s="1"/>
  <c r="FJ68" i="31"/>
  <c r="FK68" i="31" s="1"/>
  <c r="CZ26" i="27"/>
  <c r="DO26" i="27"/>
  <c r="DH30" i="31"/>
  <c r="DI30" i="31" s="1"/>
  <c r="DH19" i="31"/>
  <c r="DI19" i="31" s="1"/>
  <c r="DH22" i="31"/>
  <c r="DI22" i="31" s="1"/>
  <c r="DH56" i="31"/>
  <c r="DI56" i="31" s="1"/>
  <c r="DH48" i="31"/>
  <c r="DI48" i="31" s="1"/>
  <c r="DH31" i="31"/>
  <c r="DI31" i="31" s="1"/>
  <c r="DH34" i="31"/>
  <c r="DI34" i="31" s="1"/>
  <c r="DN47" i="31"/>
  <c r="DO47" i="31" s="1"/>
  <c r="DN45" i="31"/>
  <c r="DO45" i="31" s="1"/>
  <c r="DN43" i="31"/>
  <c r="DO43" i="31" s="1"/>
  <c r="DN66" i="31"/>
  <c r="DO66" i="31" s="1"/>
  <c r="DN4" i="31"/>
  <c r="DO4" i="31" s="1"/>
  <c r="DN13" i="31"/>
  <c r="DO13" i="31" s="1"/>
  <c r="DN68" i="31"/>
  <c r="DO68" i="31" s="1"/>
  <c r="DN35" i="31"/>
  <c r="DO35" i="31" s="1"/>
  <c r="DN33" i="31"/>
  <c r="DO33" i="31" s="1"/>
  <c r="DN31" i="31"/>
  <c r="DO31" i="31" s="1"/>
  <c r="DN53" i="31"/>
  <c r="DO53" i="31" s="1"/>
  <c r="DN39" i="31"/>
  <c r="DO39" i="31" s="1"/>
  <c r="DN60" i="31"/>
  <c r="DO60" i="31" s="1"/>
  <c r="DN63" i="31"/>
  <c r="DO63" i="31" s="1"/>
  <c r="DN23" i="31"/>
  <c r="DO23" i="31" s="1"/>
  <c r="DN21" i="31"/>
  <c r="DO21" i="31" s="1"/>
  <c r="DN19" i="31"/>
  <c r="DO19" i="31" s="1"/>
  <c r="DN41" i="31"/>
  <c r="DO41" i="31" s="1"/>
  <c r="DN3" i="31"/>
  <c r="DO3" i="31" s="1"/>
  <c r="DN37" i="31"/>
  <c r="DO37" i="31" s="1"/>
  <c r="DN49" i="31"/>
  <c r="DO49" i="31" s="1"/>
  <c r="DN11" i="31"/>
  <c r="DO11" i="31" s="1"/>
  <c r="DN9" i="31"/>
  <c r="DO9" i="31" s="1"/>
  <c r="DN7" i="31"/>
  <c r="DO7" i="31" s="1"/>
  <c r="DN29" i="31"/>
  <c r="DO29" i="31" s="1"/>
  <c r="DN25" i="31"/>
  <c r="DO25" i="31" s="1"/>
  <c r="DN26" i="31"/>
  <c r="DO26" i="31" s="1"/>
  <c r="DN58" i="31"/>
  <c r="DO58" i="31" s="1"/>
  <c r="DN69" i="31"/>
  <c r="DO69" i="31" s="1"/>
  <c r="DN67" i="31"/>
  <c r="DO67" i="31" s="1"/>
  <c r="DN17" i="31"/>
  <c r="DO17" i="31" s="1"/>
  <c r="DN24" i="31"/>
  <c r="DO24" i="31" s="1"/>
  <c r="DN38" i="31"/>
  <c r="DO38" i="31" s="1"/>
  <c r="DN70" i="31"/>
  <c r="DO70" i="31" s="1"/>
  <c r="DN46" i="31"/>
  <c r="DO46" i="31" s="1"/>
  <c r="DN56" i="31"/>
  <c r="DO56" i="31" s="1"/>
  <c r="DN54" i="31"/>
  <c r="DO54" i="31" s="1"/>
  <c r="DN5" i="31"/>
  <c r="DO5" i="31" s="1"/>
  <c r="DN48" i="31"/>
  <c r="DO48" i="31" s="1"/>
  <c r="DN36" i="31"/>
  <c r="DO36" i="31" s="1"/>
  <c r="DN28" i="31"/>
  <c r="DO28" i="31" s="1"/>
  <c r="DN34" i="31"/>
  <c r="DO34" i="31" s="1"/>
  <c r="DN44" i="31"/>
  <c r="DO44" i="31" s="1"/>
  <c r="DN42" i="31"/>
  <c r="DO42" i="31" s="1"/>
  <c r="DN27" i="31"/>
  <c r="DO27" i="31" s="1"/>
  <c r="DN62" i="31"/>
  <c r="DO62" i="31" s="1"/>
  <c r="DN22" i="31"/>
  <c r="DO22" i="31" s="1"/>
  <c r="DN32" i="31"/>
  <c r="DO32" i="31" s="1"/>
  <c r="DN30" i="31"/>
  <c r="DO30" i="31" s="1"/>
  <c r="DN65" i="31"/>
  <c r="DO65" i="31" s="1"/>
  <c r="DN14" i="31"/>
  <c r="DO14" i="31" s="1"/>
  <c r="DN10" i="31"/>
  <c r="DO10" i="31" s="1"/>
  <c r="DN20" i="31"/>
  <c r="DO20" i="31" s="1"/>
  <c r="DN18" i="31"/>
  <c r="DO18" i="31" s="1"/>
  <c r="DN52" i="31"/>
  <c r="DO52" i="31" s="1"/>
  <c r="DN12" i="31"/>
  <c r="DO12" i="31" s="1"/>
  <c r="DN51" i="31"/>
  <c r="DO51" i="31" s="1"/>
  <c r="DN8" i="31"/>
  <c r="DO8" i="31" s="1"/>
  <c r="DN6" i="31"/>
  <c r="DO6" i="31" s="1"/>
  <c r="DN40" i="31"/>
  <c r="DO40" i="31" s="1"/>
  <c r="DN50" i="31"/>
  <c r="DO50" i="31" s="1"/>
  <c r="DN59" i="31"/>
  <c r="DO59" i="31" s="1"/>
  <c r="DN57" i="31"/>
  <c r="DO57" i="31" s="1"/>
  <c r="DN55" i="31"/>
  <c r="DO55" i="31" s="1"/>
  <c r="DN15" i="31"/>
  <c r="DO15" i="31" s="1"/>
  <c r="DN16" i="31"/>
  <c r="DO16" i="31" s="1"/>
  <c r="DN61" i="31"/>
  <c r="DO61" i="31" s="1"/>
  <c r="DN64" i="31"/>
  <c r="DO64" i="31" s="1"/>
  <c r="DH63" i="31"/>
  <c r="DI63" i="31" s="1"/>
  <c r="DH43" i="31"/>
  <c r="DI43" i="31" s="1"/>
  <c r="DH46" i="31"/>
  <c r="DI46" i="31" s="1"/>
  <c r="CC43" i="28"/>
  <c r="CD4" i="28" s="1"/>
  <c r="CE4" i="28" s="1"/>
  <c r="DW43" i="28"/>
  <c r="DH58" i="31"/>
  <c r="DI58" i="31" s="1"/>
  <c r="DH70" i="31"/>
  <c r="DI70" i="31" s="1"/>
  <c r="DH4" i="31"/>
  <c r="DI4" i="31" s="1"/>
  <c r="DH74" i="31" s="1"/>
  <c r="DH11" i="31"/>
  <c r="DI11" i="31" s="1"/>
  <c r="DH49" i="31"/>
  <c r="DI49" i="31" s="1"/>
  <c r="DH9" i="31"/>
  <c r="DI9" i="31" s="1"/>
  <c r="DH26" i="31"/>
  <c r="DI26" i="31" s="1"/>
  <c r="DH37" i="31"/>
  <c r="DI37" i="31" s="1"/>
  <c r="DH29" i="31"/>
  <c r="DI29" i="31" s="1"/>
  <c r="DH21" i="31"/>
  <c r="DI21" i="31" s="1"/>
  <c r="Z54" i="36"/>
  <c r="Z55" i="36" s="1"/>
  <c r="AA3" i="36" s="1"/>
  <c r="CM19" i="29"/>
  <c r="CM18" i="29"/>
  <c r="CN9" i="29" s="1"/>
  <c r="DB7" i="30"/>
  <c r="CN10" i="29"/>
  <c r="CD40" i="28"/>
  <c r="CE40" i="28" s="1"/>
  <c r="CD28" i="28"/>
  <c r="CE28" i="28" s="1"/>
  <c r="CD16" i="28"/>
  <c r="CE16" i="28" s="1"/>
  <c r="CD27" i="28"/>
  <c r="CE27" i="28" s="1"/>
  <c r="CD15" i="28"/>
  <c r="CE15" i="28" s="1"/>
  <c r="CD3" i="28"/>
  <c r="CE3" i="28" s="1"/>
  <c r="CD13" i="28"/>
  <c r="CE13" i="28" s="1"/>
  <c r="CD24" i="28"/>
  <c r="CE24" i="28" s="1"/>
  <c r="CD9" i="28"/>
  <c r="CE9" i="28" s="1"/>
  <c r="CD6" i="28"/>
  <c r="CE6" i="28" s="1"/>
  <c r="CD23" i="28"/>
  <c r="CE23" i="28" s="1"/>
  <c r="CD7" i="28"/>
  <c r="CE7" i="28" s="1"/>
  <c r="CD21" i="28"/>
  <c r="CE21" i="28" s="1"/>
  <c r="CD22" i="28"/>
  <c r="CE22" i="28" s="1"/>
  <c r="CD29" i="28"/>
  <c r="CE29" i="28" s="1"/>
  <c r="CD20" i="28"/>
  <c r="CE20" i="28" s="1"/>
  <c r="CD19" i="28"/>
  <c r="CE19" i="28" s="1"/>
  <c r="CD18" i="28"/>
  <c r="CE18" i="28" s="1"/>
  <c r="CD17" i="28"/>
  <c r="CE17" i="28" s="1"/>
  <c r="CD35" i="28"/>
  <c r="CE35" i="28" s="1"/>
  <c r="CD12" i="28"/>
  <c r="CE12" i="28" s="1"/>
  <c r="CD30" i="28"/>
  <c r="CE30" i="28" s="1"/>
  <c r="CD26" i="28"/>
  <c r="CE26" i="28" s="1"/>
  <c r="CD11" i="28"/>
  <c r="CE11" i="28" s="1"/>
  <c r="CD32" i="28"/>
  <c r="CE32" i="28" s="1"/>
  <c r="CD10" i="28"/>
  <c r="CE10" i="28" s="1"/>
  <c r="CD31" i="28"/>
  <c r="CE31" i="28" s="1"/>
  <c r="CD5" i="28"/>
  <c r="CE5" i="28" s="1"/>
  <c r="CN11" i="29"/>
  <c r="CN14" i="29"/>
  <c r="DC15" i="27"/>
  <c r="DD15" i="27" s="1"/>
  <c r="DC3" i="27"/>
  <c r="DD3" i="27" s="1"/>
  <c r="DC14" i="27"/>
  <c r="DD14" i="27" s="1"/>
  <c r="DC12" i="27"/>
  <c r="DD12" i="27" s="1"/>
  <c r="DC18" i="27"/>
  <c r="DD18" i="27" s="1"/>
  <c r="DC13" i="27"/>
  <c r="DD13" i="27" s="1"/>
  <c r="DC17" i="27"/>
  <c r="DD17" i="27" s="1"/>
  <c r="DC16" i="27"/>
  <c r="DD16" i="27" s="1"/>
  <c r="DC5" i="27"/>
  <c r="DD5" i="27" s="1"/>
  <c r="DC22" i="27"/>
  <c r="DD22" i="27" s="1"/>
  <c r="DC4" i="27"/>
  <c r="DD4" i="27" s="1"/>
  <c r="DC21" i="27"/>
  <c r="DD21" i="27" s="1"/>
  <c r="DC20" i="27"/>
  <c r="DD20" i="27" s="1"/>
  <c r="DC19" i="27"/>
  <c r="DD19" i="27" s="1"/>
  <c r="DC11" i="27"/>
  <c r="DD11" i="27" s="1"/>
  <c r="DC10" i="27"/>
  <c r="DD10" i="27" s="1"/>
  <c r="DC6" i="27"/>
  <c r="DD6" i="27" s="1"/>
  <c r="DC23" i="27"/>
  <c r="DD23" i="27" s="1"/>
  <c r="DC9" i="27"/>
  <c r="DD9" i="27" s="1"/>
  <c r="DC8" i="27"/>
  <c r="DD8" i="27" s="1"/>
  <c r="DC7" i="27"/>
  <c r="DD7" i="27" s="1"/>
  <c r="CN13" i="29"/>
  <c r="BY18" i="27"/>
  <c r="CL18" i="27"/>
  <c r="DB18" i="27"/>
  <c r="DF18" i="27"/>
  <c r="DR18" i="27"/>
  <c r="DT18" i="27"/>
  <c r="BY23" i="27"/>
  <c r="CL23" i="27"/>
  <c r="DB23" i="27"/>
  <c r="DF23" i="27"/>
  <c r="DR23" i="27"/>
  <c r="DT23" i="27"/>
  <c r="DN75" i="31" l="1"/>
  <c r="DP39" i="31" s="1"/>
  <c r="DN74" i="31"/>
  <c r="DP3" i="31"/>
  <c r="DP68" i="31"/>
  <c r="FL51" i="31"/>
  <c r="DP28" i="31"/>
  <c r="DP69" i="31"/>
  <c r="DP19" i="31"/>
  <c r="DP4" i="31"/>
  <c r="EI22" i="27"/>
  <c r="EJ22" i="27" s="1"/>
  <c r="EI10" i="27"/>
  <c r="EJ10" i="27" s="1"/>
  <c r="EI21" i="27"/>
  <c r="EJ21" i="27" s="1"/>
  <c r="EI9" i="27"/>
  <c r="EJ9" i="27" s="1"/>
  <c r="EI20" i="27"/>
  <c r="EJ20" i="27" s="1"/>
  <c r="EI8" i="27"/>
  <c r="EJ8" i="27" s="1"/>
  <c r="EI19" i="27"/>
  <c r="EJ19" i="27" s="1"/>
  <c r="EI7" i="27"/>
  <c r="EJ7" i="27" s="1"/>
  <c r="EI17" i="27"/>
  <c r="EJ17" i="27" s="1"/>
  <c r="EI5" i="27"/>
  <c r="EJ5" i="27" s="1"/>
  <c r="EI16" i="27"/>
  <c r="EJ16" i="27" s="1"/>
  <c r="EI4" i="27"/>
  <c r="EJ4" i="27" s="1"/>
  <c r="EI15" i="27"/>
  <c r="EJ15" i="27" s="1"/>
  <c r="EI3" i="27"/>
  <c r="EJ3" i="27" s="1"/>
  <c r="EI14" i="27"/>
  <c r="EJ14" i="27" s="1"/>
  <c r="EI13" i="27"/>
  <c r="EJ13" i="27" s="1"/>
  <c r="EI23" i="27"/>
  <c r="EJ23" i="27" s="1"/>
  <c r="EI11" i="27"/>
  <c r="EJ11" i="27" s="1"/>
  <c r="EI6" i="27"/>
  <c r="EJ6" i="27" s="1"/>
  <c r="EI12" i="27"/>
  <c r="EJ12" i="27" s="1"/>
  <c r="EI18" i="27"/>
  <c r="EJ18" i="27" s="1"/>
  <c r="FL11" i="31"/>
  <c r="DP55" i="31"/>
  <c r="DP58" i="31"/>
  <c r="DP21" i="31"/>
  <c r="DP66" i="31"/>
  <c r="DP16" i="31"/>
  <c r="DP57" i="31"/>
  <c r="DP43" i="31"/>
  <c r="DP34" i="31"/>
  <c r="DP14" i="31"/>
  <c r="CD25" i="28"/>
  <c r="CE25" i="28" s="1"/>
  <c r="DP5" i="31"/>
  <c r="DP25" i="31"/>
  <c r="DP63" i="31"/>
  <c r="DP45" i="31"/>
  <c r="FL45" i="31"/>
  <c r="DP48" i="31"/>
  <c r="CD33" i="28"/>
  <c r="CE33" i="28" s="1"/>
  <c r="CD36" i="28"/>
  <c r="CE36" i="28" s="1"/>
  <c r="CD37" i="28"/>
  <c r="CE37" i="28" s="1"/>
  <c r="DX29" i="28"/>
  <c r="DY29" i="28" s="1"/>
  <c r="DX17" i="28"/>
  <c r="DY17" i="28" s="1"/>
  <c r="DX5" i="28"/>
  <c r="DY5" i="28" s="1"/>
  <c r="DX40" i="28"/>
  <c r="DY40" i="28" s="1"/>
  <c r="DX28" i="28"/>
  <c r="DY28" i="28" s="1"/>
  <c r="DX16" i="28"/>
  <c r="DY16" i="28" s="1"/>
  <c r="DX4" i="28"/>
  <c r="DY4" i="28" s="1"/>
  <c r="DX39" i="28"/>
  <c r="DY39" i="28" s="1"/>
  <c r="DX27" i="28"/>
  <c r="DY27" i="28" s="1"/>
  <c r="DX15" i="28"/>
  <c r="DY15" i="28" s="1"/>
  <c r="DX3" i="28"/>
  <c r="DY3" i="28" s="1"/>
  <c r="DX38" i="28"/>
  <c r="DY38" i="28" s="1"/>
  <c r="DX26" i="28"/>
  <c r="DY26" i="28" s="1"/>
  <c r="DX14" i="28"/>
  <c r="DY14" i="28" s="1"/>
  <c r="DX36" i="28"/>
  <c r="DY36" i="28" s="1"/>
  <c r="DX24" i="28"/>
  <c r="DY24" i="28" s="1"/>
  <c r="DX12" i="28"/>
  <c r="DY12" i="28" s="1"/>
  <c r="DX35" i="28"/>
  <c r="DY35" i="28" s="1"/>
  <c r="DX23" i="28"/>
  <c r="DY23" i="28" s="1"/>
  <c r="DX11" i="28"/>
  <c r="DY11" i="28" s="1"/>
  <c r="DX34" i="28"/>
  <c r="DY34" i="28" s="1"/>
  <c r="DX22" i="28"/>
  <c r="DY22" i="28" s="1"/>
  <c r="DX10" i="28"/>
  <c r="DY10" i="28" s="1"/>
  <c r="DX33" i="28"/>
  <c r="DY33" i="28" s="1"/>
  <c r="DX21" i="28"/>
  <c r="DY21" i="28" s="1"/>
  <c r="DX9" i="28"/>
  <c r="DY9" i="28" s="1"/>
  <c r="DX32" i="28"/>
  <c r="DY32" i="28" s="1"/>
  <c r="DX20" i="28"/>
  <c r="DY20" i="28" s="1"/>
  <c r="DX8" i="28"/>
  <c r="DY8" i="28" s="1"/>
  <c r="DX30" i="28"/>
  <c r="DY30" i="28" s="1"/>
  <c r="DX18" i="28"/>
  <c r="DY18" i="28" s="1"/>
  <c r="DX6" i="28"/>
  <c r="DY6" i="28" s="1"/>
  <c r="DX13" i="28"/>
  <c r="DY13" i="28" s="1"/>
  <c r="DX31" i="28"/>
  <c r="DY31" i="28" s="1"/>
  <c r="DX37" i="28"/>
  <c r="DY37" i="28" s="1"/>
  <c r="DX25" i="28"/>
  <c r="DY25" i="28" s="1"/>
  <c r="DX19" i="28"/>
  <c r="DY19" i="28" s="1"/>
  <c r="DX7" i="28"/>
  <c r="DY7" i="28" s="1"/>
  <c r="DP50" i="31"/>
  <c r="DP30" i="31"/>
  <c r="DP54" i="31"/>
  <c r="DP29" i="31"/>
  <c r="DP47" i="31"/>
  <c r="FL59" i="31"/>
  <c r="DP67" i="31"/>
  <c r="DP40" i="31"/>
  <c r="DP32" i="31"/>
  <c r="DP56" i="31"/>
  <c r="FL63" i="31"/>
  <c r="DP6" i="31"/>
  <c r="DP22" i="31"/>
  <c r="DP46" i="31"/>
  <c r="DP9" i="31"/>
  <c r="FK75" i="31"/>
  <c r="FL46" i="31" s="1"/>
  <c r="FK74" i="31"/>
  <c r="FL55" i="31" s="1"/>
  <c r="FL10" i="31"/>
  <c r="DP8" i="31"/>
  <c r="DP62" i="31"/>
  <c r="DP11" i="31"/>
  <c r="DP31" i="31"/>
  <c r="FL32" i="31"/>
  <c r="FL22" i="31"/>
  <c r="DH75" i="31"/>
  <c r="DJ36" i="31" s="1"/>
  <c r="CD34" i="28"/>
  <c r="CE34" i="28" s="1"/>
  <c r="CD38" i="28"/>
  <c r="CE38" i="28" s="1"/>
  <c r="CD39" i="28"/>
  <c r="CE39" i="28" s="1"/>
  <c r="DP51" i="31"/>
  <c r="DP27" i="31"/>
  <c r="DP38" i="31"/>
  <c r="DP49" i="31"/>
  <c r="DP33" i="31"/>
  <c r="FL38" i="31"/>
  <c r="FL31" i="31"/>
  <c r="CD14" i="28"/>
  <c r="CE14" i="28" s="1"/>
  <c r="CD8" i="28"/>
  <c r="CE8" i="28" s="1"/>
  <c r="CE44" i="28" s="1"/>
  <c r="CF34" i="28" s="1"/>
  <c r="DP64" i="31"/>
  <c r="DP12" i="31"/>
  <c r="DP42" i="31"/>
  <c r="DP24" i="31"/>
  <c r="DP37" i="31"/>
  <c r="DP35" i="31"/>
  <c r="FL44" i="31"/>
  <c r="FL60" i="31"/>
  <c r="AA41" i="36"/>
  <c r="BK41" i="36" s="1"/>
  <c r="AA40" i="36"/>
  <c r="BK40" i="36" s="1"/>
  <c r="AA38" i="36"/>
  <c r="BK38" i="36" s="1"/>
  <c r="AA11" i="36"/>
  <c r="BK11" i="36" s="1"/>
  <c r="AA37" i="36"/>
  <c r="BK37" i="36" s="1"/>
  <c r="AA4" i="36"/>
  <c r="AA31" i="36"/>
  <c r="BK31" i="36" s="1"/>
  <c r="AA49" i="36"/>
  <c r="BK49" i="36" s="1"/>
  <c r="AA51" i="36"/>
  <c r="BK51" i="36" s="1"/>
  <c r="AA50" i="36"/>
  <c r="BK50" i="36" s="1"/>
  <c r="AA28" i="36"/>
  <c r="BK28" i="36" s="1"/>
  <c r="AA39" i="36"/>
  <c r="BK39" i="36" s="1"/>
  <c r="CN6" i="29"/>
  <c r="CN3" i="29"/>
  <c r="DB8" i="30"/>
  <c r="DE11" i="27"/>
  <c r="CN8" i="29"/>
  <c r="CN7" i="29"/>
  <c r="DD27" i="27"/>
  <c r="DD26" i="27"/>
  <c r="DE18" i="27" s="1"/>
  <c r="CE43" i="28"/>
  <c r="CN5" i="29"/>
  <c r="CN4" i="29"/>
  <c r="CN12" i="29"/>
  <c r="DE17" i="27"/>
  <c r="DE20" i="27"/>
  <c r="DE21" i="27"/>
  <c r="AJ13" i="34"/>
  <c r="AI13" i="34"/>
  <c r="AG13" i="34"/>
  <c r="AF13" i="34"/>
  <c r="AE13" i="34"/>
  <c r="AD13" i="34"/>
  <c r="AC13" i="34"/>
  <c r="AB13" i="34"/>
  <c r="AJ6" i="34"/>
  <c r="AI6" i="34"/>
  <c r="AH6" i="34"/>
  <c r="AD6" i="34"/>
  <c r="DJ18" i="31" l="1"/>
  <c r="DJ24" i="31"/>
  <c r="EK24" i="31" s="1"/>
  <c r="DJ68" i="31"/>
  <c r="EK68" i="31" s="1"/>
  <c r="DE4" i="27"/>
  <c r="DE22" i="27"/>
  <c r="DJ49" i="31"/>
  <c r="EK49" i="31" s="1"/>
  <c r="DJ70" i="31"/>
  <c r="DJ38" i="31"/>
  <c r="EK38" i="31" s="1"/>
  <c r="FM38" i="31" s="1"/>
  <c r="DJ25" i="31"/>
  <c r="EK25" i="31" s="1"/>
  <c r="DJ64" i="31"/>
  <c r="EK64" i="31" s="1"/>
  <c r="FL39" i="31"/>
  <c r="FL34" i="31"/>
  <c r="FL47" i="31"/>
  <c r="FL53" i="31"/>
  <c r="DJ5" i="31"/>
  <c r="EK5" i="31" s="1"/>
  <c r="FM5" i="31" s="1"/>
  <c r="DJ3" i="31"/>
  <c r="EK3" i="31" s="1"/>
  <c r="DE9" i="27"/>
  <c r="DJ31" i="31"/>
  <c r="EK31" i="31" s="1"/>
  <c r="FM31" i="31" s="1"/>
  <c r="DJ7" i="31"/>
  <c r="DJ41" i="31"/>
  <c r="DJ39" i="31"/>
  <c r="EK39" i="31" s="1"/>
  <c r="FM39" i="31" s="1"/>
  <c r="FL29" i="31"/>
  <c r="FL70" i="31"/>
  <c r="FL65" i="31"/>
  <c r="DZ20" i="28"/>
  <c r="FL42" i="31"/>
  <c r="FL23" i="31"/>
  <c r="FL9" i="31"/>
  <c r="FL50" i="31"/>
  <c r="DJ19" i="31"/>
  <c r="EK19" i="31" s="1"/>
  <c r="FM19" i="31" s="1"/>
  <c r="DJ66" i="31"/>
  <c r="EK66" i="31" s="1"/>
  <c r="FM66" i="31" s="1"/>
  <c r="DJ55" i="31"/>
  <c r="EK55" i="31" s="1"/>
  <c r="FM55" i="31" s="1"/>
  <c r="DJ21" i="31"/>
  <c r="EK21" i="31" s="1"/>
  <c r="FM21" i="31" s="1"/>
  <c r="DJ52" i="31"/>
  <c r="FL27" i="31"/>
  <c r="FL36" i="31"/>
  <c r="FL24" i="31"/>
  <c r="FL40" i="31"/>
  <c r="FL35" i="31"/>
  <c r="FL21" i="31"/>
  <c r="FL6" i="31"/>
  <c r="DJ17" i="31"/>
  <c r="EK17" i="31" s="1"/>
  <c r="FM17" i="31" s="1"/>
  <c r="FL37" i="31"/>
  <c r="FL33" i="31"/>
  <c r="FL18" i="31"/>
  <c r="FL4" i="31"/>
  <c r="DJ20" i="31"/>
  <c r="DJ44" i="31"/>
  <c r="DJ34" i="31"/>
  <c r="EK34" i="31" s="1"/>
  <c r="FM34" i="31" s="1"/>
  <c r="DJ42" i="31"/>
  <c r="EK42" i="31" s="1"/>
  <c r="FM42" i="31" s="1"/>
  <c r="DJ16" i="31"/>
  <c r="EK16" i="31" s="1"/>
  <c r="DJ56" i="31"/>
  <c r="EK56" i="31" s="1"/>
  <c r="DJ67" i="31"/>
  <c r="EK67" i="31" s="1"/>
  <c r="DE13" i="27"/>
  <c r="DJ57" i="31"/>
  <c r="EK57" i="31" s="1"/>
  <c r="FM57" i="31" s="1"/>
  <c r="DJ29" i="31"/>
  <c r="EK29" i="31" s="1"/>
  <c r="FM29" i="31" s="1"/>
  <c r="FL19" i="31"/>
  <c r="FL7" i="31"/>
  <c r="FL12" i="31"/>
  <c r="FL57" i="31"/>
  <c r="FL8" i="31"/>
  <c r="FL30" i="31"/>
  <c r="FL16" i="31"/>
  <c r="FL62" i="31"/>
  <c r="DP13" i="31"/>
  <c r="DJ27" i="31"/>
  <c r="EK27" i="31" s="1"/>
  <c r="FM27" i="31" s="1"/>
  <c r="DJ28" i="31"/>
  <c r="EK28" i="31" s="1"/>
  <c r="DJ43" i="31"/>
  <c r="EK43" i="31" s="1"/>
  <c r="DJ9" i="31"/>
  <c r="EK9" i="31" s="1"/>
  <c r="FM9" i="31" s="1"/>
  <c r="DJ30" i="31"/>
  <c r="EK30" i="31" s="1"/>
  <c r="FM30" i="31" s="1"/>
  <c r="DJ23" i="31"/>
  <c r="DJ15" i="31"/>
  <c r="EK15" i="31" s="1"/>
  <c r="FM15" i="31" s="1"/>
  <c r="DJ8" i="31"/>
  <c r="EK8" i="31" s="1"/>
  <c r="FM8" i="31" s="1"/>
  <c r="FL17" i="31"/>
  <c r="FL5" i="31"/>
  <c r="FL69" i="31"/>
  <c r="FL54" i="31"/>
  <c r="FL28" i="31"/>
  <c r="FL13" i="31"/>
  <c r="EK17" i="27"/>
  <c r="EL17" i="27" s="1"/>
  <c r="DJ4" i="31"/>
  <c r="EK4" i="31" s="1"/>
  <c r="FM4" i="31" s="1"/>
  <c r="DJ54" i="31"/>
  <c r="EK54" i="31" s="1"/>
  <c r="FM54" i="31" s="1"/>
  <c r="DJ26" i="31"/>
  <c r="DJ11" i="31"/>
  <c r="EK11" i="31" s="1"/>
  <c r="FM11" i="31" s="1"/>
  <c r="DJ14" i="31"/>
  <c r="EK14" i="31" s="1"/>
  <c r="DJ32" i="31"/>
  <c r="EK32" i="31" s="1"/>
  <c r="FM32" i="31" s="1"/>
  <c r="DJ13" i="31"/>
  <c r="EK13" i="31" s="1"/>
  <c r="FM13" i="31" s="1"/>
  <c r="DJ53" i="31"/>
  <c r="EK53" i="31" s="1"/>
  <c r="FM53" i="31" s="1"/>
  <c r="DJ10" i="31"/>
  <c r="FL15" i="31"/>
  <c r="FL66" i="31"/>
  <c r="FL52" i="31"/>
  <c r="DY44" i="28"/>
  <c r="DY43" i="28"/>
  <c r="DZ40" i="28" s="1"/>
  <c r="FL25" i="31"/>
  <c r="EK7" i="27"/>
  <c r="DP20" i="31"/>
  <c r="DP17" i="31"/>
  <c r="EK36" i="31"/>
  <c r="FM36" i="31" s="1"/>
  <c r="DJ58" i="31"/>
  <c r="EK58" i="31" s="1"/>
  <c r="DJ62" i="31"/>
  <c r="EK62" i="31" s="1"/>
  <c r="FM62" i="31" s="1"/>
  <c r="FL64" i="31"/>
  <c r="FL49" i="31"/>
  <c r="FL68" i="31"/>
  <c r="EK6" i="27"/>
  <c r="EK19" i="27"/>
  <c r="DP15" i="31"/>
  <c r="DP44" i="31"/>
  <c r="DJ60" i="31"/>
  <c r="EK60" i="31" s="1"/>
  <c r="FM60" i="31" s="1"/>
  <c r="DJ6" i="31"/>
  <c r="EK6" i="31" s="1"/>
  <c r="FM6" i="31" s="1"/>
  <c r="FL3" i="31"/>
  <c r="FL61" i="31"/>
  <c r="FL14" i="31"/>
  <c r="DZ13" i="28"/>
  <c r="EK11" i="27"/>
  <c r="EL11" i="27" s="1"/>
  <c r="EK8" i="27"/>
  <c r="DP41" i="31"/>
  <c r="DP52" i="31"/>
  <c r="EJ27" i="27"/>
  <c r="EJ26" i="27"/>
  <c r="EK16" i="27" s="1"/>
  <c r="DJ61" i="31"/>
  <c r="CF39" i="28"/>
  <c r="DJ47" i="31"/>
  <c r="EK47" i="31" s="1"/>
  <c r="FM47" i="31" s="1"/>
  <c r="DJ65" i="31"/>
  <c r="DJ48" i="31"/>
  <c r="EK48" i="31" s="1"/>
  <c r="DJ22" i="31"/>
  <c r="EK22" i="31" s="1"/>
  <c r="FM22" i="31" s="1"/>
  <c r="DJ33" i="31"/>
  <c r="EK33" i="31" s="1"/>
  <c r="FM33" i="31" s="1"/>
  <c r="DJ50" i="31"/>
  <c r="EK50" i="31" s="1"/>
  <c r="FM50" i="31" s="1"/>
  <c r="FL43" i="31"/>
  <c r="FL67" i="31"/>
  <c r="FL26" i="31"/>
  <c r="FL20" i="31"/>
  <c r="DZ11" i="28"/>
  <c r="FL56" i="31"/>
  <c r="DP65" i="31"/>
  <c r="DP23" i="31"/>
  <c r="DP36" i="31"/>
  <c r="FL58" i="31"/>
  <c r="DP61" i="31"/>
  <c r="AA54" i="36"/>
  <c r="BK4" i="36"/>
  <c r="DJ37" i="31"/>
  <c r="EK37" i="31" s="1"/>
  <c r="FM37" i="31" s="1"/>
  <c r="DJ35" i="31"/>
  <c r="EK35" i="31" s="1"/>
  <c r="FM35" i="31" s="1"/>
  <c r="DJ45" i="31"/>
  <c r="EK45" i="31" s="1"/>
  <c r="FM45" i="31" s="1"/>
  <c r="DJ69" i="31"/>
  <c r="EK69" i="31" s="1"/>
  <c r="FM69" i="31" s="1"/>
  <c r="DJ46" i="31"/>
  <c r="EK46" i="31" s="1"/>
  <c r="FM46" i="31" s="1"/>
  <c r="DJ63" i="31"/>
  <c r="EK63" i="31" s="1"/>
  <c r="FM63" i="31" s="1"/>
  <c r="DJ12" i="31"/>
  <c r="EK12" i="31" s="1"/>
  <c r="FM12" i="31" s="1"/>
  <c r="DJ59" i="31"/>
  <c r="DJ40" i="31"/>
  <c r="EK40" i="31" s="1"/>
  <c r="FL41" i="31"/>
  <c r="FL48" i="31"/>
  <c r="DP70" i="31"/>
  <c r="DP53" i="31"/>
  <c r="DP7" i="31"/>
  <c r="DP60" i="31"/>
  <c r="DZ23" i="28"/>
  <c r="DP18" i="31"/>
  <c r="DP59" i="31"/>
  <c r="DP26" i="31"/>
  <c r="DP10" i="31"/>
  <c r="EK13" i="27"/>
  <c r="EK9" i="27"/>
  <c r="DJ51" i="31"/>
  <c r="EK51" i="31" s="1"/>
  <c r="FM51" i="31" s="1"/>
  <c r="DE10" i="27"/>
  <c r="DE6" i="27"/>
  <c r="DE7" i="27"/>
  <c r="CF38" i="28"/>
  <c r="CF20" i="28"/>
  <c r="DE12" i="27"/>
  <c r="CF37" i="28"/>
  <c r="CF32" i="28"/>
  <c r="CF16" i="28"/>
  <c r="CF3" i="28"/>
  <c r="CF33" i="28"/>
  <c r="CF28" i="28"/>
  <c r="CF23" i="28"/>
  <c r="CF21" i="28"/>
  <c r="CF4" i="28"/>
  <c r="CF24" i="28"/>
  <c r="CF27" i="28"/>
  <c r="CF30" i="28"/>
  <c r="CF22" i="28"/>
  <c r="CF35" i="28"/>
  <c r="CF8" i="28"/>
  <c r="CF7" i="28"/>
  <c r="CF26" i="28"/>
  <c r="CF25" i="28"/>
  <c r="CF40" i="28"/>
  <c r="CF14" i="28"/>
  <c r="CF12" i="28"/>
  <c r="CF19" i="28"/>
  <c r="CF29" i="28"/>
  <c r="CF9" i="28"/>
  <c r="CF10" i="28"/>
  <c r="CF17" i="28"/>
  <c r="CF11" i="28"/>
  <c r="EA11" i="28" s="1"/>
  <c r="CF18" i="28"/>
  <c r="DE3" i="27"/>
  <c r="CF13" i="28"/>
  <c r="EA13" i="28" s="1"/>
  <c r="CF31" i="28"/>
  <c r="DE16" i="27"/>
  <c r="CF36" i="28"/>
  <c r="CF6" i="28"/>
  <c r="DE15" i="27"/>
  <c r="DE19" i="27"/>
  <c r="CF5" i="28"/>
  <c r="DE8" i="27"/>
  <c r="EL8" i="27" s="1"/>
  <c r="CF15" i="28"/>
  <c r="DE5" i="27"/>
  <c r="DE23" i="27"/>
  <c r="DE14" i="27"/>
  <c r="F5" i="34"/>
  <c r="EK10" i="31" l="1"/>
  <c r="FM10" i="31" s="1"/>
  <c r="DZ24" i="28"/>
  <c r="FM25" i="31"/>
  <c r="EA3" i="28"/>
  <c r="FM48" i="31"/>
  <c r="DZ27" i="28"/>
  <c r="EK12" i="27"/>
  <c r="EK18" i="27"/>
  <c r="EL18" i="27" s="1"/>
  <c r="DZ5" i="28"/>
  <c r="EK21" i="27"/>
  <c r="EL21" i="27" s="1"/>
  <c r="EK70" i="31"/>
  <c r="FM70" i="31" s="1"/>
  <c r="EA8" i="28"/>
  <c r="DZ39" i="28"/>
  <c r="EK65" i="31"/>
  <c r="FM65" i="31" s="1"/>
  <c r="DZ34" i="28"/>
  <c r="EA34" i="28" s="1"/>
  <c r="DZ15" i="28"/>
  <c r="EA15" i="28" s="1"/>
  <c r="EK23" i="31"/>
  <c r="FM23" i="31" s="1"/>
  <c r="EL13" i="27"/>
  <c r="DZ36" i="28"/>
  <c r="DZ8" i="28"/>
  <c r="EK14" i="27"/>
  <c r="EL14" i="27" s="1"/>
  <c r="FM49" i="31"/>
  <c r="DZ29" i="28"/>
  <c r="FM67" i="31"/>
  <c r="DZ17" i="28"/>
  <c r="EA17" i="28" s="1"/>
  <c r="DZ32" i="28"/>
  <c r="EA32" i="28" s="1"/>
  <c r="EL22" i="27"/>
  <c r="FM40" i="31"/>
  <c r="BK54" i="36"/>
  <c r="BK55" i="36" s="1"/>
  <c r="DZ6" i="28"/>
  <c r="EA6" i="28" s="1"/>
  <c r="EA39" i="28"/>
  <c r="DZ31" i="28"/>
  <c r="FM14" i="31"/>
  <c r="DZ38" i="28"/>
  <c r="EA38" i="28" s="1"/>
  <c r="DZ26" i="28"/>
  <c r="EA26" i="28" s="1"/>
  <c r="FM56" i="31"/>
  <c r="DZ14" i="28"/>
  <c r="DZ16" i="28"/>
  <c r="EA16" i="28" s="1"/>
  <c r="DZ22" i="28"/>
  <c r="EA5" i="28"/>
  <c r="EA22" i="28"/>
  <c r="EL19" i="27"/>
  <c r="EA9" i="28"/>
  <c r="EA30" i="28"/>
  <c r="EL12" i="27"/>
  <c r="EK59" i="31"/>
  <c r="FM59" i="31" s="1"/>
  <c r="EK61" i="31"/>
  <c r="FM61" i="31" s="1"/>
  <c r="DZ3" i="28"/>
  <c r="DZ33" i="28"/>
  <c r="EA33" i="28" s="1"/>
  <c r="FM43" i="31"/>
  <c r="DZ21" i="28"/>
  <c r="FM16" i="31"/>
  <c r="DZ9" i="28"/>
  <c r="EK22" i="27"/>
  <c r="DZ35" i="28"/>
  <c r="EA35" i="28" s="1"/>
  <c r="FM68" i="31"/>
  <c r="EA29" i="28"/>
  <c r="EA27" i="28"/>
  <c r="EA20" i="28"/>
  <c r="DZ4" i="28"/>
  <c r="EA4" i="28" s="1"/>
  <c r="EK3" i="27"/>
  <c r="EL3" i="27" s="1"/>
  <c r="DZ10" i="28"/>
  <c r="EA10" i="28" s="1"/>
  <c r="EK26" i="31"/>
  <c r="FM26" i="31" s="1"/>
  <c r="CB3" i="31" s="1"/>
  <c r="DZ25" i="28"/>
  <c r="EA25" i="28" s="1"/>
  <c r="FM28" i="31"/>
  <c r="DZ19" i="28"/>
  <c r="DZ7" i="28"/>
  <c r="EA7" i="28" s="1"/>
  <c r="EK15" i="27"/>
  <c r="EL15" i="27" s="1"/>
  <c r="EK41" i="31"/>
  <c r="FM41" i="31" s="1"/>
  <c r="DZ30" i="28"/>
  <c r="FM24" i="31"/>
  <c r="EA19" i="28"/>
  <c r="DZ37" i="28"/>
  <c r="EA37" i="28" s="1"/>
  <c r="EK52" i="31"/>
  <c r="FM52" i="31" s="1"/>
  <c r="EK7" i="31"/>
  <c r="FM7" i="31" s="1"/>
  <c r="EL7" i="27"/>
  <c r="FM58" i="31"/>
  <c r="EK10" i="27"/>
  <c r="EK44" i="31"/>
  <c r="FM44" i="31" s="1"/>
  <c r="EK4" i="27"/>
  <c r="EL4" i="27" s="1"/>
  <c r="DZ12" i="28"/>
  <c r="EA12" i="28" s="1"/>
  <c r="EA24" i="28"/>
  <c r="EA36" i="28"/>
  <c r="DZ18" i="28"/>
  <c r="EA18" i="28" s="1"/>
  <c r="EA14" i="28"/>
  <c r="EL6" i="27"/>
  <c r="EK23" i="27"/>
  <c r="EL23" i="27" s="1"/>
  <c r="EK20" i="31"/>
  <c r="FM20" i="31" s="1"/>
  <c r="EL9" i="27"/>
  <c r="FM64" i="31"/>
  <c r="EK18" i="31"/>
  <c r="FM18" i="31" s="1"/>
  <c r="EL5" i="27"/>
  <c r="EK20" i="27"/>
  <c r="EL20" i="27" s="1"/>
  <c r="EL16" i="27"/>
  <c r="EA21" i="28"/>
  <c r="EA31" i="28"/>
  <c r="EA40" i="28"/>
  <c r="EA23" i="28"/>
  <c r="EL10" i="27"/>
  <c r="DZ28" i="28"/>
  <c r="EA28" i="28" s="1"/>
  <c r="EK5" i="27"/>
  <c r="FM3" i="31"/>
  <c r="F9" i="34"/>
  <c r="ER70" i="31"/>
  <c r="ER69" i="31"/>
  <c r="ER68" i="31"/>
  <c r="ER67" i="31"/>
  <c r="ER66" i="31"/>
  <c r="ER65" i="31"/>
  <c r="ER64" i="31"/>
  <c r="ER63" i="31"/>
  <c r="ER62" i="31"/>
  <c r="ER61" i="31"/>
  <c r="ER60" i="31"/>
  <c r="ER59" i="31"/>
  <c r="ER58" i="31"/>
  <c r="ER57" i="31"/>
  <c r="ER56" i="31"/>
  <c r="ER55" i="31"/>
  <c r="ER54" i="31"/>
  <c r="ER53" i="31"/>
  <c r="ER52" i="31"/>
  <c r="ER51" i="31"/>
  <c r="ER50" i="31"/>
  <c r="ER49" i="31"/>
  <c r="ER48" i="31"/>
  <c r="ER47" i="31"/>
  <c r="ER46" i="31"/>
  <c r="ER45" i="31"/>
  <c r="ER44" i="31"/>
  <c r="ER43" i="31"/>
  <c r="ER41" i="31"/>
  <c r="ER40" i="31"/>
  <c r="ER39" i="31"/>
  <c r="ER38" i="31"/>
  <c r="ER37" i="31"/>
  <c r="ER36" i="31"/>
  <c r="ER35" i="31"/>
  <c r="ER34" i="31"/>
  <c r="ER33" i="31"/>
  <c r="ER32" i="31"/>
  <c r="ER31" i="31"/>
  <c r="ER30" i="31"/>
  <c r="ER29" i="31"/>
  <c r="ER28" i="31"/>
  <c r="ER27" i="31"/>
  <c r="ER26" i="31"/>
  <c r="ER25" i="31"/>
  <c r="ER24" i="31"/>
  <c r="ER23" i="31"/>
  <c r="ER22" i="31"/>
  <c r="ER21" i="31"/>
  <c r="ER20" i="31"/>
  <c r="ER19" i="31"/>
  <c r="ER18" i="31"/>
  <c r="ER17" i="31"/>
  <c r="ER16" i="31"/>
  <c r="ER15" i="31"/>
  <c r="ER14" i="31"/>
  <c r="ER13" i="31"/>
  <c r="ER12" i="31"/>
  <c r="ER11" i="31"/>
  <c r="ER10" i="31"/>
  <c r="ER9" i="31"/>
  <c r="ER8" i="31"/>
  <c r="ER7" i="31"/>
  <c r="ER6" i="31"/>
  <c r="ER5" i="31"/>
  <c r="ER4" i="31"/>
  <c r="ER3" i="31"/>
  <c r="DR70" i="31"/>
  <c r="DR69" i="31"/>
  <c r="DR68" i="31"/>
  <c r="DR67" i="31"/>
  <c r="DR66" i="31"/>
  <c r="DR65" i="31"/>
  <c r="DR64" i="31"/>
  <c r="DR63" i="31"/>
  <c r="DR62" i="31"/>
  <c r="DR61" i="31"/>
  <c r="DR60" i="31"/>
  <c r="DR59" i="31"/>
  <c r="DR58" i="31"/>
  <c r="DR57" i="31"/>
  <c r="DR56" i="31"/>
  <c r="DR55" i="31"/>
  <c r="DR54" i="31"/>
  <c r="DR53" i="31"/>
  <c r="DR52" i="31"/>
  <c r="DR51" i="31"/>
  <c r="DR50" i="31"/>
  <c r="DR49" i="31"/>
  <c r="DR48" i="31"/>
  <c r="DR47" i="31"/>
  <c r="DR46" i="31"/>
  <c r="DR45" i="31"/>
  <c r="DR44" i="31"/>
  <c r="DR43" i="31"/>
  <c r="DR41" i="31"/>
  <c r="DR40" i="31"/>
  <c r="DR39" i="31"/>
  <c r="DR38" i="31"/>
  <c r="DR37" i="31"/>
  <c r="DR36" i="31"/>
  <c r="DR35" i="31"/>
  <c r="DR34" i="31"/>
  <c r="DR33" i="31"/>
  <c r="DR32" i="31"/>
  <c r="DR31" i="31"/>
  <c r="DR30" i="31"/>
  <c r="DR29" i="31"/>
  <c r="DR28" i="31"/>
  <c r="DR27" i="31"/>
  <c r="DR26" i="31"/>
  <c r="DR25" i="31"/>
  <c r="DR24" i="31"/>
  <c r="DR23" i="31"/>
  <c r="DR22" i="31"/>
  <c r="DR21" i="31"/>
  <c r="DR20" i="31"/>
  <c r="DR19" i="31"/>
  <c r="DR18" i="31"/>
  <c r="DR17" i="31"/>
  <c r="DR16" i="31"/>
  <c r="DR15" i="31"/>
  <c r="DR14" i="31"/>
  <c r="DR13" i="31"/>
  <c r="DR12" i="31"/>
  <c r="DR11" i="31"/>
  <c r="DR10" i="31"/>
  <c r="DR9" i="31"/>
  <c r="DR8" i="31"/>
  <c r="DR7" i="31"/>
  <c r="DR6" i="31"/>
  <c r="DR5" i="31"/>
  <c r="DR4" i="31"/>
  <c r="DR3" i="31"/>
  <c r="CE70" i="31"/>
  <c r="CE69" i="31"/>
  <c r="CE68" i="31"/>
  <c r="CE67" i="31"/>
  <c r="CE66" i="31"/>
  <c r="CE65" i="31"/>
  <c r="CE64" i="31"/>
  <c r="CE63" i="31"/>
  <c r="CE62" i="31"/>
  <c r="CE61" i="31"/>
  <c r="CE60" i="31"/>
  <c r="CE59" i="31"/>
  <c r="CE58" i="31"/>
  <c r="CE57" i="31"/>
  <c r="CE56" i="31"/>
  <c r="CE55" i="31"/>
  <c r="CE54" i="31"/>
  <c r="CE53" i="31"/>
  <c r="CE52" i="31"/>
  <c r="CE51" i="31"/>
  <c r="CE50" i="31"/>
  <c r="CE49" i="31"/>
  <c r="CE48" i="31"/>
  <c r="CE47" i="31"/>
  <c r="CE46" i="31"/>
  <c r="CE45" i="31"/>
  <c r="CE44" i="31"/>
  <c r="CE43" i="31"/>
  <c r="CE41" i="31"/>
  <c r="CE40" i="31"/>
  <c r="CE39" i="31"/>
  <c r="CE38" i="31"/>
  <c r="CE37" i="31"/>
  <c r="CE36" i="31"/>
  <c r="CE35" i="31"/>
  <c r="CE34" i="31"/>
  <c r="CE33" i="31"/>
  <c r="CE32" i="31"/>
  <c r="CE31" i="31"/>
  <c r="CE30" i="31"/>
  <c r="CE29" i="31"/>
  <c r="CE28" i="31"/>
  <c r="CE27" i="31"/>
  <c r="CE26" i="31"/>
  <c r="CE25" i="31"/>
  <c r="CE24" i="31"/>
  <c r="CE23" i="31"/>
  <c r="CE22" i="31"/>
  <c r="CE21" i="31"/>
  <c r="CE20" i="31"/>
  <c r="CE19" i="31"/>
  <c r="CE18" i="31"/>
  <c r="CE17" i="31"/>
  <c r="CE16" i="31"/>
  <c r="CE15" i="31"/>
  <c r="CE14" i="31"/>
  <c r="CE13" i="31"/>
  <c r="CE12" i="31"/>
  <c r="CE11" i="31"/>
  <c r="CE10" i="31"/>
  <c r="CE9" i="31"/>
  <c r="CE8" i="31"/>
  <c r="CE7" i="31"/>
  <c r="CE6" i="31"/>
  <c r="CE5" i="31"/>
  <c r="CE4" i="31"/>
  <c r="CE3" i="31"/>
  <c r="DE11" i="30"/>
  <c r="DE10" i="30"/>
  <c r="DE9" i="30"/>
  <c r="DE8" i="30"/>
  <c r="DE7" i="30"/>
  <c r="DE6" i="30"/>
  <c r="DE5" i="30"/>
  <c r="DE4" i="30"/>
  <c r="DE3" i="30"/>
  <c r="CB11" i="30"/>
  <c r="CB10" i="30"/>
  <c r="CB9" i="30"/>
  <c r="CB8" i="30"/>
  <c r="CB7" i="30"/>
  <c r="CB6" i="30"/>
  <c r="CB5" i="30"/>
  <c r="CB4" i="30"/>
  <c r="CB3" i="30"/>
  <c r="DN14" i="29"/>
  <c r="DN13" i="29"/>
  <c r="DN12" i="29"/>
  <c r="DN11" i="29"/>
  <c r="DN10" i="29"/>
  <c r="DN9" i="29"/>
  <c r="DN8" i="29"/>
  <c r="DN7" i="29"/>
  <c r="DN5" i="29"/>
  <c r="DN4" i="29"/>
  <c r="DN3" i="29"/>
  <c r="CO14" i="29"/>
  <c r="CO13" i="29"/>
  <c r="CO12" i="29"/>
  <c r="CO11" i="29"/>
  <c r="CO10" i="29"/>
  <c r="CO9" i="29"/>
  <c r="CO8" i="29"/>
  <c r="CO7" i="29"/>
  <c r="CO5" i="29"/>
  <c r="CO4" i="29"/>
  <c r="CO3" i="29"/>
  <c r="DI40" i="28"/>
  <c r="DI39" i="28"/>
  <c r="DI38" i="28"/>
  <c r="DI37" i="28"/>
  <c r="DI36" i="28"/>
  <c r="DI35" i="28"/>
  <c r="DI34" i="28"/>
  <c r="DI33" i="28"/>
  <c r="DI32" i="28"/>
  <c r="DI31" i="28"/>
  <c r="DI30" i="28"/>
  <c r="DI29" i="28"/>
  <c r="DI28" i="28"/>
  <c r="DI27" i="28"/>
  <c r="DI26" i="28"/>
  <c r="DI25" i="28"/>
  <c r="DI24" i="28"/>
  <c r="DI23" i="28"/>
  <c r="DI22" i="28"/>
  <c r="DI21" i="28"/>
  <c r="DI20" i="28"/>
  <c r="DI19" i="28"/>
  <c r="DI18" i="28"/>
  <c r="DI17" i="28"/>
  <c r="DI16" i="28"/>
  <c r="DI15" i="28"/>
  <c r="DI14" i="28"/>
  <c r="DI13" i="28"/>
  <c r="DI12" i="28"/>
  <c r="DI11" i="28"/>
  <c r="DI10" i="28"/>
  <c r="DI9" i="28"/>
  <c r="DI8" i="28"/>
  <c r="DI7" i="28"/>
  <c r="DI6" i="28"/>
  <c r="DI4" i="28"/>
  <c r="DI3" i="28"/>
  <c r="CL40" i="28"/>
  <c r="CL39" i="28"/>
  <c r="CL38" i="28"/>
  <c r="CL37" i="28"/>
  <c r="CL36" i="28"/>
  <c r="CL35" i="28"/>
  <c r="CL34" i="28"/>
  <c r="CL33" i="28"/>
  <c r="CL32" i="28"/>
  <c r="CL31" i="28"/>
  <c r="CL30" i="28"/>
  <c r="CL29" i="28"/>
  <c r="CL28" i="28"/>
  <c r="CL27" i="28"/>
  <c r="CL26" i="28"/>
  <c r="CL25" i="28"/>
  <c r="CL24" i="28"/>
  <c r="CL23" i="28"/>
  <c r="CL22" i="28"/>
  <c r="CL21" i="28"/>
  <c r="CL20" i="28"/>
  <c r="CL19" i="28"/>
  <c r="CL18" i="28"/>
  <c r="CL17" i="28"/>
  <c r="CL16" i="28"/>
  <c r="CL15" i="28"/>
  <c r="CL14" i="28"/>
  <c r="CL13" i="28"/>
  <c r="CL12" i="28"/>
  <c r="CL11" i="28"/>
  <c r="CL10" i="28"/>
  <c r="CL9" i="28"/>
  <c r="CL8" i="28"/>
  <c r="CL7" i="28"/>
  <c r="CL6" i="28"/>
  <c r="CL4" i="28"/>
  <c r="CL3" i="28"/>
  <c r="DT22" i="27"/>
  <c r="DT21" i="27"/>
  <c r="DT20" i="27"/>
  <c r="DT19" i="27"/>
  <c r="DT17" i="27"/>
  <c r="DT16" i="27"/>
  <c r="DT15" i="27"/>
  <c r="DT14" i="27"/>
  <c r="DT13" i="27"/>
  <c r="DT12" i="27"/>
  <c r="DT11" i="27"/>
  <c r="DT10" i="27"/>
  <c r="DT9" i="27"/>
  <c r="DT8" i="27"/>
  <c r="DT7" i="27"/>
  <c r="DT6" i="27"/>
  <c r="DT5" i="27"/>
  <c r="DT4" i="27"/>
  <c r="DT3" i="27"/>
  <c r="DF22" i="27"/>
  <c r="DF21" i="27"/>
  <c r="DF20" i="27"/>
  <c r="DF19" i="27"/>
  <c r="DF17" i="27"/>
  <c r="DF16" i="27"/>
  <c r="DF15" i="27"/>
  <c r="DF14" i="27"/>
  <c r="DF13" i="27"/>
  <c r="DF12" i="27"/>
  <c r="DF11" i="27"/>
  <c r="DF10" i="27"/>
  <c r="DF9" i="27"/>
  <c r="DF8" i="27"/>
  <c r="DF7" i="27"/>
  <c r="DF6" i="27"/>
  <c r="DF5" i="27"/>
  <c r="DF4" i="27"/>
  <c r="DF3" i="27"/>
  <c r="CW3" i="27" l="1"/>
  <c r="CU14" i="27" s="1"/>
  <c r="CT14" i="27" s="1"/>
  <c r="BZ27" i="31"/>
  <c r="BY27" i="31" s="1"/>
  <c r="BZ19" i="31"/>
  <c r="BY19" i="31" s="1"/>
  <c r="BZ11" i="31"/>
  <c r="BY11" i="31" s="1"/>
  <c r="BZ32" i="31"/>
  <c r="BY32" i="31" s="1"/>
  <c r="BZ69" i="31"/>
  <c r="BY69" i="31" s="1"/>
  <c r="BZ6" i="31"/>
  <c r="BZ22" i="31"/>
  <c r="BY22" i="31" s="1"/>
  <c r="BZ54" i="31"/>
  <c r="BY54" i="31" s="1"/>
  <c r="BZ48" i="31"/>
  <c r="BY48" i="31" s="1"/>
  <c r="CU19" i="27"/>
  <c r="CT19" i="27" s="1"/>
  <c r="BZ3" i="28"/>
  <c r="BX11" i="28" s="1"/>
  <c r="BW11" i="28" s="1"/>
  <c r="BX31" i="28"/>
  <c r="BW31" i="28" s="1"/>
  <c r="BX21" i="28"/>
  <c r="BW21" i="28" s="1"/>
  <c r="BX19" i="28"/>
  <c r="BW19" i="28" s="1"/>
  <c r="BZ67" i="31"/>
  <c r="BY67" i="31" s="1"/>
  <c r="BZ24" i="31"/>
  <c r="BY24" i="31" s="1"/>
  <c r="BZ43" i="31"/>
  <c r="BY43" i="31" s="1"/>
  <c r="BZ26" i="31"/>
  <c r="BY26" i="31" s="1"/>
  <c r="CU20" i="27"/>
  <c r="CT20" i="27" s="1"/>
  <c r="BZ58" i="31"/>
  <c r="BY58" i="31" s="1"/>
  <c r="BL35" i="36"/>
  <c r="BL31" i="36"/>
  <c r="BL51" i="36"/>
  <c r="BL38" i="36"/>
  <c r="BL11" i="36"/>
  <c r="BL40" i="36"/>
  <c r="BL37" i="36"/>
  <c r="BL49" i="36"/>
  <c r="BL41" i="36"/>
  <c r="BL39" i="36"/>
  <c r="BL28" i="36"/>
  <c r="BL50" i="36"/>
  <c r="CU7" i="27"/>
  <c r="CT7" i="27" s="1"/>
  <c r="BZ41" i="31"/>
  <c r="BY41" i="31" s="1"/>
  <c r="BL4" i="36"/>
  <c r="BZ70" i="31"/>
  <c r="BY70" i="31" s="1"/>
  <c r="BZ40" i="31"/>
  <c r="BY40" i="31" s="1"/>
  <c r="CU18" i="27"/>
  <c r="CT18" i="27" s="1"/>
  <c r="F21" i="34"/>
  <c r="F20" i="34"/>
  <c r="K2" i="33"/>
  <c r="L2" i="33" s="1"/>
  <c r="J4" i="33" s="1"/>
  <c r="BZ71" i="31" l="1"/>
  <c r="BY6" i="31"/>
  <c r="BX3" i="28"/>
  <c r="BX15" i="28"/>
  <c r="BW15" i="28" s="1"/>
  <c r="BX34" i="28"/>
  <c r="BW34" i="28" s="1"/>
  <c r="BX35" i="28"/>
  <c r="BW35" i="28" s="1"/>
  <c r="CU4" i="27"/>
  <c r="BL54" i="36"/>
  <c r="BX20" i="28"/>
  <c r="BW20" i="28" s="1"/>
  <c r="BX12" i="28"/>
  <c r="BW12" i="28" s="1"/>
  <c r="EQ70" i="31"/>
  <c r="EU70" i="31" s="1"/>
  <c r="EQ69" i="31"/>
  <c r="EU69" i="31" s="1"/>
  <c r="EQ68" i="31"/>
  <c r="EU68" i="31" s="1"/>
  <c r="EQ67" i="31"/>
  <c r="EU67" i="31" s="1"/>
  <c r="EQ66" i="31"/>
  <c r="EU66" i="31" s="1"/>
  <c r="EQ65" i="31"/>
  <c r="EU65" i="31" s="1"/>
  <c r="EQ64" i="31"/>
  <c r="EU64" i="31" s="1"/>
  <c r="EQ63" i="31"/>
  <c r="EU63" i="31" s="1"/>
  <c r="EQ62" i="31"/>
  <c r="EU62" i="31" s="1"/>
  <c r="EQ61" i="31"/>
  <c r="EU61" i="31" s="1"/>
  <c r="EQ60" i="31"/>
  <c r="EU60" i="31" s="1"/>
  <c r="EQ59" i="31"/>
  <c r="EU59" i="31" s="1"/>
  <c r="EQ58" i="31"/>
  <c r="EU58" i="31" s="1"/>
  <c r="EQ57" i="31"/>
  <c r="EU57" i="31" s="1"/>
  <c r="EQ56" i="31"/>
  <c r="EU56" i="31" s="1"/>
  <c r="EQ55" i="31"/>
  <c r="EU55" i="31" s="1"/>
  <c r="EQ54" i="31"/>
  <c r="EU54" i="31" s="1"/>
  <c r="EQ53" i="31"/>
  <c r="EU53" i="31" s="1"/>
  <c r="EQ52" i="31"/>
  <c r="EU52" i="31" s="1"/>
  <c r="EQ51" i="31"/>
  <c r="EU51" i="31" s="1"/>
  <c r="EQ50" i="31"/>
  <c r="EU50" i="31" s="1"/>
  <c r="EQ49" i="31"/>
  <c r="EU49" i="31" s="1"/>
  <c r="EQ48" i="31"/>
  <c r="EU48" i="31" s="1"/>
  <c r="EQ47" i="31"/>
  <c r="EU47" i="31" s="1"/>
  <c r="EQ46" i="31"/>
  <c r="EU46" i="31" s="1"/>
  <c r="EQ45" i="31"/>
  <c r="EU45" i="31" s="1"/>
  <c r="EQ44" i="31"/>
  <c r="EU44" i="31" s="1"/>
  <c r="EQ43" i="31"/>
  <c r="EU43" i="31" s="1"/>
  <c r="EQ41" i="31"/>
  <c r="EU41" i="31" s="1"/>
  <c r="EQ40" i="31"/>
  <c r="EU40" i="31" s="1"/>
  <c r="EQ39" i="31"/>
  <c r="EU39" i="31" s="1"/>
  <c r="EQ38" i="31"/>
  <c r="EU38" i="31" s="1"/>
  <c r="EQ37" i="31"/>
  <c r="EU37" i="31" s="1"/>
  <c r="EQ36" i="31"/>
  <c r="EU36" i="31" s="1"/>
  <c r="EQ35" i="31"/>
  <c r="EU35" i="31" s="1"/>
  <c r="EQ34" i="31"/>
  <c r="EU34" i="31" s="1"/>
  <c r="EQ33" i="31"/>
  <c r="EU33" i="31" s="1"/>
  <c r="EQ32" i="31"/>
  <c r="EU32" i="31" s="1"/>
  <c r="EQ31" i="31"/>
  <c r="EU31" i="31" s="1"/>
  <c r="EQ30" i="31"/>
  <c r="EU30" i="31" s="1"/>
  <c r="EQ29" i="31"/>
  <c r="EU29" i="31" s="1"/>
  <c r="EQ28" i="31"/>
  <c r="EU28" i="31" s="1"/>
  <c r="EQ27" i="31"/>
  <c r="EU27" i="31" s="1"/>
  <c r="EQ26" i="31"/>
  <c r="EU26" i="31" s="1"/>
  <c r="EQ25" i="31"/>
  <c r="EU25" i="31" s="1"/>
  <c r="EQ24" i="31"/>
  <c r="EU24" i="31" s="1"/>
  <c r="EQ23" i="31"/>
  <c r="EU23" i="31" s="1"/>
  <c r="EQ22" i="31"/>
  <c r="EU22" i="31" s="1"/>
  <c r="EQ21" i="31"/>
  <c r="EU21" i="31" s="1"/>
  <c r="EQ20" i="31"/>
  <c r="EU20" i="31" s="1"/>
  <c r="EQ19" i="31"/>
  <c r="EU19" i="31" s="1"/>
  <c r="EQ18" i="31"/>
  <c r="EU18" i="31" s="1"/>
  <c r="EQ17" i="31"/>
  <c r="EU17" i="31" s="1"/>
  <c r="EQ16" i="31"/>
  <c r="EU16" i="31" s="1"/>
  <c r="EQ15" i="31"/>
  <c r="EU15" i="31" s="1"/>
  <c r="EQ14" i="31"/>
  <c r="EU14" i="31" s="1"/>
  <c r="EQ13" i="31"/>
  <c r="EU13" i="31" s="1"/>
  <c r="EQ12" i="31"/>
  <c r="EU12" i="31" s="1"/>
  <c r="EQ11" i="31"/>
  <c r="EU11" i="31" s="1"/>
  <c r="EQ10" i="31"/>
  <c r="EU10" i="31" s="1"/>
  <c r="EQ9" i="31"/>
  <c r="EU9" i="31" s="1"/>
  <c r="EQ8" i="31"/>
  <c r="EU8" i="31" s="1"/>
  <c r="EQ7" i="31"/>
  <c r="EU7" i="31" s="1"/>
  <c r="EQ6" i="31"/>
  <c r="EU6" i="31" s="1"/>
  <c r="EQ5" i="31"/>
  <c r="EU5" i="31" s="1"/>
  <c r="EQ4" i="31"/>
  <c r="EU4" i="31" s="1"/>
  <c r="EQ3" i="31"/>
  <c r="EU3" i="31" s="1"/>
  <c r="DQ70" i="31"/>
  <c r="DU70" i="31" s="1"/>
  <c r="DQ69" i="31"/>
  <c r="DU69" i="31" s="1"/>
  <c r="DQ68" i="31"/>
  <c r="DU68" i="31" s="1"/>
  <c r="DQ67" i="31"/>
  <c r="DU67" i="31" s="1"/>
  <c r="DQ66" i="31"/>
  <c r="DU66" i="31" s="1"/>
  <c r="DQ65" i="31"/>
  <c r="DU65" i="31" s="1"/>
  <c r="DQ64" i="31"/>
  <c r="DU64" i="31" s="1"/>
  <c r="DQ63" i="31"/>
  <c r="DU63" i="31" s="1"/>
  <c r="DQ62" i="31"/>
  <c r="DU62" i="31" s="1"/>
  <c r="DQ61" i="31"/>
  <c r="DU61" i="31" s="1"/>
  <c r="DQ60" i="31"/>
  <c r="DU60" i="31" s="1"/>
  <c r="DQ59" i="31"/>
  <c r="DU59" i="31" s="1"/>
  <c r="DQ58" i="31"/>
  <c r="DU58" i="31" s="1"/>
  <c r="DQ57" i="31"/>
  <c r="DU57" i="31" s="1"/>
  <c r="DQ56" i="31"/>
  <c r="DU56" i="31" s="1"/>
  <c r="DQ55" i="31"/>
  <c r="DU55" i="31" s="1"/>
  <c r="DQ54" i="31"/>
  <c r="DU54" i="31" s="1"/>
  <c r="DQ53" i="31"/>
  <c r="DU53" i="31" s="1"/>
  <c r="DQ52" i="31"/>
  <c r="DU52" i="31" s="1"/>
  <c r="DQ51" i="31"/>
  <c r="DU51" i="31" s="1"/>
  <c r="DQ50" i="31"/>
  <c r="DU50" i="31" s="1"/>
  <c r="DQ49" i="31"/>
  <c r="DU49" i="31" s="1"/>
  <c r="DQ48" i="31"/>
  <c r="DU48" i="31" s="1"/>
  <c r="DQ47" i="31"/>
  <c r="DU47" i="31" s="1"/>
  <c r="DQ46" i="31"/>
  <c r="DU46" i="31" s="1"/>
  <c r="DQ45" i="31"/>
  <c r="DU45" i="31" s="1"/>
  <c r="DQ44" i="31"/>
  <c r="DU44" i="31" s="1"/>
  <c r="DQ43" i="31"/>
  <c r="DU43" i="31" s="1"/>
  <c r="DQ41" i="31"/>
  <c r="DU41" i="31" s="1"/>
  <c r="DQ40" i="31"/>
  <c r="DU40" i="31" s="1"/>
  <c r="DQ39" i="31"/>
  <c r="DU39" i="31" s="1"/>
  <c r="DQ38" i="31"/>
  <c r="DU38" i="31" s="1"/>
  <c r="DQ37" i="31"/>
  <c r="DU37" i="31" s="1"/>
  <c r="DQ36" i="31"/>
  <c r="DU36" i="31" s="1"/>
  <c r="DQ35" i="31"/>
  <c r="DU35" i="31" s="1"/>
  <c r="DQ34" i="31"/>
  <c r="DU34" i="31" s="1"/>
  <c r="DQ33" i="31"/>
  <c r="DU33" i="31" s="1"/>
  <c r="DQ32" i="31"/>
  <c r="DU32" i="31" s="1"/>
  <c r="DQ31" i="31"/>
  <c r="DU31" i="31" s="1"/>
  <c r="DQ30" i="31"/>
  <c r="DU30" i="31" s="1"/>
  <c r="DQ29" i="31"/>
  <c r="DU29" i="31" s="1"/>
  <c r="DQ28" i="31"/>
  <c r="DU28" i="31" s="1"/>
  <c r="DQ27" i="31"/>
  <c r="DU27" i="31" s="1"/>
  <c r="DQ26" i="31"/>
  <c r="DU26" i="31" s="1"/>
  <c r="DQ25" i="31"/>
  <c r="DU25" i="31" s="1"/>
  <c r="DQ24" i="31"/>
  <c r="DU24" i="31" s="1"/>
  <c r="DQ23" i="31"/>
  <c r="DU23" i="31" s="1"/>
  <c r="DQ22" i="31"/>
  <c r="DU22" i="31" s="1"/>
  <c r="DQ21" i="31"/>
  <c r="DU21" i="31" s="1"/>
  <c r="DQ20" i="31"/>
  <c r="DU20" i="31" s="1"/>
  <c r="DQ19" i="31"/>
  <c r="DU19" i="31" s="1"/>
  <c r="DQ18" i="31"/>
  <c r="DU18" i="31" s="1"/>
  <c r="DQ17" i="31"/>
  <c r="DU17" i="31" s="1"/>
  <c r="DQ16" i="31"/>
  <c r="DU16" i="31" s="1"/>
  <c r="DQ15" i="31"/>
  <c r="DU15" i="31" s="1"/>
  <c r="DQ14" i="31"/>
  <c r="DU14" i="31" s="1"/>
  <c r="DQ13" i="31"/>
  <c r="DU13" i="31" s="1"/>
  <c r="DQ12" i="31"/>
  <c r="DU12" i="31" s="1"/>
  <c r="DQ11" i="31"/>
  <c r="DU11" i="31" s="1"/>
  <c r="DQ10" i="31"/>
  <c r="DU10" i="31" s="1"/>
  <c r="DQ9" i="31"/>
  <c r="DU9" i="31" s="1"/>
  <c r="DQ8" i="31"/>
  <c r="DU8" i="31" s="1"/>
  <c r="DQ7" i="31"/>
  <c r="DU7" i="31" s="1"/>
  <c r="DQ6" i="31"/>
  <c r="DU6" i="31" s="1"/>
  <c r="DQ5" i="31"/>
  <c r="DU5" i="31" s="1"/>
  <c r="DQ4" i="31"/>
  <c r="DU4" i="31" s="1"/>
  <c r="DQ3" i="31"/>
  <c r="DU3" i="31" s="1"/>
  <c r="CD70" i="31"/>
  <c r="CN70" i="31" s="1"/>
  <c r="CD69" i="31"/>
  <c r="CN69" i="31" s="1"/>
  <c r="CD68" i="31"/>
  <c r="CN68" i="31" s="1"/>
  <c r="CD67" i="31"/>
  <c r="CN67" i="31" s="1"/>
  <c r="CD66" i="31"/>
  <c r="CN66" i="31" s="1"/>
  <c r="CD65" i="31"/>
  <c r="CN65" i="31" s="1"/>
  <c r="CD64" i="31"/>
  <c r="CN64" i="31" s="1"/>
  <c r="CD63" i="31"/>
  <c r="CN63" i="31" s="1"/>
  <c r="CD62" i="31"/>
  <c r="CN62" i="31" s="1"/>
  <c r="CD61" i="31"/>
  <c r="CN61" i="31" s="1"/>
  <c r="CD60" i="31"/>
  <c r="CN60" i="31" s="1"/>
  <c r="CD59" i="31"/>
  <c r="CN59" i="31" s="1"/>
  <c r="CD58" i="31"/>
  <c r="CN58" i="31" s="1"/>
  <c r="CD57" i="31"/>
  <c r="CN57" i="31" s="1"/>
  <c r="CD56" i="31"/>
  <c r="CN56" i="31" s="1"/>
  <c r="CD55" i="31"/>
  <c r="CN55" i="31" s="1"/>
  <c r="CD54" i="31"/>
  <c r="CN54" i="31" s="1"/>
  <c r="CD53" i="31"/>
  <c r="CN53" i="31" s="1"/>
  <c r="CD52" i="31"/>
  <c r="CN52" i="31" s="1"/>
  <c r="CD51" i="31"/>
  <c r="CN51" i="31" s="1"/>
  <c r="CD50" i="31"/>
  <c r="CN50" i="31" s="1"/>
  <c r="CD49" i="31"/>
  <c r="CN49" i="31" s="1"/>
  <c r="CD48" i="31"/>
  <c r="CN48" i="31" s="1"/>
  <c r="CD47" i="31"/>
  <c r="CN47" i="31" s="1"/>
  <c r="CD46" i="31"/>
  <c r="CN46" i="31" s="1"/>
  <c r="CD45" i="31"/>
  <c r="CN45" i="31" s="1"/>
  <c r="CD44" i="31"/>
  <c r="CN44" i="31" s="1"/>
  <c r="CD43" i="31"/>
  <c r="CN43" i="31" s="1"/>
  <c r="CD41" i="31"/>
  <c r="CN41" i="31" s="1"/>
  <c r="CD40" i="31"/>
  <c r="CN40" i="31" s="1"/>
  <c r="CD39" i="31"/>
  <c r="CN39" i="31" s="1"/>
  <c r="CD38" i="31"/>
  <c r="CN38" i="31" s="1"/>
  <c r="CD37" i="31"/>
  <c r="CN37" i="31" s="1"/>
  <c r="CD36" i="31"/>
  <c r="CN36" i="31" s="1"/>
  <c r="CD35" i="31"/>
  <c r="CN35" i="31" s="1"/>
  <c r="CD34" i="31"/>
  <c r="CN34" i="31" s="1"/>
  <c r="CD33" i="31"/>
  <c r="CN33" i="31" s="1"/>
  <c r="CD32" i="31"/>
  <c r="CN32" i="31" s="1"/>
  <c r="CD31" i="31"/>
  <c r="CN31" i="31" s="1"/>
  <c r="CD30" i="31"/>
  <c r="CN30" i="31" s="1"/>
  <c r="CD29" i="31"/>
  <c r="CN29" i="31" s="1"/>
  <c r="CD28" i="31"/>
  <c r="CN28" i="31" s="1"/>
  <c r="CD27" i="31"/>
  <c r="CN27" i="31" s="1"/>
  <c r="CD26" i="31"/>
  <c r="CN26" i="31" s="1"/>
  <c r="CD25" i="31"/>
  <c r="CN25" i="31" s="1"/>
  <c r="CD24" i="31"/>
  <c r="CN24" i="31" s="1"/>
  <c r="CD23" i="31"/>
  <c r="CN23" i="31" s="1"/>
  <c r="CD22" i="31"/>
  <c r="CN22" i="31" s="1"/>
  <c r="CD21" i="31"/>
  <c r="CN21" i="31" s="1"/>
  <c r="CD20" i="31"/>
  <c r="CN20" i="31" s="1"/>
  <c r="CD19" i="31"/>
  <c r="CN19" i="31" s="1"/>
  <c r="CD18" i="31"/>
  <c r="CN18" i="31" s="1"/>
  <c r="CD17" i="31"/>
  <c r="CN17" i="31" s="1"/>
  <c r="CD16" i="31"/>
  <c r="CN16" i="31" s="1"/>
  <c r="CD15" i="31"/>
  <c r="CN15" i="31" s="1"/>
  <c r="CD14" i="31"/>
  <c r="CN14" i="31" s="1"/>
  <c r="CD13" i="31"/>
  <c r="CN13" i="31" s="1"/>
  <c r="CD12" i="31"/>
  <c r="CN12" i="31" s="1"/>
  <c r="CD11" i="31"/>
  <c r="CN11" i="31" s="1"/>
  <c r="CD10" i="31"/>
  <c r="CN10" i="31" s="1"/>
  <c r="CD9" i="31"/>
  <c r="CN9" i="31" s="1"/>
  <c r="CD8" i="31"/>
  <c r="CN8" i="31" s="1"/>
  <c r="CD7" i="31"/>
  <c r="CN7" i="31" s="1"/>
  <c r="CD6" i="31"/>
  <c r="CN6" i="31" s="1"/>
  <c r="CD5" i="31"/>
  <c r="CN5" i="31" s="1"/>
  <c r="CD4" i="31"/>
  <c r="CN4" i="31" s="1"/>
  <c r="CD3" i="31"/>
  <c r="CN3" i="31" s="1"/>
  <c r="DD11" i="30"/>
  <c r="DH11" i="30" s="1"/>
  <c r="DD10" i="30"/>
  <c r="DH10" i="30" s="1"/>
  <c r="DD9" i="30"/>
  <c r="DH9" i="30" s="1"/>
  <c r="DD8" i="30"/>
  <c r="DH8" i="30" s="1"/>
  <c r="DD7" i="30"/>
  <c r="DH7" i="30" s="1"/>
  <c r="DD6" i="30"/>
  <c r="DH6" i="30" s="1"/>
  <c r="DD5" i="30"/>
  <c r="DH5" i="30" s="1"/>
  <c r="DD4" i="30"/>
  <c r="DH4" i="30" s="1"/>
  <c r="DD3" i="30"/>
  <c r="DH3" i="30" s="1"/>
  <c r="CA11" i="30"/>
  <c r="CA10" i="30"/>
  <c r="CA9" i="30"/>
  <c r="CA8" i="30"/>
  <c r="CA7" i="30"/>
  <c r="CA6" i="30"/>
  <c r="CA5" i="30"/>
  <c r="CA4" i="30"/>
  <c r="CA3" i="30"/>
  <c r="DM14" i="29"/>
  <c r="DS14" i="29" s="1"/>
  <c r="DM13" i="29"/>
  <c r="DS13" i="29" s="1"/>
  <c r="DM12" i="29"/>
  <c r="DS12" i="29" s="1"/>
  <c r="DM11" i="29"/>
  <c r="DS11" i="29" s="1"/>
  <c r="DM10" i="29"/>
  <c r="DS10" i="29" s="1"/>
  <c r="DM9" i="29"/>
  <c r="DS9" i="29" s="1"/>
  <c r="DM8" i="29"/>
  <c r="DS8" i="29" s="1"/>
  <c r="DM7" i="29"/>
  <c r="DS7" i="29" s="1"/>
  <c r="DM5" i="29"/>
  <c r="DS5" i="29" s="1"/>
  <c r="DM4" i="29"/>
  <c r="DS4" i="29" s="1"/>
  <c r="DM3" i="29"/>
  <c r="DS3" i="29" s="1"/>
  <c r="CI14" i="29"/>
  <c r="CI13" i="29"/>
  <c r="CQ13" i="29" s="1"/>
  <c r="CI12" i="29"/>
  <c r="CQ12" i="29" s="1"/>
  <c r="CI11" i="29"/>
  <c r="CQ11" i="29" s="1"/>
  <c r="CI10" i="29"/>
  <c r="CQ10" i="29" s="1"/>
  <c r="CI9" i="29"/>
  <c r="CQ9" i="29" s="1"/>
  <c r="CI8" i="29"/>
  <c r="CQ8" i="29" s="1"/>
  <c r="CI7" i="29"/>
  <c r="CQ7" i="29" s="1"/>
  <c r="CI5" i="29"/>
  <c r="CQ5" i="29" s="1"/>
  <c r="CI4" i="29"/>
  <c r="CQ4" i="29" s="1"/>
  <c r="CI3" i="29"/>
  <c r="CQ3" i="29" s="1"/>
  <c r="DB41" i="28"/>
  <c r="DC40" i="28"/>
  <c r="DJ40" i="28" s="1"/>
  <c r="DC39" i="28"/>
  <c r="DJ39" i="28" s="1"/>
  <c r="DC38" i="28"/>
  <c r="DJ38" i="28" s="1"/>
  <c r="DC37" i="28"/>
  <c r="DJ37" i="28" s="1"/>
  <c r="DC36" i="28"/>
  <c r="DJ36" i="28" s="1"/>
  <c r="DC35" i="28"/>
  <c r="DJ35" i="28" s="1"/>
  <c r="DC34" i="28"/>
  <c r="DJ34" i="28" s="1"/>
  <c r="DC33" i="28"/>
  <c r="DJ33" i="28" s="1"/>
  <c r="DC32" i="28"/>
  <c r="DJ32" i="28" s="1"/>
  <c r="DC31" i="28"/>
  <c r="DJ31" i="28" s="1"/>
  <c r="DC30" i="28"/>
  <c r="DJ30" i="28" s="1"/>
  <c r="DC29" i="28"/>
  <c r="DJ29" i="28" s="1"/>
  <c r="DC28" i="28"/>
  <c r="DJ28" i="28" s="1"/>
  <c r="DC27" i="28"/>
  <c r="DJ27" i="28" s="1"/>
  <c r="DC26" i="28"/>
  <c r="DJ26" i="28" s="1"/>
  <c r="DC25" i="28"/>
  <c r="DJ25" i="28" s="1"/>
  <c r="DC24" i="28"/>
  <c r="DJ24" i="28" s="1"/>
  <c r="DC23" i="28"/>
  <c r="DJ23" i="28" s="1"/>
  <c r="DC22" i="28"/>
  <c r="DJ22" i="28" s="1"/>
  <c r="DC21" i="28"/>
  <c r="DJ21" i="28" s="1"/>
  <c r="DC20" i="28"/>
  <c r="DJ20" i="28" s="1"/>
  <c r="DC19" i="28"/>
  <c r="DJ19" i="28" s="1"/>
  <c r="DC18" i="28"/>
  <c r="DJ18" i="28" s="1"/>
  <c r="DC17" i="28"/>
  <c r="DJ17" i="28" s="1"/>
  <c r="DC16" i="28"/>
  <c r="DJ16" i="28" s="1"/>
  <c r="DC15" i="28"/>
  <c r="DJ15" i="28" s="1"/>
  <c r="DC14" i="28"/>
  <c r="DJ14" i="28" s="1"/>
  <c r="DC13" i="28"/>
  <c r="DJ13" i="28" s="1"/>
  <c r="DC12" i="28"/>
  <c r="DJ12" i="28" s="1"/>
  <c r="DC11" i="28"/>
  <c r="DJ11" i="28" s="1"/>
  <c r="DC10" i="28"/>
  <c r="DJ10" i="28" s="1"/>
  <c r="DC9" i="28"/>
  <c r="DJ9" i="28" s="1"/>
  <c r="DC8" i="28"/>
  <c r="DJ8" i="28" s="1"/>
  <c r="DC7" i="28"/>
  <c r="DJ7" i="28" s="1"/>
  <c r="DC6" i="28"/>
  <c r="DJ6" i="28" s="1"/>
  <c r="DC4" i="28"/>
  <c r="DJ4" i="28" s="1"/>
  <c r="DC3" i="28"/>
  <c r="DJ3" i="28" s="1"/>
  <c r="CG40" i="28"/>
  <c r="CN40" i="28" s="1"/>
  <c r="CG39" i="28"/>
  <c r="CN39" i="28" s="1"/>
  <c r="CG38" i="28"/>
  <c r="CN38" i="28" s="1"/>
  <c r="CG37" i="28"/>
  <c r="CN37" i="28" s="1"/>
  <c r="CG36" i="28"/>
  <c r="CN36" i="28" s="1"/>
  <c r="CG35" i="28"/>
  <c r="CN35" i="28" s="1"/>
  <c r="CG34" i="28"/>
  <c r="CN34" i="28" s="1"/>
  <c r="CG33" i="28"/>
  <c r="CN33" i="28" s="1"/>
  <c r="CG32" i="28"/>
  <c r="CN32" i="28" s="1"/>
  <c r="CG31" i="28"/>
  <c r="CN31" i="28" s="1"/>
  <c r="CG30" i="28"/>
  <c r="CN30" i="28" s="1"/>
  <c r="CG29" i="28"/>
  <c r="CN29" i="28" s="1"/>
  <c r="CG28" i="28"/>
  <c r="CN28" i="28" s="1"/>
  <c r="CG27" i="28"/>
  <c r="CN27" i="28" s="1"/>
  <c r="CG26" i="28"/>
  <c r="CN26" i="28" s="1"/>
  <c r="CG25" i="28"/>
  <c r="CN25" i="28" s="1"/>
  <c r="CG24" i="28"/>
  <c r="CN24" i="28" s="1"/>
  <c r="CG23" i="28"/>
  <c r="CN23" i="28" s="1"/>
  <c r="CG22" i="28"/>
  <c r="CN22" i="28" s="1"/>
  <c r="CG21" i="28"/>
  <c r="CN21" i="28" s="1"/>
  <c r="CG20" i="28"/>
  <c r="CN20" i="28" s="1"/>
  <c r="CG19" i="28"/>
  <c r="CN19" i="28" s="1"/>
  <c r="CG18" i="28"/>
  <c r="CN18" i="28" s="1"/>
  <c r="CG17" i="28"/>
  <c r="CN17" i="28" s="1"/>
  <c r="CG16" i="28"/>
  <c r="CN16" i="28" s="1"/>
  <c r="CG15" i="28"/>
  <c r="CN15" i="28" s="1"/>
  <c r="CG14" i="28"/>
  <c r="CN14" i="28" s="1"/>
  <c r="CG13" i="28"/>
  <c r="CN13" i="28" s="1"/>
  <c r="CG12" i="28"/>
  <c r="CN12" i="28" s="1"/>
  <c r="CG11" i="28"/>
  <c r="CN11" i="28" s="1"/>
  <c r="CG10" i="28"/>
  <c r="CN10" i="28" s="1"/>
  <c r="CG9" i="28"/>
  <c r="CN9" i="28" s="1"/>
  <c r="CG8" i="28"/>
  <c r="CN8" i="28" s="1"/>
  <c r="CG7" i="28"/>
  <c r="CN7" i="28" s="1"/>
  <c r="CG6" i="28"/>
  <c r="CN6" i="28" s="1"/>
  <c r="CG4" i="28"/>
  <c r="CN4" i="28" s="1"/>
  <c r="CG3" i="28"/>
  <c r="CN3" i="28" s="1"/>
  <c r="U12" i="33"/>
  <c r="X6" i="33" s="1"/>
  <c r="J12" i="33"/>
  <c r="N6" i="33" s="1"/>
  <c r="BY71" i="31" l="1"/>
  <c r="CB4" i="31" s="1"/>
  <c r="BV6" i="31" s="1"/>
  <c r="BX41" i="28"/>
  <c r="BW3" i="28"/>
  <c r="CU24" i="27"/>
  <c r="CT4" i="27"/>
  <c r="DU71" i="31"/>
  <c r="CI15" i="29"/>
  <c r="CQ14" i="29"/>
  <c r="CQ17" i="29" s="1"/>
  <c r="DJ41" i="28"/>
  <c r="DH13" i="30"/>
  <c r="CN42" i="28"/>
  <c r="DJ42" i="28"/>
  <c r="CQ18" i="29"/>
  <c r="DS17" i="29"/>
  <c r="DU10" i="29" s="1"/>
  <c r="DS18" i="29"/>
  <c r="DK3" i="30"/>
  <c r="DH12" i="30"/>
  <c r="DK6" i="30" s="1"/>
  <c r="CN72" i="31"/>
  <c r="CN71" i="31"/>
  <c r="CN41" i="28"/>
  <c r="DC41" i="28"/>
  <c r="DU9" i="29"/>
  <c r="DK8" i="30"/>
  <c r="DK4" i="30"/>
  <c r="DK10" i="30"/>
  <c r="EU72" i="31"/>
  <c r="EU71" i="31"/>
  <c r="CY39" i="28"/>
  <c r="DU12" i="29"/>
  <c r="CA12" i="30"/>
  <c r="DK11" i="30"/>
  <c r="DU72" i="31"/>
  <c r="DX68" i="31" s="1"/>
  <c r="EQ71" i="31"/>
  <c r="DQ71" i="31"/>
  <c r="CD71" i="31"/>
  <c r="DD12" i="30"/>
  <c r="DM15" i="29"/>
  <c r="N8" i="33"/>
  <c r="N7" i="33"/>
  <c r="N9" i="33"/>
  <c r="N10" i="33"/>
  <c r="N11" i="33"/>
  <c r="X10" i="33"/>
  <c r="X7" i="33"/>
  <c r="X8" i="33"/>
  <c r="X9" i="33"/>
  <c r="X11" i="33"/>
  <c r="X12" i="33"/>
  <c r="AG6" i="33"/>
  <c r="AJ6" i="33" s="1"/>
  <c r="DP22" i="27"/>
  <c r="DW22" i="27" s="1"/>
  <c r="DP21" i="27"/>
  <c r="DW21" i="27" s="1"/>
  <c r="DP20" i="27"/>
  <c r="DW20" i="27" s="1"/>
  <c r="DP19" i="27"/>
  <c r="DW19" i="27" s="1"/>
  <c r="DP17" i="27"/>
  <c r="DW17" i="27" s="1"/>
  <c r="DP16" i="27"/>
  <c r="DW16" i="27" s="1"/>
  <c r="DP15" i="27"/>
  <c r="DW15" i="27" s="1"/>
  <c r="DP14" i="27"/>
  <c r="DW14" i="27" s="1"/>
  <c r="DP13" i="27"/>
  <c r="DW13" i="27" s="1"/>
  <c r="DP12" i="27"/>
  <c r="DW12" i="27" s="1"/>
  <c r="DP11" i="27"/>
  <c r="DW11" i="27" s="1"/>
  <c r="DP10" i="27"/>
  <c r="DW10" i="27" s="1"/>
  <c r="DP9" i="27"/>
  <c r="DW9" i="27" s="1"/>
  <c r="DP8" i="27"/>
  <c r="DW8" i="27" s="1"/>
  <c r="DP7" i="27"/>
  <c r="DW7" i="27" s="1"/>
  <c r="DP6" i="27"/>
  <c r="DW6" i="27" s="1"/>
  <c r="DP5" i="27"/>
  <c r="DW5" i="27" s="1"/>
  <c r="DP4" i="27"/>
  <c r="DW4" i="27" s="1"/>
  <c r="DP3" i="27"/>
  <c r="DW3" i="27" s="1"/>
  <c r="DA22" i="27"/>
  <c r="DH22" i="27" s="1"/>
  <c r="DA21" i="27"/>
  <c r="DH21" i="27" s="1"/>
  <c r="DA20" i="27"/>
  <c r="DH20" i="27" s="1"/>
  <c r="DA19" i="27"/>
  <c r="DH19" i="27" s="1"/>
  <c r="DA17" i="27"/>
  <c r="DH17" i="27" s="1"/>
  <c r="DA16" i="27"/>
  <c r="DH16" i="27" s="1"/>
  <c r="DA15" i="27"/>
  <c r="DH15" i="27" s="1"/>
  <c r="DA14" i="27"/>
  <c r="DH14" i="27" s="1"/>
  <c r="DA13" i="27"/>
  <c r="DH13" i="27" s="1"/>
  <c r="DA12" i="27"/>
  <c r="DH12" i="27" s="1"/>
  <c r="DA11" i="27"/>
  <c r="DH11" i="27" s="1"/>
  <c r="DA10" i="27"/>
  <c r="DH10" i="27" s="1"/>
  <c r="DA9" i="27"/>
  <c r="DH9" i="27" s="1"/>
  <c r="DA8" i="27"/>
  <c r="DH8" i="27" s="1"/>
  <c r="DA7" i="27"/>
  <c r="DH7" i="27" s="1"/>
  <c r="DA6" i="27"/>
  <c r="DH6" i="27" s="1"/>
  <c r="DA5" i="27"/>
  <c r="DH5" i="27" s="1"/>
  <c r="DA4" i="27"/>
  <c r="DH4" i="27" s="1"/>
  <c r="DA3" i="27"/>
  <c r="DH3" i="27" s="1"/>
  <c r="DX7" i="31" l="1"/>
  <c r="DX14" i="31"/>
  <c r="DX55" i="31"/>
  <c r="DX25" i="31"/>
  <c r="DX69" i="31"/>
  <c r="BW41" i="28"/>
  <c r="BZ4" i="28" s="1"/>
  <c r="BT3" i="28"/>
  <c r="DX52" i="31"/>
  <c r="DT10" i="28"/>
  <c r="DX61" i="31"/>
  <c r="CT24" i="27"/>
  <c r="CW4" i="27" s="1"/>
  <c r="BV48" i="31"/>
  <c r="BV24" i="31"/>
  <c r="BV26" i="31"/>
  <c r="BW26" i="31" s="1"/>
  <c r="BV43" i="31"/>
  <c r="BV32" i="31"/>
  <c r="BV58" i="31"/>
  <c r="BW58" i="31" s="1"/>
  <c r="BV54" i="31"/>
  <c r="BV11" i="31"/>
  <c r="BV71" i="31" s="1"/>
  <c r="BV67" i="31"/>
  <c r="BW67" i="31" s="1"/>
  <c r="BV19" i="31"/>
  <c r="BV40" i="31"/>
  <c r="BV70" i="31"/>
  <c r="BV41" i="31"/>
  <c r="BV22" i="31"/>
  <c r="BW22" i="31" s="1"/>
  <c r="BV69" i="31"/>
  <c r="BW69" i="31" s="1"/>
  <c r="BV27" i="31"/>
  <c r="DX46" i="31"/>
  <c r="DX18" i="31"/>
  <c r="DX59" i="31"/>
  <c r="DT27" i="28"/>
  <c r="DT11" i="28"/>
  <c r="DT21" i="28"/>
  <c r="DT12" i="28"/>
  <c r="DT3" i="28"/>
  <c r="CY15" i="28"/>
  <c r="DT16" i="28"/>
  <c r="DT38" i="28"/>
  <c r="DT33" i="28"/>
  <c r="DT32" i="28"/>
  <c r="CT3" i="29"/>
  <c r="CT4" i="29"/>
  <c r="CT7" i="29"/>
  <c r="CT11" i="29"/>
  <c r="CT5" i="29"/>
  <c r="DX24" i="31"/>
  <c r="DT31" i="28"/>
  <c r="DX57" i="31"/>
  <c r="DX29" i="31"/>
  <c r="DX49" i="31"/>
  <c r="DX40" i="31"/>
  <c r="DX67" i="31"/>
  <c r="DX23" i="31"/>
  <c r="DX44" i="31"/>
  <c r="DT22" i="28"/>
  <c r="DX37" i="31"/>
  <c r="EW27" i="31"/>
  <c r="DT7" i="28"/>
  <c r="DK9" i="30"/>
  <c r="DX64" i="31"/>
  <c r="DX3" i="31"/>
  <c r="DX65" i="31"/>
  <c r="DX58" i="31"/>
  <c r="DX19" i="31"/>
  <c r="DX60" i="31"/>
  <c r="DX63" i="31"/>
  <c r="DX13" i="31"/>
  <c r="DX54" i="31"/>
  <c r="DX51" i="31"/>
  <c r="DT34" i="28"/>
  <c r="DX8" i="31"/>
  <c r="DX43" i="31"/>
  <c r="DT4" i="28"/>
  <c r="DX39" i="31"/>
  <c r="DT24" i="28"/>
  <c r="DX30" i="31"/>
  <c r="CP67" i="31"/>
  <c r="DT37" i="28"/>
  <c r="EW50" i="31"/>
  <c r="CP48" i="31"/>
  <c r="EW61" i="31"/>
  <c r="CP29" i="31"/>
  <c r="EL29" i="31" s="1"/>
  <c r="EW52" i="31"/>
  <c r="CP7" i="31"/>
  <c r="EL7" i="31" s="1"/>
  <c r="CP56" i="31"/>
  <c r="EW39" i="31"/>
  <c r="DU13" i="29"/>
  <c r="CY27" i="28"/>
  <c r="EB27" i="28" s="1"/>
  <c r="EW4" i="31"/>
  <c r="EW38" i="31"/>
  <c r="CP36" i="31"/>
  <c r="DU5" i="29"/>
  <c r="EW49" i="31"/>
  <c r="EW25" i="31"/>
  <c r="CP53" i="31"/>
  <c r="CP17" i="31"/>
  <c r="CY38" i="28"/>
  <c r="EB38" i="28" s="1"/>
  <c r="CY4" i="28"/>
  <c r="EB4" i="28" s="1"/>
  <c r="EW41" i="31"/>
  <c r="CP33" i="31"/>
  <c r="CY24" i="28"/>
  <c r="EW34" i="31"/>
  <c r="CP38" i="31"/>
  <c r="DU14" i="29"/>
  <c r="CP25" i="31"/>
  <c r="EL25" i="31" s="1"/>
  <c r="FN25" i="31" s="1"/>
  <c r="EW60" i="31"/>
  <c r="EW24" i="31"/>
  <c r="CP58" i="31"/>
  <c r="CP22" i="31"/>
  <c r="DU3" i="29"/>
  <c r="EF3" i="29" s="1"/>
  <c r="CY10" i="28"/>
  <c r="EB10" i="28" s="1"/>
  <c r="CP57" i="31"/>
  <c r="EL57" i="31" s="1"/>
  <c r="DT14" i="28"/>
  <c r="EW58" i="31"/>
  <c r="CP45" i="31"/>
  <c r="DU8" i="29"/>
  <c r="CY35" i="28"/>
  <c r="EW21" i="31"/>
  <c r="CP66" i="31"/>
  <c r="CY12" i="28"/>
  <c r="EB12" i="28" s="1"/>
  <c r="DX56" i="31"/>
  <c r="CP37" i="31"/>
  <c r="EL37" i="31" s="1"/>
  <c r="CY40" i="28"/>
  <c r="EW67" i="31"/>
  <c r="EW32" i="31"/>
  <c r="DX66" i="31"/>
  <c r="DX31" i="31"/>
  <c r="CP65" i="31"/>
  <c r="EL65" i="31" s="1"/>
  <c r="CP30" i="31"/>
  <c r="EL30" i="31" s="1"/>
  <c r="DK5" i="30"/>
  <c r="CT12" i="29"/>
  <c r="EF12" i="29" s="1"/>
  <c r="DT15" i="28"/>
  <c r="EB15" i="28" s="1"/>
  <c r="EW44" i="31"/>
  <c r="EW19" i="31"/>
  <c r="DX48" i="31"/>
  <c r="DX12" i="31"/>
  <c r="CP47" i="31"/>
  <c r="DU11" i="29"/>
  <c r="DT26" i="28"/>
  <c r="CY32" i="28"/>
  <c r="EB32" i="28" s="1"/>
  <c r="EW29" i="31"/>
  <c r="DX28" i="31"/>
  <c r="CP21" i="31"/>
  <c r="DT30" i="28"/>
  <c r="CY14" i="28"/>
  <c r="EW28" i="31"/>
  <c r="DX27" i="31"/>
  <c r="CP26" i="31"/>
  <c r="CT8" i="29"/>
  <c r="EF8" i="29" s="1"/>
  <c r="DX50" i="31"/>
  <c r="CP8" i="31"/>
  <c r="EL8" i="31" s="1"/>
  <c r="CY22" i="28"/>
  <c r="EB22" i="28" s="1"/>
  <c r="EW54" i="31"/>
  <c r="EW18" i="31"/>
  <c r="DX53" i="31"/>
  <c r="DX17" i="31"/>
  <c r="CP52" i="31"/>
  <c r="EL52" i="31" s="1"/>
  <c r="CP16" i="31"/>
  <c r="CT10" i="29"/>
  <c r="EF10" i="29" s="1"/>
  <c r="DT25" i="28"/>
  <c r="CY37" i="28"/>
  <c r="EB37" i="28" s="1"/>
  <c r="EW53" i="31"/>
  <c r="CP51" i="31"/>
  <c r="CY30" i="28"/>
  <c r="EW40" i="31"/>
  <c r="DX33" i="31"/>
  <c r="CP32" i="31"/>
  <c r="CT14" i="29"/>
  <c r="CY29" i="28"/>
  <c r="EW10" i="31"/>
  <c r="CP49" i="31"/>
  <c r="EL49" i="31" s="1"/>
  <c r="DT28" i="28"/>
  <c r="DT8" i="28"/>
  <c r="DX38" i="31"/>
  <c r="CP19" i="31"/>
  <c r="EL19" i="31" s="1"/>
  <c r="CY28" i="28"/>
  <c r="EW55" i="31"/>
  <c r="CY36" i="28"/>
  <c r="CP55" i="31"/>
  <c r="EL55" i="31" s="1"/>
  <c r="CP24" i="31"/>
  <c r="EL24" i="31" s="1"/>
  <c r="FN24" i="31" s="1"/>
  <c r="EF5" i="29"/>
  <c r="EW37" i="31"/>
  <c r="EW13" i="31"/>
  <c r="CP41" i="31"/>
  <c r="CP6" i="31"/>
  <c r="DU4" i="29"/>
  <c r="EF4" i="29" s="1"/>
  <c r="DT20" i="28"/>
  <c r="CY26" i="28"/>
  <c r="EB26" i="28" s="1"/>
  <c r="EW17" i="31"/>
  <c r="DX16" i="31"/>
  <c r="CP10" i="31"/>
  <c r="DT18" i="28"/>
  <c r="EW16" i="31"/>
  <c r="DX15" i="31"/>
  <c r="CP14" i="31"/>
  <c r="EL14" i="31" s="1"/>
  <c r="DT29" i="28"/>
  <c r="EW63" i="31"/>
  <c r="DX32" i="31"/>
  <c r="CY7" i="28"/>
  <c r="EB7" i="28" s="1"/>
  <c r="EW48" i="31"/>
  <c r="EW12" i="31"/>
  <c r="DX47" i="31"/>
  <c r="CP11" i="31"/>
  <c r="DT19" i="28"/>
  <c r="CY31" i="28"/>
  <c r="EB31" i="28" s="1"/>
  <c r="CY3" i="28"/>
  <c r="EB3" i="28" s="1"/>
  <c r="EW35" i="31"/>
  <c r="DX34" i="31"/>
  <c r="CP39" i="31"/>
  <c r="EL39" i="31" s="1"/>
  <c r="CT9" i="29"/>
  <c r="EF9" i="29" s="1"/>
  <c r="CY18" i="28"/>
  <c r="EW22" i="31"/>
  <c r="DX21" i="31"/>
  <c r="CP20" i="31"/>
  <c r="EL20" i="31" s="1"/>
  <c r="CY8" i="28"/>
  <c r="DX62" i="31"/>
  <c r="CP31" i="31"/>
  <c r="EL31" i="31" s="1"/>
  <c r="DT13" i="28"/>
  <c r="CY17" i="28"/>
  <c r="DX20" i="31"/>
  <c r="CY13" i="28"/>
  <c r="EW14" i="31"/>
  <c r="CP12" i="31"/>
  <c r="EL12" i="31" s="1"/>
  <c r="EW59" i="31"/>
  <c r="CP63" i="31"/>
  <c r="EL63" i="31" s="1"/>
  <c r="CP62" i="31"/>
  <c r="EL62" i="31" s="1"/>
  <c r="EW45" i="31"/>
  <c r="EW9" i="31"/>
  <c r="CP43" i="31"/>
  <c r="EL43" i="31" s="1"/>
  <c r="CY6" i="28"/>
  <c r="CP59" i="31"/>
  <c r="EL59" i="31" s="1"/>
  <c r="CP23" i="31"/>
  <c r="EL23" i="31" s="1"/>
  <c r="CY11" i="28"/>
  <c r="EB11" i="28" s="1"/>
  <c r="EW47" i="31"/>
  <c r="CP46" i="31"/>
  <c r="EL46" i="31" s="1"/>
  <c r="CP50" i="31"/>
  <c r="EL50" i="31" s="1"/>
  <c r="FN50" i="31" s="1"/>
  <c r="EW15" i="31"/>
  <c r="CP44" i="31"/>
  <c r="EL44" i="31" s="1"/>
  <c r="EW65" i="31"/>
  <c r="EW30" i="31"/>
  <c r="CP64" i="31"/>
  <c r="EL64" i="31" s="1"/>
  <c r="CP28" i="31"/>
  <c r="CP68" i="31"/>
  <c r="EL68" i="31" s="1"/>
  <c r="CP4" i="31"/>
  <c r="EW69" i="31"/>
  <c r="EW3" i="31"/>
  <c r="EW62" i="31"/>
  <c r="EW26" i="31"/>
  <c r="CP60" i="31"/>
  <c r="EL60" i="31" s="1"/>
  <c r="FN60" i="31" s="1"/>
  <c r="EW56" i="31"/>
  <c r="EW20" i="31"/>
  <c r="CP54" i="31"/>
  <c r="EL54" i="31" s="1"/>
  <c r="CP18" i="31"/>
  <c r="EL18" i="31" s="1"/>
  <c r="DT39" i="28"/>
  <c r="EB39" i="28" s="1"/>
  <c r="DT6" i="28"/>
  <c r="EW66" i="31"/>
  <c r="EW31" i="31"/>
  <c r="EW8" i="31"/>
  <c r="DX36" i="31"/>
  <c r="CP70" i="31"/>
  <c r="CP35" i="31"/>
  <c r="EF11" i="29"/>
  <c r="CY20" i="28"/>
  <c r="EB20" i="28" s="1"/>
  <c r="EW70" i="31"/>
  <c r="DX5" i="31"/>
  <c r="DT9" i="28"/>
  <c r="EW64" i="31"/>
  <c r="EW5" i="31"/>
  <c r="DX4" i="31"/>
  <c r="CP3" i="31"/>
  <c r="EL3" i="31" s="1"/>
  <c r="FN3" i="31" s="1"/>
  <c r="DT17" i="28"/>
  <c r="EW46" i="31"/>
  <c r="DX9" i="31"/>
  <c r="DU7" i="29"/>
  <c r="EF7" i="29" s="1"/>
  <c r="CY21" i="28"/>
  <c r="EW43" i="31"/>
  <c r="EW7" i="31"/>
  <c r="DX41" i="31"/>
  <c r="DX6" i="31"/>
  <c r="CP40" i="31"/>
  <c r="CP5" i="31"/>
  <c r="EL5" i="31" s="1"/>
  <c r="FN5" i="31" s="1"/>
  <c r="CY25" i="28"/>
  <c r="EW23" i="31"/>
  <c r="DX22" i="31"/>
  <c r="CP27" i="31"/>
  <c r="EL27" i="31" s="1"/>
  <c r="FN27" i="31" s="1"/>
  <c r="DT36" i="28"/>
  <c r="CY9" i="28"/>
  <c r="EW11" i="31"/>
  <c r="DX10" i="31"/>
  <c r="CP9" i="31"/>
  <c r="DT35" i="28"/>
  <c r="EW68" i="31"/>
  <c r="DX45" i="31"/>
  <c r="CP13" i="31"/>
  <c r="EL13" i="31" s="1"/>
  <c r="CY34" i="28"/>
  <c r="EB34" i="28" s="1"/>
  <c r="EW51" i="31"/>
  <c r="CT13" i="29"/>
  <c r="EF13" i="29" s="1"/>
  <c r="CY33" i="28"/>
  <c r="EB33" i="28" s="1"/>
  <c r="CY23" i="28"/>
  <c r="EW33" i="31"/>
  <c r="CP61" i="31"/>
  <c r="DT40" i="28"/>
  <c r="EW36" i="31"/>
  <c r="DX70" i="31"/>
  <c r="DX35" i="31"/>
  <c r="CP69" i="31"/>
  <c r="EL69" i="31" s="1"/>
  <c r="CP34" i="31"/>
  <c r="CY19" i="28"/>
  <c r="EB19" i="28" s="1"/>
  <c r="EW6" i="31"/>
  <c r="DX11" i="31"/>
  <c r="CP15" i="31"/>
  <c r="EL15" i="31" s="1"/>
  <c r="DK7" i="30"/>
  <c r="DT23" i="28"/>
  <c r="EW57" i="31"/>
  <c r="DX26" i="31"/>
  <c r="CY16" i="28"/>
  <c r="EB16" i="28" s="1"/>
  <c r="DH24" i="27"/>
  <c r="DH25" i="27"/>
  <c r="AG9" i="33"/>
  <c r="AJ9" i="33" s="1"/>
  <c r="AG7" i="33"/>
  <c r="AJ7" i="33" s="1"/>
  <c r="AG11" i="33"/>
  <c r="AJ11" i="33" s="1"/>
  <c r="AG10" i="33"/>
  <c r="AJ10" i="33" s="1"/>
  <c r="AJ12" i="33" s="1"/>
  <c r="AG8" i="33"/>
  <c r="AJ8" i="33" s="1"/>
  <c r="N12" i="33"/>
  <c r="FN20" i="31" l="1"/>
  <c r="CQ14" i="27"/>
  <c r="CR14" i="27" s="1"/>
  <c r="CQ18" i="27"/>
  <c r="CR18" i="27" s="1"/>
  <c r="CQ7" i="27"/>
  <c r="CR7" i="27" s="1"/>
  <c r="CQ20" i="27"/>
  <c r="CR20" i="27" s="1"/>
  <c r="CQ19" i="27"/>
  <c r="CR19" i="27" s="1"/>
  <c r="EL51" i="31"/>
  <c r="BT11" i="28"/>
  <c r="BU11" i="28" s="1"/>
  <c r="BT31" i="28"/>
  <c r="BU31" i="28" s="1"/>
  <c r="BT19" i="28"/>
  <c r="BT21" i="28"/>
  <c r="BU21" i="28" s="1"/>
  <c r="BT20" i="28"/>
  <c r="BU20" i="28" s="1"/>
  <c r="BT35" i="28"/>
  <c r="BU35" i="28" s="1"/>
  <c r="BT34" i="28"/>
  <c r="BU34" i="28" s="1"/>
  <c r="BT15" i="28"/>
  <c r="BU15" i="28" s="1"/>
  <c r="BT12" i="28"/>
  <c r="FN59" i="31"/>
  <c r="FN49" i="31"/>
  <c r="EL61" i="31"/>
  <c r="FN61" i="31" s="1"/>
  <c r="FN15" i="31"/>
  <c r="EB21" i="28"/>
  <c r="EB8" i="28"/>
  <c r="EL10" i="31"/>
  <c r="FN10" i="31" s="1"/>
  <c r="CQ4" i="27"/>
  <c r="EB28" i="28"/>
  <c r="FN37" i="31"/>
  <c r="EL22" i="31"/>
  <c r="FN22" i="31" s="1"/>
  <c r="EL58" i="31"/>
  <c r="EL17" i="31"/>
  <c r="FN17" i="31" s="1"/>
  <c r="FN46" i="31"/>
  <c r="FN12" i="31"/>
  <c r="EL40" i="31"/>
  <c r="EB30" i="28"/>
  <c r="FN44" i="31"/>
  <c r="FN39" i="31"/>
  <c r="EL6" i="31"/>
  <c r="FN6" i="31" s="1"/>
  <c r="FN19" i="31"/>
  <c r="EL9" i="31"/>
  <c r="FN9" i="31" s="1"/>
  <c r="EL41" i="31"/>
  <c r="EL38" i="31"/>
  <c r="FN38" i="31" s="1"/>
  <c r="EB17" i="28"/>
  <c r="EL47" i="31"/>
  <c r="FN47" i="31" s="1"/>
  <c r="EL26" i="31"/>
  <c r="FN26" i="31" s="1"/>
  <c r="EB24" i="28"/>
  <c r="EB9" i="28"/>
  <c r="FN43" i="31"/>
  <c r="FN31" i="31"/>
  <c r="EL67" i="31"/>
  <c r="FN67" i="31" s="1"/>
  <c r="EG19" i="27"/>
  <c r="EG6" i="27"/>
  <c r="EG4" i="27"/>
  <c r="DJ9" i="27"/>
  <c r="EG3" i="27"/>
  <c r="EG22" i="27"/>
  <c r="EG11" i="27"/>
  <c r="FN29" i="31"/>
  <c r="FN40" i="31"/>
  <c r="EG5" i="27"/>
  <c r="EL16" i="31"/>
  <c r="FN16" i="31" s="1"/>
  <c r="FN57" i="31"/>
  <c r="EL36" i="31"/>
  <c r="FN36" i="31" s="1"/>
  <c r="EG15" i="27"/>
  <c r="EB18" i="28"/>
  <c r="FN14" i="31"/>
  <c r="EG10" i="27"/>
  <c r="EG9" i="27"/>
  <c r="EF14" i="29"/>
  <c r="FN52" i="31"/>
  <c r="FN8" i="31"/>
  <c r="FN30" i="31"/>
  <c r="EB35" i="28"/>
  <c r="BO13" i="29"/>
  <c r="BA4" i="29" s="1"/>
  <c r="AR4" i="29" s="1"/>
  <c r="BA3" i="29"/>
  <c r="AR3" i="29" s="1"/>
  <c r="EL70" i="31"/>
  <c r="FN70" i="31" s="1"/>
  <c r="FN68" i="31"/>
  <c r="FN62" i="31"/>
  <c r="BI6" i="28"/>
  <c r="BG15" i="28" s="1"/>
  <c r="BA15" i="28" s="1"/>
  <c r="EG14" i="27"/>
  <c r="EB29" i="28"/>
  <c r="EL34" i="31"/>
  <c r="FN34" i="31" s="1"/>
  <c r="FN18" i="31"/>
  <c r="FN63" i="31"/>
  <c r="EB14" i="28"/>
  <c r="DJ8" i="27"/>
  <c r="FN69" i="31"/>
  <c r="FN13" i="31"/>
  <c r="EB25" i="28"/>
  <c r="FN54" i="31"/>
  <c r="EG12" i="27"/>
  <c r="EG21" i="27"/>
  <c r="EL28" i="31"/>
  <c r="FN28" i="31" s="1"/>
  <c r="EB13" i="28"/>
  <c r="BA9" i="29"/>
  <c r="AR9" i="29" s="1"/>
  <c r="FN55" i="31"/>
  <c r="EL32" i="31"/>
  <c r="FN32" i="31" s="1"/>
  <c r="FN65" i="31"/>
  <c r="EG20" i="27"/>
  <c r="EL53" i="31"/>
  <c r="FN53" i="31" s="1"/>
  <c r="EL56" i="31"/>
  <c r="FN56" i="31" s="1"/>
  <c r="EL4" i="31"/>
  <c r="FN4" i="31" s="1"/>
  <c r="EB6" i="28"/>
  <c r="EL66" i="31"/>
  <c r="FN66" i="31" s="1"/>
  <c r="FN58" i="31"/>
  <c r="EG16" i="27"/>
  <c r="FN41" i="31"/>
  <c r="EG17" i="27"/>
  <c r="FN51" i="31"/>
  <c r="EB40" i="28"/>
  <c r="EG8" i="27"/>
  <c r="EM9" i="27"/>
  <c r="EB23" i="28"/>
  <c r="EL35" i="31"/>
  <c r="FN35" i="31" s="1"/>
  <c r="EG7" i="27"/>
  <c r="FN64" i="31"/>
  <c r="FN23" i="31"/>
  <c r="EL11" i="31"/>
  <c r="FN11" i="31" s="1"/>
  <c r="EB36" i="28"/>
  <c r="EL21" i="31"/>
  <c r="FN21" i="31" s="1"/>
  <c r="EG13" i="27"/>
  <c r="EL45" i="31"/>
  <c r="FN45" i="31" s="1"/>
  <c r="EL33" i="31"/>
  <c r="FN33" i="31" s="1"/>
  <c r="FN7" i="31"/>
  <c r="EL48" i="31"/>
  <c r="FN48" i="31" s="1"/>
  <c r="DJ22" i="27"/>
  <c r="EM22" i="27" s="1"/>
  <c r="DJ15" i="27"/>
  <c r="EM15" i="27" s="1"/>
  <c r="DJ12" i="27"/>
  <c r="DJ3" i="27"/>
  <c r="DJ14" i="27"/>
  <c r="EM14" i="27" s="1"/>
  <c r="DJ6" i="27"/>
  <c r="EM6" i="27" s="1"/>
  <c r="DJ5" i="27"/>
  <c r="DJ17" i="27"/>
  <c r="DJ13" i="27"/>
  <c r="DJ19" i="27"/>
  <c r="EM19" i="27" s="1"/>
  <c r="DJ7" i="27"/>
  <c r="DJ4" i="27"/>
  <c r="EM4" i="27" s="1"/>
  <c r="DJ21" i="27"/>
  <c r="EM21" i="27" s="1"/>
  <c r="DJ16" i="27"/>
  <c r="EM16" i="27" s="1"/>
  <c r="DJ11" i="27"/>
  <c r="EM11" i="27" s="1"/>
  <c r="DJ20" i="27"/>
  <c r="DJ10" i="27"/>
  <c r="AG12" i="33"/>
  <c r="BT41" i="28" l="1"/>
  <c r="CR4" i="27"/>
  <c r="CQ24" i="27"/>
  <c r="EM3" i="27"/>
  <c r="BG34" i="28"/>
  <c r="BG3" i="28"/>
  <c r="BG31" i="28"/>
  <c r="BA31" i="28" s="1"/>
  <c r="BG32" i="28"/>
  <c r="BA32" i="28" s="1"/>
  <c r="BG11" i="28"/>
  <c r="BG24" i="28"/>
  <c r="BA24" i="28" s="1"/>
  <c r="EM5" i="27"/>
  <c r="EM13" i="27"/>
  <c r="AR15" i="29"/>
  <c r="BL13" i="29" s="1"/>
  <c r="AL4" i="29" s="1"/>
  <c r="EM10" i="27"/>
  <c r="EM17" i="27"/>
  <c r="BG21" i="28"/>
  <c r="BG20" i="28"/>
  <c r="BG19" i="28"/>
  <c r="BK26" i="31"/>
  <c r="BE55" i="31" s="1"/>
  <c r="AS55" i="31" s="1"/>
  <c r="EM12" i="27"/>
  <c r="EM20" i="27"/>
  <c r="EM7" i="27"/>
  <c r="EM8" i="27"/>
  <c r="CR24" i="27" l="1"/>
  <c r="CR25" i="27" s="1"/>
  <c r="BA21" i="28"/>
  <c r="AX19" i="28"/>
  <c r="BU19" i="28" s="1"/>
  <c r="BA11" i="28"/>
  <c r="AX12" i="28"/>
  <c r="BU12" i="28" s="1"/>
  <c r="BA19" i="28"/>
  <c r="AX17" i="28"/>
  <c r="BU17" i="28" s="1"/>
  <c r="BA3" i="28"/>
  <c r="AX3" i="28"/>
  <c r="BU3" i="28" s="1"/>
  <c r="BA20" i="28"/>
  <c r="BA41" i="28" s="1"/>
  <c r="BH8" i="28" s="1"/>
  <c r="AX18" i="28"/>
  <c r="BU18" i="28" s="1"/>
  <c r="BA34" i="28"/>
  <c r="AX32" i="28"/>
  <c r="BU32" i="28" s="1"/>
  <c r="BE6" i="31"/>
  <c r="AS6" i="31" s="1"/>
  <c r="BE11" i="31"/>
  <c r="AS11" i="31" s="1"/>
  <c r="AL9" i="29"/>
  <c r="BE40" i="31"/>
  <c r="AS40" i="31" s="1"/>
  <c r="BE17" i="31"/>
  <c r="AS17" i="31" s="1"/>
  <c r="BE54" i="31"/>
  <c r="AS54" i="31" s="1"/>
  <c r="BE70" i="31"/>
  <c r="AS70" i="31" s="1"/>
  <c r="BE18" i="31"/>
  <c r="AS18" i="31" s="1"/>
  <c r="BP10" i="27"/>
  <c r="BJ10" i="27" s="1"/>
  <c r="BI10" i="27" s="1"/>
  <c r="AL3" i="29"/>
  <c r="AL15" i="29" s="1"/>
  <c r="BE47" i="31"/>
  <c r="AS47" i="31" s="1"/>
  <c r="BE44" i="31"/>
  <c r="AS44" i="31" s="1"/>
  <c r="BE27" i="31"/>
  <c r="AS27" i="31" s="1"/>
  <c r="BE60" i="31"/>
  <c r="AS60" i="31" s="1"/>
  <c r="BE43" i="31"/>
  <c r="AS43" i="31" s="1"/>
  <c r="BE38" i="31"/>
  <c r="AS38" i="31" s="1"/>
  <c r="BE19" i="31"/>
  <c r="AS19" i="31" s="1"/>
  <c r="BE24" i="31"/>
  <c r="AS24" i="31" s="1"/>
  <c r="BE32" i="31"/>
  <c r="AS32" i="31" s="1"/>
  <c r="BE23" i="31"/>
  <c r="AS23" i="31" s="1"/>
  <c r="AP70" i="31"/>
  <c r="AP48" i="31"/>
  <c r="AP41" i="31"/>
  <c r="CF70" i="31"/>
  <c r="CO70" i="31" s="1"/>
  <c r="CF69" i="31"/>
  <c r="CO69" i="31" s="1"/>
  <c r="CF68" i="31"/>
  <c r="CO68" i="31" s="1"/>
  <c r="CF67" i="31"/>
  <c r="CO67" i="31" s="1"/>
  <c r="CF66" i="31"/>
  <c r="CO66" i="31" s="1"/>
  <c r="CF65" i="31"/>
  <c r="CO65" i="31" s="1"/>
  <c r="CF64" i="31"/>
  <c r="CO64" i="31" s="1"/>
  <c r="CF63" i="31"/>
  <c r="CO63" i="31" s="1"/>
  <c r="CF62" i="31"/>
  <c r="CO62" i="31" s="1"/>
  <c r="CF61" i="31"/>
  <c r="CO61" i="31" s="1"/>
  <c r="CF60" i="31"/>
  <c r="CO60" i="31" s="1"/>
  <c r="CF59" i="31"/>
  <c r="CO59" i="31" s="1"/>
  <c r="CF58" i="31"/>
  <c r="CO58" i="31" s="1"/>
  <c r="CF57" i="31"/>
  <c r="CO57" i="31" s="1"/>
  <c r="CF56" i="31"/>
  <c r="CO56" i="31" s="1"/>
  <c r="CF55" i="31"/>
  <c r="CO55" i="31" s="1"/>
  <c r="CF54" i="31"/>
  <c r="CO54" i="31" s="1"/>
  <c r="CF53" i="31"/>
  <c r="CO53" i="31" s="1"/>
  <c r="CF52" i="31"/>
  <c r="CO52" i="31" s="1"/>
  <c r="CF51" i="31"/>
  <c r="CO51" i="31" s="1"/>
  <c r="CF50" i="31"/>
  <c r="CO50" i="31" s="1"/>
  <c r="CF49" i="31"/>
  <c r="CO49" i="31" s="1"/>
  <c r="CF48" i="31"/>
  <c r="CO48" i="31" s="1"/>
  <c r="CF47" i="31"/>
  <c r="CO47" i="31" s="1"/>
  <c r="CF46" i="31"/>
  <c r="CO46" i="31" s="1"/>
  <c r="CF45" i="31"/>
  <c r="CO45" i="31" s="1"/>
  <c r="CF44" i="31"/>
  <c r="CO44" i="31" s="1"/>
  <c r="CF43" i="31"/>
  <c r="CO43" i="31" s="1"/>
  <c r="CF41" i="31"/>
  <c r="CO41" i="31" s="1"/>
  <c r="CF40" i="31"/>
  <c r="CO40" i="31" s="1"/>
  <c r="CF39" i="31"/>
  <c r="CO39" i="31" s="1"/>
  <c r="CF38" i="31"/>
  <c r="CO38" i="31" s="1"/>
  <c r="CF37" i="31"/>
  <c r="CO37" i="31" s="1"/>
  <c r="CF36" i="31"/>
  <c r="CO36" i="31" s="1"/>
  <c r="CF35" i="31"/>
  <c r="CO35" i="31" s="1"/>
  <c r="CF34" i="31"/>
  <c r="CO34" i="31" s="1"/>
  <c r="CF33" i="31"/>
  <c r="CO33" i="31" s="1"/>
  <c r="CF32" i="31"/>
  <c r="CO32" i="31" s="1"/>
  <c r="CF31" i="31"/>
  <c r="CO31" i="31" s="1"/>
  <c r="CF30" i="31"/>
  <c r="CO30" i="31" s="1"/>
  <c r="CF29" i="31"/>
  <c r="CO29" i="31" s="1"/>
  <c r="CF28" i="31"/>
  <c r="CO28" i="31" s="1"/>
  <c r="CF27" i="31"/>
  <c r="CO27" i="31" s="1"/>
  <c r="CF26" i="31"/>
  <c r="CO26" i="31" s="1"/>
  <c r="CF25" i="31"/>
  <c r="CO25" i="31" s="1"/>
  <c r="CF24" i="31"/>
  <c r="CO24" i="31" s="1"/>
  <c r="CF23" i="31"/>
  <c r="CO23" i="31" s="1"/>
  <c r="CF22" i="31"/>
  <c r="CO22" i="31" s="1"/>
  <c r="CF21" i="31"/>
  <c r="CO21" i="31" s="1"/>
  <c r="CF20" i="31"/>
  <c r="CO20" i="31" s="1"/>
  <c r="CF19" i="31"/>
  <c r="CO19" i="31" s="1"/>
  <c r="CF18" i="31"/>
  <c r="CO18" i="31" s="1"/>
  <c r="CF17" i="31"/>
  <c r="CO17" i="31" s="1"/>
  <c r="CF16" i="31"/>
  <c r="CO16" i="31" s="1"/>
  <c r="CF15" i="31"/>
  <c r="CO15" i="31" s="1"/>
  <c r="CF14" i="31"/>
  <c r="CO14" i="31" s="1"/>
  <c r="CF13" i="31"/>
  <c r="CO13" i="31" s="1"/>
  <c r="CF12" i="31"/>
  <c r="CO12" i="31" s="1"/>
  <c r="CF11" i="31"/>
  <c r="CO11" i="31" s="1"/>
  <c r="CF10" i="31"/>
  <c r="CO10" i="31" s="1"/>
  <c r="CF9" i="31"/>
  <c r="CO9" i="31" s="1"/>
  <c r="CF8" i="31"/>
  <c r="CO8" i="31" s="1"/>
  <c r="CF7" i="31"/>
  <c r="CO7" i="31" s="1"/>
  <c r="CF6" i="31"/>
  <c r="CO6" i="31" s="1"/>
  <c r="CF5" i="31"/>
  <c r="CO5" i="31" s="1"/>
  <c r="CF4" i="31"/>
  <c r="CO4" i="31" s="1"/>
  <c r="CF3" i="31"/>
  <c r="CO3" i="31" s="1"/>
  <c r="AF71" i="31"/>
  <c r="AM13" i="30"/>
  <c r="CC11" i="30"/>
  <c r="CC10" i="30"/>
  <c r="CC9" i="30"/>
  <c r="CC8" i="30"/>
  <c r="CC7" i="30"/>
  <c r="CC6" i="30"/>
  <c r="CC5" i="30"/>
  <c r="CC4" i="30"/>
  <c r="CC3" i="30"/>
  <c r="CP14" i="29"/>
  <c r="CR14" i="29" s="1"/>
  <c r="CP13" i="29"/>
  <c r="CR13" i="29" s="1"/>
  <c r="CP12" i="29"/>
  <c r="CR12" i="29" s="1"/>
  <c r="CP11" i="29"/>
  <c r="CR11" i="29" s="1"/>
  <c r="CP10" i="29"/>
  <c r="CR10" i="29" s="1"/>
  <c r="CP9" i="29"/>
  <c r="CR9" i="29" s="1"/>
  <c r="CP8" i="29"/>
  <c r="CR8" i="29" s="1"/>
  <c r="CP7" i="29"/>
  <c r="CR7" i="29" s="1"/>
  <c r="CP5" i="29"/>
  <c r="CR5" i="29" s="1"/>
  <c r="CP4" i="29"/>
  <c r="CR4" i="29" s="1"/>
  <c r="CP3" i="29"/>
  <c r="CR3" i="29" s="1"/>
  <c r="AU31" i="28"/>
  <c r="AU18" i="28"/>
  <c r="AU12" i="28"/>
  <c r="AU42" i="28" s="1"/>
  <c r="AU43" i="28" s="1"/>
  <c r="CH40" i="28"/>
  <c r="CM40" i="28" s="1"/>
  <c r="CH39" i="28"/>
  <c r="CM39" i="28" s="1"/>
  <c r="CH38" i="28"/>
  <c r="CM38" i="28" s="1"/>
  <c r="CH37" i="28"/>
  <c r="CM37" i="28" s="1"/>
  <c r="CH36" i="28"/>
  <c r="CM36" i="28" s="1"/>
  <c r="CH35" i="28"/>
  <c r="CM35" i="28" s="1"/>
  <c r="CH34" i="28"/>
  <c r="CM34" i="28" s="1"/>
  <c r="CH33" i="28"/>
  <c r="CM33" i="28" s="1"/>
  <c r="CH32" i="28"/>
  <c r="CM32" i="28" s="1"/>
  <c r="CH31" i="28"/>
  <c r="CM31" i="28" s="1"/>
  <c r="CH30" i="28"/>
  <c r="CM30" i="28" s="1"/>
  <c r="CH29" i="28"/>
  <c r="CM29" i="28" s="1"/>
  <c r="CH28" i="28"/>
  <c r="CM28" i="28" s="1"/>
  <c r="CH27" i="28"/>
  <c r="CM27" i="28" s="1"/>
  <c r="CH26" i="28"/>
  <c r="CM26" i="28" s="1"/>
  <c r="CH25" i="28"/>
  <c r="CM25" i="28" s="1"/>
  <c r="CH24" i="28"/>
  <c r="CM24" i="28" s="1"/>
  <c r="CH23" i="28"/>
  <c r="CM23" i="28" s="1"/>
  <c r="CH22" i="28"/>
  <c r="CM22" i="28" s="1"/>
  <c r="CH21" i="28"/>
  <c r="CM21" i="28" s="1"/>
  <c r="CH20" i="28"/>
  <c r="CM20" i="28" s="1"/>
  <c r="CH19" i="28"/>
  <c r="CM19" i="28" s="1"/>
  <c r="CH18" i="28"/>
  <c r="CM18" i="28" s="1"/>
  <c r="CH17" i="28"/>
  <c r="CM17" i="28" s="1"/>
  <c r="CH16" i="28"/>
  <c r="CM16" i="28" s="1"/>
  <c r="CH15" i="28"/>
  <c r="CM15" i="28" s="1"/>
  <c r="CH14" i="28"/>
  <c r="CM14" i="28" s="1"/>
  <c r="CH13" i="28"/>
  <c r="CM13" i="28" s="1"/>
  <c r="CH12" i="28"/>
  <c r="CM12" i="28" s="1"/>
  <c r="CH11" i="28"/>
  <c r="CM11" i="28" s="1"/>
  <c r="CH10" i="28"/>
  <c r="CM10" i="28" s="1"/>
  <c r="CH9" i="28"/>
  <c r="CM9" i="28" s="1"/>
  <c r="CH8" i="28"/>
  <c r="CM8" i="28" s="1"/>
  <c r="CH7" i="28"/>
  <c r="CM7" i="28" s="1"/>
  <c r="CH6" i="28"/>
  <c r="CM6" i="28" s="1"/>
  <c r="CH4" i="28"/>
  <c r="CM4" i="28" s="1"/>
  <c r="CH3" i="28"/>
  <c r="CM3" i="28" s="1"/>
  <c r="AF42" i="28"/>
  <c r="BU41" i="28" l="1"/>
  <c r="BU42" i="28" s="1"/>
  <c r="BV17" i="28" s="1"/>
  <c r="BV12" i="28"/>
  <c r="BV19" i="28"/>
  <c r="BV32" i="28"/>
  <c r="CS13" i="27"/>
  <c r="CS10" i="27"/>
  <c r="CS3" i="27"/>
  <c r="CS18" i="27"/>
  <c r="CS7" i="27"/>
  <c r="CS14" i="27"/>
  <c r="CS20" i="27"/>
  <c r="CS19" i="27"/>
  <c r="CS4" i="27"/>
  <c r="AX42" i="28"/>
  <c r="AS71" i="31"/>
  <c r="BK35" i="31" s="1"/>
  <c r="AN11" i="31" s="1"/>
  <c r="AN6" i="31"/>
  <c r="AN70" i="31"/>
  <c r="CG8" i="30"/>
  <c r="CF8" i="30"/>
  <c r="CG4" i="30"/>
  <c r="CF4" i="30"/>
  <c r="CG10" i="30"/>
  <c r="CF10" i="30"/>
  <c r="AN24" i="31"/>
  <c r="AN38" i="31"/>
  <c r="AO38" i="31" s="1"/>
  <c r="BJ3" i="27"/>
  <c r="BJ4" i="27"/>
  <c r="BJ14" i="27"/>
  <c r="BI14" i="27" s="1"/>
  <c r="BJ19" i="27"/>
  <c r="BJ13" i="27"/>
  <c r="BI13" i="27" s="1"/>
  <c r="CG3" i="30"/>
  <c r="CF3" i="30"/>
  <c r="CG5" i="30"/>
  <c r="CF5" i="30"/>
  <c r="CG6" i="30"/>
  <c r="CF6" i="30"/>
  <c r="AN43" i="31"/>
  <c r="AO43" i="31" s="1"/>
  <c r="CG9" i="30"/>
  <c r="CG12" i="30" s="1"/>
  <c r="CF9" i="30"/>
  <c r="CG11" i="30"/>
  <c r="CF11" i="30"/>
  <c r="CG7" i="30"/>
  <c r="CF7" i="30"/>
  <c r="AT42" i="28"/>
  <c r="AV43" i="28" s="1"/>
  <c r="CO72" i="31"/>
  <c r="CO71" i="31"/>
  <c r="CR18" i="29"/>
  <c r="CR17" i="29"/>
  <c r="CM42" i="28"/>
  <c r="CM41" i="28"/>
  <c r="CS24" i="27" l="1"/>
  <c r="AN17" i="31"/>
  <c r="AN40" i="31"/>
  <c r="AN23" i="31"/>
  <c r="AN19" i="31"/>
  <c r="AO19" i="31" s="1"/>
  <c r="AN55" i="31"/>
  <c r="AN47" i="31"/>
  <c r="BV24" i="28"/>
  <c r="BV31" i="28"/>
  <c r="BV35" i="28"/>
  <c r="BV11" i="28"/>
  <c r="BV21" i="28"/>
  <c r="BV34" i="28"/>
  <c r="BV15" i="28"/>
  <c r="BV20" i="28"/>
  <c r="AN32" i="31"/>
  <c r="AN44" i="31"/>
  <c r="AN27" i="31"/>
  <c r="BV3" i="28"/>
  <c r="AN60" i="31"/>
  <c r="AN71" i="31" s="1"/>
  <c r="BV18" i="28"/>
  <c r="BI19" i="27"/>
  <c r="BI4" i="27"/>
  <c r="BI3" i="27"/>
  <c r="BI24" i="27" s="1"/>
  <c r="BN24" i="27" s="1"/>
  <c r="AN54" i="31"/>
  <c r="AN18" i="31"/>
  <c r="AO18" i="31" s="1"/>
  <c r="CG13" i="30"/>
  <c r="CF13" i="30"/>
  <c r="CK3" i="30" s="1"/>
  <c r="EB3" i="30" s="1"/>
  <c r="CF12" i="30"/>
  <c r="CO19" i="28"/>
  <c r="CQ7" i="31"/>
  <c r="CQ29" i="31"/>
  <c r="CQ26" i="31"/>
  <c r="CQ60" i="31"/>
  <c r="CQ35" i="31"/>
  <c r="CQ8" i="31"/>
  <c r="CQ33" i="31"/>
  <c r="CQ40" i="31"/>
  <c r="CQ47" i="31"/>
  <c r="CQ65" i="31"/>
  <c r="CQ21" i="31"/>
  <c r="CQ43" i="31"/>
  <c r="CQ52" i="31"/>
  <c r="CQ50" i="31"/>
  <c r="CQ62" i="31"/>
  <c r="CQ25" i="31"/>
  <c r="CQ32" i="31"/>
  <c r="CQ39" i="31"/>
  <c r="CQ67" i="31"/>
  <c r="CQ41" i="31"/>
  <c r="CQ45" i="31"/>
  <c r="CQ31" i="31"/>
  <c r="CQ68" i="31"/>
  <c r="CQ6" i="31"/>
  <c r="CQ15" i="31"/>
  <c r="CQ36" i="31"/>
  <c r="CQ69" i="31"/>
  <c r="CQ19" i="31"/>
  <c r="CQ10" i="31"/>
  <c r="CQ16" i="31"/>
  <c r="CQ23" i="31"/>
  <c r="CQ4" i="31"/>
  <c r="CQ55" i="31"/>
  <c r="CQ58" i="31"/>
  <c r="CQ18" i="31"/>
  <c r="CQ11" i="31"/>
  <c r="CQ24" i="31"/>
  <c r="CQ61" i="31"/>
  <c r="CQ12" i="31"/>
  <c r="CQ28" i="31"/>
  <c r="CQ14" i="31"/>
  <c r="CQ3" i="31"/>
  <c r="CQ9" i="31"/>
  <c r="CQ54" i="31"/>
  <c r="CQ22" i="31"/>
  <c r="CQ53" i="31"/>
  <c r="CQ66" i="31"/>
  <c r="CQ30" i="31"/>
  <c r="CQ20" i="31"/>
  <c r="CQ34" i="31"/>
  <c r="CQ57" i="31"/>
  <c r="CQ64" i="31"/>
  <c r="CQ70" i="31"/>
  <c r="CQ38" i="31"/>
  <c r="CQ37" i="31"/>
  <c r="CQ59" i="31"/>
  <c r="CQ48" i="31"/>
  <c r="CQ13" i="31"/>
  <c r="CQ17" i="31"/>
  <c r="CQ46" i="31"/>
  <c r="CQ27" i="31"/>
  <c r="CQ51" i="31"/>
  <c r="CQ5" i="31"/>
  <c r="CQ44" i="31"/>
  <c r="CQ49" i="31"/>
  <c r="CQ56" i="31"/>
  <c r="CQ63" i="31"/>
  <c r="CL5" i="30"/>
  <c r="CL3" i="30"/>
  <c r="CL8" i="30"/>
  <c r="DU8" i="30" s="1"/>
  <c r="CL6" i="30"/>
  <c r="CL11" i="30"/>
  <c r="CL7" i="30"/>
  <c r="DU7" i="30" s="1"/>
  <c r="CL10" i="30"/>
  <c r="CL4" i="30"/>
  <c r="CL9" i="30"/>
  <c r="CU7" i="29"/>
  <c r="CU14" i="29"/>
  <c r="CU5" i="29"/>
  <c r="CU13" i="29"/>
  <c r="CU4" i="29"/>
  <c r="CU9" i="29"/>
  <c r="CU3" i="29"/>
  <c r="CU12" i="29"/>
  <c r="CU10" i="29"/>
  <c r="CU8" i="29"/>
  <c r="CU11" i="29"/>
  <c r="CO11" i="28"/>
  <c r="CO25" i="28"/>
  <c r="CO31" i="28"/>
  <c r="CO29" i="28"/>
  <c r="CO16" i="28"/>
  <c r="CO15" i="28"/>
  <c r="CO22" i="28"/>
  <c r="CO28" i="28"/>
  <c r="CO40" i="28"/>
  <c r="CO3" i="28"/>
  <c r="CO17" i="28"/>
  <c r="CO8" i="28"/>
  <c r="CO6" i="28"/>
  <c r="CO33" i="28"/>
  <c r="CO7" i="28"/>
  <c r="CO39" i="28"/>
  <c r="CO9" i="28"/>
  <c r="CO20" i="28"/>
  <c r="CO36" i="28"/>
  <c r="CO23" i="28"/>
  <c r="CO13" i="28"/>
  <c r="CO12" i="28"/>
  <c r="CO35" i="28"/>
  <c r="CO32" i="28"/>
  <c r="CO38" i="28"/>
  <c r="CO18" i="28"/>
  <c r="CO21" i="28"/>
  <c r="CO27" i="28"/>
  <c r="CO24" i="28"/>
  <c r="CO30" i="28"/>
  <c r="CO34" i="28"/>
  <c r="CO4" i="28"/>
  <c r="CO10" i="28"/>
  <c r="CO26" i="28"/>
  <c r="CO37" i="28"/>
  <c r="CO14" i="28"/>
  <c r="BV41" i="28" l="1"/>
  <c r="CK11" i="30"/>
  <c r="EB11" i="30" s="1"/>
  <c r="CK4" i="30"/>
  <c r="EB4" i="30" s="1"/>
  <c r="CK7" i="30"/>
  <c r="EB7" i="30" s="1"/>
  <c r="CK9" i="30"/>
  <c r="EB9" i="30" s="1"/>
  <c r="CK6" i="30"/>
  <c r="EB6" i="30" s="1"/>
  <c r="CK5" i="30"/>
  <c r="EB5" i="30" s="1"/>
  <c r="CK8" i="30"/>
  <c r="EB8" i="30" s="1"/>
  <c r="CK10" i="30"/>
  <c r="EB10" i="30" s="1"/>
  <c r="BJ10" i="30" l="1"/>
  <c r="AZ9" i="30" s="1"/>
  <c r="AT9" i="30" s="1"/>
  <c r="DB22" i="27"/>
  <c r="DG22" i="27" s="1"/>
  <c r="DB21" i="27"/>
  <c r="DG21" i="27" s="1"/>
  <c r="DB20" i="27"/>
  <c r="DG20" i="27" s="1"/>
  <c r="DB19" i="27"/>
  <c r="DG19" i="27" s="1"/>
  <c r="DB17" i="27"/>
  <c r="DG17" i="27" s="1"/>
  <c r="DB16" i="27"/>
  <c r="DG16" i="27" s="1"/>
  <c r="DB15" i="27"/>
  <c r="DG15" i="27" s="1"/>
  <c r="DB14" i="27"/>
  <c r="DG14" i="27" s="1"/>
  <c r="DB13" i="27"/>
  <c r="DG13" i="27" s="1"/>
  <c r="DB12" i="27"/>
  <c r="DG12" i="27" s="1"/>
  <c r="DB11" i="27"/>
  <c r="DG11" i="27" s="1"/>
  <c r="DB10" i="27"/>
  <c r="DG10" i="27" s="1"/>
  <c r="DB9" i="27"/>
  <c r="DG9" i="27" s="1"/>
  <c r="DB8" i="27"/>
  <c r="DG8" i="27" s="1"/>
  <c r="DB7" i="27"/>
  <c r="DG7" i="27" s="1"/>
  <c r="DB6" i="27"/>
  <c r="DG6" i="27" s="1"/>
  <c r="DB5" i="27"/>
  <c r="DG5" i="27" s="1"/>
  <c r="DB4" i="27"/>
  <c r="DG4" i="27" s="1"/>
  <c r="DB3" i="27"/>
  <c r="DG3" i="27" s="1"/>
  <c r="AZ4" i="30" l="1"/>
  <c r="AT4" i="30" s="1"/>
  <c r="DG25" i="27"/>
  <c r="DG24" i="27"/>
  <c r="P12" i="33"/>
  <c r="I12" i="33"/>
  <c r="L7" i="33" s="1"/>
  <c r="BT71" i="31"/>
  <c r="BQ12" i="30"/>
  <c r="BV15" i="29"/>
  <c r="BP41" i="28"/>
  <c r="CG41" i="28" s="1"/>
  <c r="BW24" i="27"/>
  <c r="DA24" i="27" s="1"/>
  <c r="AT12" i="30" l="1"/>
  <c r="BH10" i="30" s="1"/>
  <c r="AO9" i="30" s="1"/>
  <c r="DI11" i="27"/>
  <c r="DI9" i="27"/>
  <c r="DI4" i="27"/>
  <c r="DI8" i="27"/>
  <c r="DI19" i="27"/>
  <c r="DI14" i="27"/>
  <c r="DI20" i="27"/>
  <c r="DI7" i="27"/>
  <c r="DI17" i="27"/>
  <c r="DI5" i="27"/>
  <c r="DI12" i="27"/>
  <c r="DI3" i="27"/>
  <c r="DI21" i="27"/>
  <c r="DI22" i="27"/>
  <c r="DI16" i="27"/>
  <c r="DI6" i="27"/>
  <c r="DI13" i="27"/>
  <c r="DI10" i="27"/>
  <c r="DI15" i="27"/>
  <c r="L8" i="33"/>
  <c r="L9" i="33"/>
  <c r="L10" i="33"/>
  <c r="L11" i="33"/>
  <c r="L6" i="33"/>
  <c r="AO4" i="30" l="1"/>
  <c r="AO13" i="30" s="1"/>
  <c r="L12" i="33"/>
  <c r="EO70" i="31"/>
  <c r="ET70" i="31" s="1"/>
  <c r="EO69" i="31"/>
  <c r="ET69" i="31" s="1"/>
  <c r="EO68" i="31"/>
  <c r="ET68" i="31" s="1"/>
  <c r="EO67" i="31"/>
  <c r="ET67" i="31" s="1"/>
  <c r="EO66" i="31"/>
  <c r="ET66" i="31" s="1"/>
  <c r="EO65" i="31"/>
  <c r="ET65" i="31" s="1"/>
  <c r="EO64" i="31"/>
  <c r="ET64" i="31" s="1"/>
  <c r="EO63" i="31"/>
  <c r="ET63" i="31" s="1"/>
  <c r="EO62" i="31"/>
  <c r="ET62" i="31" s="1"/>
  <c r="EO61" i="31"/>
  <c r="ET61" i="31" s="1"/>
  <c r="EO60" i="31"/>
  <c r="ET60" i="31" s="1"/>
  <c r="EO59" i="31"/>
  <c r="ET59" i="31" s="1"/>
  <c r="EO58" i="31"/>
  <c r="ET58" i="31" s="1"/>
  <c r="EO57" i="31"/>
  <c r="ET57" i="31" s="1"/>
  <c r="EO56" i="31"/>
  <c r="ET56" i="31" s="1"/>
  <c r="EO55" i="31"/>
  <c r="ET55" i="31" s="1"/>
  <c r="EO54" i="31"/>
  <c r="ET54" i="31" s="1"/>
  <c r="EO53" i="31"/>
  <c r="ET53" i="31" s="1"/>
  <c r="EO52" i="31"/>
  <c r="ET52" i="31" s="1"/>
  <c r="EO51" i="31"/>
  <c r="ET51" i="31" s="1"/>
  <c r="EO50" i="31"/>
  <c r="ET50" i="31" s="1"/>
  <c r="EO49" i="31"/>
  <c r="ET49" i="31" s="1"/>
  <c r="EO48" i="31"/>
  <c r="ET48" i="31" s="1"/>
  <c r="EO47" i="31"/>
  <c r="ET47" i="31" s="1"/>
  <c r="EO46" i="31"/>
  <c r="ET46" i="31" s="1"/>
  <c r="EO45" i="31"/>
  <c r="ET45" i="31" s="1"/>
  <c r="EO44" i="31"/>
  <c r="ET44" i="31" s="1"/>
  <c r="EO43" i="31"/>
  <c r="ET43" i="31" s="1"/>
  <c r="EO41" i="31"/>
  <c r="ET41" i="31" s="1"/>
  <c r="EO40" i="31"/>
  <c r="ET40" i="31" s="1"/>
  <c r="EO39" i="31"/>
  <c r="ET39" i="31" s="1"/>
  <c r="EO38" i="31"/>
  <c r="ET38" i="31" s="1"/>
  <c r="EO37" i="31"/>
  <c r="ET37" i="31" s="1"/>
  <c r="EO36" i="31"/>
  <c r="ET36" i="31" s="1"/>
  <c r="EO35" i="31"/>
  <c r="ET35" i="31" s="1"/>
  <c r="EO34" i="31"/>
  <c r="ET34" i="31" s="1"/>
  <c r="EO33" i="31"/>
  <c r="ET33" i="31" s="1"/>
  <c r="EO32" i="31"/>
  <c r="ET32" i="31" s="1"/>
  <c r="EO31" i="31"/>
  <c r="ET31" i="31" s="1"/>
  <c r="EO30" i="31"/>
  <c r="ET30" i="31" s="1"/>
  <c r="EO29" i="31"/>
  <c r="ET29" i="31" s="1"/>
  <c r="EO28" i="31"/>
  <c r="ET28" i="31" s="1"/>
  <c r="EO27" i="31"/>
  <c r="ET27" i="31" s="1"/>
  <c r="EO26" i="31"/>
  <c r="ET26" i="31" s="1"/>
  <c r="EO25" i="31"/>
  <c r="ET25" i="31" s="1"/>
  <c r="EO24" i="31"/>
  <c r="ET24" i="31" s="1"/>
  <c r="EO23" i="31"/>
  <c r="ET23" i="31" s="1"/>
  <c r="EO22" i="31"/>
  <c r="ET22" i="31" s="1"/>
  <c r="EO21" i="31"/>
  <c r="ET21" i="31" s="1"/>
  <c r="EO20" i="31"/>
  <c r="ET20" i="31" s="1"/>
  <c r="EO19" i="31"/>
  <c r="ET19" i="31" s="1"/>
  <c r="EO18" i="31"/>
  <c r="ET18" i="31" s="1"/>
  <c r="EO17" i="31"/>
  <c r="ET17" i="31" s="1"/>
  <c r="EO16" i="31"/>
  <c r="ET16" i="31" s="1"/>
  <c r="EO15" i="31"/>
  <c r="ET15" i="31" s="1"/>
  <c r="EO14" i="31"/>
  <c r="ET14" i="31" s="1"/>
  <c r="EO13" i="31"/>
  <c r="ET13" i="31" s="1"/>
  <c r="EO12" i="31"/>
  <c r="ET12" i="31" s="1"/>
  <c r="EO11" i="31"/>
  <c r="ET11" i="31" s="1"/>
  <c r="EO10" i="31"/>
  <c r="ET10" i="31" s="1"/>
  <c r="EO9" i="31"/>
  <c r="ET9" i="31" s="1"/>
  <c r="EO8" i="31"/>
  <c r="ET8" i="31" s="1"/>
  <c r="EO7" i="31"/>
  <c r="ET7" i="31" s="1"/>
  <c r="EO6" i="31"/>
  <c r="ET6" i="31" s="1"/>
  <c r="EO5" i="31"/>
  <c r="ET5" i="31" s="1"/>
  <c r="EO4" i="31"/>
  <c r="ET4" i="31" s="1"/>
  <c r="EO3" i="31"/>
  <c r="ET3" i="31" s="1"/>
  <c r="ET71" i="31" l="1"/>
  <c r="ET72" i="31"/>
  <c r="DE70" i="31"/>
  <c r="DT70" i="31" s="1"/>
  <c r="DE69" i="31"/>
  <c r="DT69" i="31" s="1"/>
  <c r="DE68" i="31"/>
  <c r="DT68" i="31" s="1"/>
  <c r="DE67" i="31"/>
  <c r="DT67" i="31" s="1"/>
  <c r="DE66" i="31"/>
  <c r="DT66" i="31" s="1"/>
  <c r="DE65" i="31"/>
  <c r="DT65" i="31" s="1"/>
  <c r="DE64" i="31"/>
  <c r="DT64" i="31" s="1"/>
  <c r="DE63" i="31"/>
  <c r="DT63" i="31" s="1"/>
  <c r="DE62" i="31"/>
  <c r="DT62" i="31" s="1"/>
  <c r="DE61" i="31"/>
  <c r="DT61" i="31" s="1"/>
  <c r="DE60" i="31"/>
  <c r="DT60" i="31" s="1"/>
  <c r="DE59" i="31"/>
  <c r="DT59" i="31" s="1"/>
  <c r="DE58" i="31"/>
  <c r="DT58" i="31" s="1"/>
  <c r="DE57" i="31"/>
  <c r="DT57" i="31" s="1"/>
  <c r="DE56" i="31"/>
  <c r="DT56" i="31" s="1"/>
  <c r="DE55" i="31"/>
  <c r="DT55" i="31" s="1"/>
  <c r="DE54" i="31"/>
  <c r="DT54" i="31" s="1"/>
  <c r="DE53" i="31"/>
  <c r="DT53" i="31" s="1"/>
  <c r="DE52" i="31"/>
  <c r="DT52" i="31" s="1"/>
  <c r="DE51" i="31"/>
  <c r="DT51" i="31" s="1"/>
  <c r="DE50" i="31"/>
  <c r="DT50" i="31" s="1"/>
  <c r="DE49" i="31"/>
  <c r="DT49" i="31" s="1"/>
  <c r="DE48" i="31"/>
  <c r="DT48" i="31" s="1"/>
  <c r="DE47" i="31"/>
  <c r="DT47" i="31" s="1"/>
  <c r="DE46" i="31"/>
  <c r="DT46" i="31" s="1"/>
  <c r="DE45" i="31"/>
  <c r="DT45" i="31" s="1"/>
  <c r="DE44" i="31"/>
  <c r="DT44" i="31" s="1"/>
  <c r="DE43" i="31"/>
  <c r="DT43" i="31" s="1"/>
  <c r="DE41" i="31"/>
  <c r="DT41" i="31" s="1"/>
  <c r="DE40" i="31"/>
  <c r="DT40" i="31" s="1"/>
  <c r="DE39" i="31"/>
  <c r="DT39" i="31" s="1"/>
  <c r="DE38" i="31"/>
  <c r="DT38" i="31" s="1"/>
  <c r="DE37" i="31"/>
  <c r="DT37" i="31" s="1"/>
  <c r="DE36" i="31"/>
  <c r="DT36" i="31" s="1"/>
  <c r="DE35" i="31"/>
  <c r="DT35" i="31" s="1"/>
  <c r="DE34" i="31"/>
  <c r="DT34" i="31" s="1"/>
  <c r="DE33" i="31"/>
  <c r="DT33" i="31" s="1"/>
  <c r="DE32" i="31"/>
  <c r="DT32" i="31" s="1"/>
  <c r="DE31" i="31"/>
  <c r="DT31" i="31" s="1"/>
  <c r="DE30" i="31"/>
  <c r="DT30" i="31" s="1"/>
  <c r="DE29" i="31"/>
  <c r="DT29" i="31" s="1"/>
  <c r="DE28" i="31"/>
  <c r="DT28" i="31" s="1"/>
  <c r="DE27" i="31"/>
  <c r="DT27" i="31" s="1"/>
  <c r="DE26" i="31"/>
  <c r="DT26" i="31" s="1"/>
  <c r="DE25" i="31"/>
  <c r="DT25" i="31" s="1"/>
  <c r="DE24" i="31"/>
  <c r="DT24" i="31" s="1"/>
  <c r="DE23" i="31"/>
  <c r="DT23" i="31" s="1"/>
  <c r="DE22" i="31"/>
  <c r="DT22" i="31" s="1"/>
  <c r="DE21" i="31"/>
  <c r="DT21" i="31" s="1"/>
  <c r="DE20" i="31"/>
  <c r="DT20" i="31" s="1"/>
  <c r="DE19" i="31"/>
  <c r="DT19" i="31" s="1"/>
  <c r="DE18" i="31"/>
  <c r="DT18" i="31" s="1"/>
  <c r="DE17" i="31"/>
  <c r="DT17" i="31" s="1"/>
  <c r="DE16" i="31"/>
  <c r="DT16" i="31" s="1"/>
  <c r="DE15" i="31"/>
  <c r="DT15" i="31" s="1"/>
  <c r="DE14" i="31"/>
  <c r="DT14" i="31" s="1"/>
  <c r="DE13" i="31"/>
  <c r="DT13" i="31" s="1"/>
  <c r="DE12" i="31"/>
  <c r="DT12" i="31" s="1"/>
  <c r="DE11" i="31"/>
  <c r="DT11" i="31" s="1"/>
  <c r="DE10" i="31"/>
  <c r="DT10" i="31" s="1"/>
  <c r="DE9" i="31"/>
  <c r="DT9" i="31" s="1"/>
  <c r="DE8" i="31"/>
  <c r="DT8" i="31" s="1"/>
  <c r="DE7" i="31"/>
  <c r="DT7" i="31" s="1"/>
  <c r="DE6" i="31"/>
  <c r="DT6" i="31" s="1"/>
  <c r="DE5" i="31"/>
  <c r="DT5" i="31" s="1"/>
  <c r="DE4" i="31"/>
  <c r="DT4" i="31" s="1"/>
  <c r="DE3" i="31"/>
  <c r="DT3" i="31" s="1"/>
  <c r="CG70" i="31"/>
  <c r="CR70" i="31" s="1"/>
  <c r="CG69" i="31"/>
  <c r="CR69" i="31" s="1"/>
  <c r="CG68" i="31"/>
  <c r="CR68" i="31" s="1"/>
  <c r="CG67" i="31"/>
  <c r="CR67" i="31" s="1"/>
  <c r="CG66" i="31"/>
  <c r="CR66" i="31" s="1"/>
  <c r="CG65" i="31"/>
  <c r="CR65" i="31" s="1"/>
  <c r="CG64" i="31"/>
  <c r="CR64" i="31" s="1"/>
  <c r="CG63" i="31"/>
  <c r="CR63" i="31" s="1"/>
  <c r="CG62" i="31"/>
  <c r="CR62" i="31" s="1"/>
  <c r="CG61" i="31"/>
  <c r="CR61" i="31" s="1"/>
  <c r="CG60" i="31"/>
  <c r="CR60" i="31" s="1"/>
  <c r="CG59" i="31"/>
  <c r="CR59" i="31" s="1"/>
  <c r="CG58" i="31"/>
  <c r="CR58" i="31" s="1"/>
  <c r="CG57" i="31"/>
  <c r="CR57" i="31" s="1"/>
  <c r="CG56" i="31"/>
  <c r="CR56" i="31" s="1"/>
  <c r="CG55" i="31"/>
  <c r="CR55" i="31" s="1"/>
  <c r="CG54" i="31"/>
  <c r="CR54" i="31" s="1"/>
  <c r="CG53" i="31"/>
  <c r="CR53" i="31" s="1"/>
  <c r="CG52" i="31"/>
  <c r="CR52" i="31" s="1"/>
  <c r="CG51" i="31"/>
  <c r="CR51" i="31" s="1"/>
  <c r="CG50" i="31"/>
  <c r="CR50" i="31" s="1"/>
  <c r="CG49" i="31"/>
  <c r="CR49" i="31" s="1"/>
  <c r="CG48" i="31"/>
  <c r="CR48" i="31" s="1"/>
  <c r="CG47" i="31"/>
  <c r="CR47" i="31" s="1"/>
  <c r="CG46" i="31"/>
  <c r="CR46" i="31" s="1"/>
  <c r="CG45" i="31"/>
  <c r="CR45" i="31" s="1"/>
  <c r="CG44" i="31"/>
  <c r="CR44" i="31" s="1"/>
  <c r="CG43" i="31"/>
  <c r="CR43" i="31" s="1"/>
  <c r="CG41" i="31"/>
  <c r="CR41" i="31" s="1"/>
  <c r="CG40" i="31"/>
  <c r="CR40" i="31" s="1"/>
  <c r="CG39" i="31"/>
  <c r="CR39" i="31" s="1"/>
  <c r="CG38" i="31"/>
  <c r="CR38" i="31" s="1"/>
  <c r="CG37" i="31"/>
  <c r="CR37" i="31" s="1"/>
  <c r="CG36" i="31"/>
  <c r="CR36" i="31" s="1"/>
  <c r="CG35" i="31"/>
  <c r="CR35" i="31" s="1"/>
  <c r="CG34" i="31"/>
  <c r="CR34" i="31" s="1"/>
  <c r="CG33" i="31"/>
  <c r="CR33" i="31" s="1"/>
  <c r="CG32" i="31"/>
  <c r="CR32" i="31" s="1"/>
  <c r="CG31" i="31"/>
  <c r="CR31" i="31" s="1"/>
  <c r="CG30" i="31"/>
  <c r="CR30" i="31" s="1"/>
  <c r="CG29" i="31"/>
  <c r="CR29" i="31" s="1"/>
  <c r="CG28" i="31"/>
  <c r="CR28" i="31" s="1"/>
  <c r="CG27" i="31"/>
  <c r="CR27" i="31" s="1"/>
  <c r="CG26" i="31"/>
  <c r="CR26" i="31" s="1"/>
  <c r="CG25" i="31"/>
  <c r="CR25" i="31" s="1"/>
  <c r="CG24" i="31"/>
  <c r="CR24" i="31" s="1"/>
  <c r="CG23" i="31"/>
  <c r="CR23" i="31" s="1"/>
  <c r="CG22" i="31"/>
  <c r="CR22" i="31" s="1"/>
  <c r="CG21" i="31"/>
  <c r="CR21" i="31" s="1"/>
  <c r="CG20" i="31"/>
  <c r="CR20" i="31" s="1"/>
  <c r="CG19" i="31"/>
  <c r="CR19" i="31" s="1"/>
  <c r="CG18" i="31"/>
  <c r="CR18" i="31" s="1"/>
  <c r="CG17" i="31"/>
  <c r="CR17" i="31" s="1"/>
  <c r="CG16" i="31"/>
  <c r="CR16" i="31" s="1"/>
  <c r="CG15" i="31"/>
  <c r="CR15" i="31" s="1"/>
  <c r="CG14" i="31"/>
  <c r="CR14" i="31" s="1"/>
  <c r="CG13" i="31"/>
  <c r="CR13" i="31" s="1"/>
  <c r="CG12" i="31"/>
  <c r="CR12" i="31" s="1"/>
  <c r="CG11" i="31"/>
  <c r="CR11" i="31" s="1"/>
  <c r="CG10" i="31"/>
  <c r="CR10" i="31" s="1"/>
  <c r="CG9" i="31"/>
  <c r="CR9" i="31" s="1"/>
  <c r="CG8" i="31"/>
  <c r="CR8" i="31" s="1"/>
  <c r="CG7" i="31"/>
  <c r="CR7" i="31" s="1"/>
  <c r="CG6" i="31"/>
  <c r="CR6" i="31" s="1"/>
  <c r="CG5" i="31"/>
  <c r="CR5" i="31" s="1"/>
  <c r="CG4" i="31"/>
  <c r="CR4" i="31" s="1"/>
  <c r="CG3" i="31"/>
  <c r="CR3" i="31" s="1"/>
  <c r="DJ8" i="30"/>
  <c r="DJ7" i="30"/>
  <c r="DG11" i="30"/>
  <c r="DJ11" i="30" s="1"/>
  <c r="DG10" i="30"/>
  <c r="DJ10" i="30" s="1"/>
  <c r="DG9" i="30"/>
  <c r="DJ9" i="30" s="1"/>
  <c r="DG6" i="30"/>
  <c r="DJ6" i="30" s="1"/>
  <c r="DG5" i="30"/>
  <c r="DJ5" i="30" s="1"/>
  <c r="DG4" i="30"/>
  <c r="DJ4" i="30" s="1"/>
  <c r="DG3" i="30"/>
  <c r="DJ3" i="30" s="1"/>
  <c r="CE11" i="30"/>
  <c r="CI11" i="30" s="1"/>
  <c r="CE10" i="30"/>
  <c r="CI10" i="30" s="1"/>
  <c r="CE9" i="30"/>
  <c r="CI9" i="30" s="1"/>
  <c r="CE8" i="30"/>
  <c r="CI8" i="30" s="1"/>
  <c r="CE7" i="30"/>
  <c r="CI7" i="30" s="1"/>
  <c r="CE6" i="30"/>
  <c r="CI6" i="30" s="1"/>
  <c r="CE5" i="30"/>
  <c r="CI5" i="30" s="1"/>
  <c r="CE4" i="30"/>
  <c r="CI4" i="30" s="1"/>
  <c r="CE3" i="30"/>
  <c r="CI3" i="30" s="1"/>
  <c r="DP14" i="29"/>
  <c r="DQ14" i="29" s="1"/>
  <c r="DP13" i="29"/>
  <c r="DQ13" i="29" s="1"/>
  <c r="DP12" i="29"/>
  <c r="DQ12" i="29" s="1"/>
  <c r="DP11" i="29"/>
  <c r="DQ11" i="29" s="1"/>
  <c r="DP10" i="29"/>
  <c r="DQ10" i="29" s="1"/>
  <c r="DP9" i="29"/>
  <c r="DQ9" i="29" s="1"/>
  <c r="DP8" i="29"/>
  <c r="DQ8" i="29" s="1"/>
  <c r="DP7" i="29"/>
  <c r="DQ7" i="29" s="1"/>
  <c r="DP5" i="29"/>
  <c r="DQ5" i="29" s="1"/>
  <c r="DP4" i="29"/>
  <c r="DQ4" i="29" s="1"/>
  <c r="DP3" i="29"/>
  <c r="DQ3" i="29" s="1"/>
  <c r="BX14" i="29"/>
  <c r="BY14" i="29" s="1"/>
  <c r="BX13" i="29"/>
  <c r="BY13" i="29" s="1"/>
  <c r="BX12" i="29"/>
  <c r="BY12" i="29" s="1"/>
  <c r="BX11" i="29"/>
  <c r="BY11" i="29" s="1"/>
  <c r="BX10" i="29"/>
  <c r="BY10" i="29" s="1"/>
  <c r="BX9" i="29"/>
  <c r="BY9" i="29" s="1"/>
  <c r="BX8" i="29"/>
  <c r="BY8" i="29" s="1"/>
  <c r="BX7" i="29"/>
  <c r="BY7" i="29" s="1"/>
  <c r="BX5" i="29"/>
  <c r="BY5" i="29" s="1"/>
  <c r="BX4" i="29"/>
  <c r="BY4" i="29" s="1"/>
  <c r="BX3" i="29"/>
  <c r="BY3" i="29" s="1"/>
  <c r="AZ19" i="28"/>
  <c r="T12" i="33"/>
  <c r="W11" i="33" s="1"/>
  <c r="H12" i="33"/>
  <c r="M10" i="33" s="1"/>
  <c r="CW12" i="30"/>
  <c r="DF15" i="29"/>
  <c r="EY16" i="31" l="1"/>
  <c r="DT71" i="31"/>
  <c r="EY70" i="31"/>
  <c r="EY22" i="31"/>
  <c r="EY27" i="31"/>
  <c r="EY67" i="31"/>
  <c r="EY30" i="31"/>
  <c r="EY64" i="31"/>
  <c r="EY9" i="31"/>
  <c r="EY46" i="31"/>
  <c r="EY10" i="31"/>
  <c r="EY47" i="31"/>
  <c r="EY6" i="31"/>
  <c r="EY38" i="31"/>
  <c r="EY54" i="31"/>
  <c r="EY5" i="31"/>
  <c r="EY31" i="31"/>
  <c r="EY52" i="31"/>
  <c r="EY25" i="31"/>
  <c r="DT72" i="31"/>
  <c r="EY35" i="31"/>
  <c r="EY58" i="31"/>
  <c r="EY39" i="31"/>
  <c r="EY4" i="31"/>
  <c r="EY41" i="31"/>
  <c r="EY40" i="31"/>
  <c r="EY32" i="31"/>
  <c r="EY37" i="31"/>
  <c r="EY65" i="31"/>
  <c r="EY60" i="31"/>
  <c r="EY33" i="31"/>
  <c r="EY20" i="31"/>
  <c r="EY34" i="31"/>
  <c r="EY49" i="31"/>
  <c r="EY45" i="31"/>
  <c r="EY57" i="31"/>
  <c r="EY21" i="31"/>
  <c r="EY59" i="31"/>
  <c r="EY17" i="31"/>
  <c r="EY56" i="31"/>
  <c r="EY3" i="31"/>
  <c r="EY36" i="31"/>
  <c r="EY12" i="31"/>
  <c r="EY69" i="31"/>
  <c r="EY24" i="31"/>
  <c r="EY55" i="31"/>
  <c r="EY43" i="31"/>
  <c r="EY18" i="31"/>
  <c r="EY7" i="31"/>
  <c r="EY29" i="31"/>
  <c r="EY48" i="31"/>
  <c r="EY63" i="31"/>
  <c r="EY23" i="31"/>
  <c r="EY14" i="31"/>
  <c r="EY28" i="31"/>
  <c r="EY26" i="31"/>
  <c r="EY51" i="31"/>
  <c r="EY15" i="31"/>
  <c r="EY53" i="31"/>
  <c r="EY50" i="31"/>
  <c r="EY66" i="31"/>
  <c r="EY19" i="31"/>
  <c r="EY61" i="31"/>
  <c r="EY11" i="31"/>
  <c r="EY68" i="31"/>
  <c r="EY8" i="31"/>
  <c r="EY44" i="31"/>
  <c r="EY62" i="31"/>
  <c r="EY13" i="31"/>
  <c r="CR72" i="31"/>
  <c r="CR71" i="31"/>
  <c r="DJ13" i="30"/>
  <c r="DJ12" i="30"/>
  <c r="CI13" i="30"/>
  <c r="CI12" i="30"/>
  <c r="DQ18" i="29"/>
  <c r="DQ17" i="29"/>
  <c r="BY18" i="29"/>
  <c r="BY17" i="29"/>
  <c r="AZ24" i="28"/>
  <c r="AR24" i="28" s="1"/>
  <c r="AZ21" i="28"/>
  <c r="AZ3" i="28"/>
  <c r="AZ32" i="28"/>
  <c r="AZ11" i="28"/>
  <c r="AZ34" i="28"/>
  <c r="AZ20" i="28"/>
  <c r="AZ15" i="28"/>
  <c r="AZ18" i="28"/>
  <c r="W6" i="33"/>
  <c r="W7" i="33"/>
  <c r="W8" i="33"/>
  <c r="W9" i="33"/>
  <c r="W10" i="33"/>
  <c r="AD10" i="33" s="1"/>
  <c r="M6" i="33"/>
  <c r="M7" i="33"/>
  <c r="M11" i="33"/>
  <c r="M8" i="33"/>
  <c r="M9" i="33"/>
  <c r="BP12" i="30"/>
  <c r="C7" i="30"/>
  <c r="R7" i="30"/>
  <c r="S7" i="30"/>
  <c r="C8" i="30"/>
  <c r="R8" i="30"/>
  <c r="S8" i="30"/>
  <c r="BU15" i="29"/>
  <c r="DD71" i="31"/>
  <c r="DW38" i="31" l="1"/>
  <c r="DW61" i="31"/>
  <c r="DW48" i="31"/>
  <c r="AD8" i="33"/>
  <c r="AD11" i="33"/>
  <c r="AD7" i="33"/>
  <c r="BD6" i="31"/>
  <c r="AX6" i="31" s="1"/>
  <c r="DW39" i="31"/>
  <c r="DW25" i="31"/>
  <c r="DW35" i="31"/>
  <c r="DW67" i="31"/>
  <c r="DW51" i="31"/>
  <c r="DW29" i="31"/>
  <c r="DW23" i="31"/>
  <c r="DW11" i="31"/>
  <c r="DW41" i="31"/>
  <c r="DW7" i="31"/>
  <c r="DW68" i="31"/>
  <c r="DW36" i="31"/>
  <c r="DW10" i="31"/>
  <c r="DW69" i="31"/>
  <c r="DW34" i="31"/>
  <c r="DW45" i="31"/>
  <c r="DW49" i="31"/>
  <c r="DW19" i="31"/>
  <c r="DW70" i="31"/>
  <c r="DW6" i="31"/>
  <c r="DW21" i="31"/>
  <c r="DW32" i="31"/>
  <c r="DW43" i="31"/>
  <c r="DW5" i="31"/>
  <c r="DW55" i="31"/>
  <c r="DW17" i="31"/>
  <c r="DW65" i="31"/>
  <c r="DW24" i="31"/>
  <c r="DW64" i="31"/>
  <c r="DW28" i="31"/>
  <c r="DW27" i="31"/>
  <c r="DW26" i="31"/>
  <c r="DW44" i="31"/>
  <c r="DW13" i="31"/>
  <c r="DW53" i="31"/>
  <c r="DW4" i="31"/>
  <c r="DW14" i="31"/>
  <c r="DW46" i="31"/>
  <c r="DW60" i="31"/>
  <c r="DW12" i="31"/>
  <c r="DW58" i="31"/>
  <c r="DW22" i="31"/>
  <c r="DW20" i="31"/>
  <c r="DW37" i="31"/>
  <c r="DW8" i="31"/>
  <c r="DW30" i="31"/>
  <c r="DW47" i="31"/>
  <c r="DW3" i="31"/>
  <c r="DW15" i="31"/>
  <c r="DW33" i="31"/>
  <c r="DW40" i="31"/>
  <c r="DW62" i="31"/>
  <c r="DW50" i="31"/>
  <c r="DW54" i="31"/>
  <c r="DW59" i="31"/>
  <c r="DW57" i="31"/>
  <c r="DW56" i="31"/>
  <c r="DW63" i="31"/>
  <c r="DW52" i="31"/>
  <c r="DW16" i="31"/>
  <c r="DW9" i="31"/>
  <c r="DW66" i="31"/>
  <c r="DW31" i="31"/>
  <c r="DW18" i="31"/>
  <c r="CS40" i="31"/>
  <c r="CS38" i="31"/>
  <c r="DZ38" i="31" s="1"/>
  <c r="FF38" i="31" s="1"/>
  <c r="CS24" i="31"/>
  <c r="CS34" i="31"/>
  <c r="CS31" i="31"/>
  <c r="CS21" i="31"/>
  <c r="CS33" i="31"/>
  <c r="CS26" i="31"/>
  <c r="CS23" i="31"/>
  <c r="CS22" i="31"/>
  <c r="CS49" i="31"/>
  <c r="CS13" i="31"/>
  <c r="CS66" i="31"/>
  <c r="CS4" i="31"/>
  <c r="CS18" i="31"/>
  <c r="CS16" i="31"/>
  <c r="CS15" i="31"/>
  <c r="CS52" i="31"/>
  <c r="CS14" i="31"/>
  <c r="CS68" i="31"/>
  <c r="CS6" i="31"/>
  <c r="CS59" i="31"/>
  <c r="CS20" i="31"/>
  <c r="CS11" i="31"/>
  <c r="CS39" i="31"/>
  <c r="CS32" i="31"/>
  <c r="DZ32" i="31" s="1"/>
  <c r="CS64" i="31"/>
  <c r="CS5" i="31"/>
  <c r="CS70" i="31"/>
  <c r="DZ70" i="31" s="1"/>
  <c r="FF70" i="31" s="1"/>
  <c r="CS61" i="31"/>
  <c r="CS3" i="31"/>
  <c r="CS63" i="31"/>
  <c r="CS7" i="31"/>
  <c r="CS62" i="31"/>
  <c r="CS17" i="31"/>
  <c r="CS53" i="31"/>
  <c r="CS12" i="31"/>
  <c r="CS44" i="31"/>
  <c r="CS58" i="31"/>
  <c r="CS57" i="31"/>
  <c r="CS9" i="31"/>
  <c r="CS69" i="31"/>
  <c r="DZ69" i="31" s="1"/>
  <c r="FF69" i="31" s="1"/>
  <c r="CS51" i="31"/>
  <c r="CS54" i="31"/>
  <c r="CS10" i="31"/>
  <c r="CS41" i="31"/>
  <c r="CS35" i="31"/>
  <c r="CS50" i="31"/>
  <c r="CS67" i="31"/>
  <c r="CS25" i="31"/>
  <c r="CS29" i="31"/>
  <c r="DZ29" i="31" s="1"/>
  <c r="CS19" i="31"/>
  <c r="CS30" i="31"/>
  <c r="CS8" i="31"/>
  <c r="CS45" i="31"/>
  <c r="CS60" i="31"/>
  <c r="CS65" i="31"/>
  <c r="CS55" i="31"/>
  <c r="CS36" i="31"/>
  <c r="CS46" i="31"/>
  <c r="CS47" i="31"/>
  <c r="CS28" i="31"/>
  <c r="CS48" i="31"/>
  <c r="CS37" i="31"/>
  <c r="CS56" i="31"/>
  <c r="CS27" i="31"/>
  <c r="CS43" i="31"/>
  <c r="DM4" i="30"/>
  <c r="DM3" i="30"/>
  <c r="DM5" i="30"/>
  <c r="DM10" i="30"/>
  <c r="DM11" i="30"/>
  <c r="DM9" i="30"/>
  <c r="DM6" i="30"/>
  <c r="CJ9" i="30"/>
  <c r="CJ10" i="30"/>
  <c r="CJ3" i="30"/>
  <c r="CJ6" i="30"/>
  <c r="CJ4" i="30"/>
  <c r="CJ11" i="30"/>
  <c r="CJ5" i="30"/>
  <c r="DR7" i="29"/>
  <c r="DR13" i="29"/>
  <c r="DR5" i="29"/>
  <c r="DR4" i="29"/>
  <c r="DR12" i="29"/>
  <c r="DR3" i="29"/>
  <c r="DR8" i="29"/>
  <c r="DR9" i="29"/>
  <c r="DR10" i="29"/>
  <c r="DR14" i="29"/>
  <c r="DR11" i="29"/>
  <c r="BZ4" i="29"/>
  <c r="BZ11" i="29"/>
  <c r="BZ9" i="29"/>
  <c r="BZ7" i="29"/>
  <c r="BZ3" i="29"/>
  <c r="BZ14" i="29"/>
  <c r="BZ13" i="29"/>
  <c r="BZ10" i="29"/>
  <c r="BZ5" i="29"/>
  <c r="BZ8" i="29"/>
  <c r="BZ12" i="29"/>
  <c r="AD6" i="33"/>
  <c r="AD9" i="33"/>
  <c r="W12" i="33"/>
  <c r="M12" i="33"/>
  <c r="EN71" i="31"/>
  <c r="BS71" i="31"/>
  <c r="DE40" i="28"/>
  <c r="DG40" i="28" s="1"/>
  <c r="DE39" i="28"/>
  <c r="DG39" i="28" s="1"/>
  <c r="DE38" i="28"/>
  <c r="DG38" i="28" s="1"/>
  <c r="DE37" i="28"/>
  <c r="DG37" i="28" s="1"/>
  <c r="DE36" i="28"/>
  <c r="DG36" i="28" s="1"/>
  <c r="DE35" i="28"/>
  <c r="DG35" i="28" s="1"/>
  <c r="DE34" i="28"/>
  <c r="DG34" i="28" s="1"/>
  <c r="DE33" i="28"/>
  <c r="DG33" i="28" s="1"/>
  <c r="DE32" i="28"/>
  <c r="DG32" i="28" s="1"/>
  <c r="DE31" i="28"/>
  <c r="DG31" i="28" s="1"/>
  <c r="DE30" i="28"/>
  <c r="DG30" i="28" s="1"/>
  <c r="DE29" i="28"/>
  <c r="DG29" i="28" s="1"/>
  <c r="DE28" i="28"/>
  <c r="DG28" i="28" s="1"/>
  <c r="DE27" i="28"/>
  <c r="DG27" i="28" s="1"/>
  <c r="DE26" i="28"/>
  <c r="DG26" i="28" s="1"/>
  <c r="DE25" i="28"/>
  <c r="DG25" i="28" s="1"/>
  <c r="DE24" i="28"/>
  <c r="DG24" i="28" s="1"/>
  <c r="DE23" i="28"/>
  <c r="DG23" i="28" s="1"/>
  <c r="DE22" i="28"/>
  <c r="DG22" i="28" s="1"/>
  <c r="DE21" i="28"/>
  <c r="DG21" i="28" s="1"/>
  <c r="DE20" i="28"/>
  <c r="DG20" i="28" s="1"/>
  <c r="DE19" i="28"/>
  <c r="DG19" i="28" s="1"/>
  <c r="DE18" i="28"/>
  <c r="DG18" i="28" s="1"/>
  <c r="DE17" i="28"/>
  <c r="DG17" i="28" s="1"/>
  <c r="DE16" i="28"/>
  <c r="DG16" i="28" s="1"/>
  <c r="DE15" i="28"/>
  <c r="DG15" i="28" s="1"/>
  <c r="DE14" i="28"/>
  <c r="DG14" i="28" s="1"/>
  <c r="DE13" i="28"/>
  <c r="DG13" i="28" s="1"/>
  <c r="DE12" i="28"/>
  <c r="DG12" i="28" s="1"/>
  <c r="DE11" i="28"/>
  <c r="DG11" i="28" s="1"/>
  <c r="DE10" i="28"/>
  <c r="DG10" i="28" s="1"/>
  <c r="DE9" i="28"/>
  <c r="DG9" i="28" s="1"/>
  <c r="DE8" i="28"/>
  <c r="DG8" i="28" s="1"/>
  <c r="DE7" i="28"/>
  <c r="DG7" i="28" s="1"/>
  <c r="DE6" i="28"/>
  <c r="DG6" i="28" s="1"/>
  <c r="DE4" i="28"/>
  <c r="DG4" i="28" s="1"/>
  <c r="DE3" i="28"/>
  <c r="DG3" i="28" s="1"/>
  <c r="DA41" i="28"/>
  <c r="BQ40" i="28"/>
  <c r="BQ39" i="28"/>
  <c r="BQ38" i="28"/>
  <c r="BQ37" i="28"/>
  <c r="BQ36" i="28"/>
  <c r="BQ35" i="28"/>
  <c r="BQ34" i="28"/>
  <c r="BQ33" i="28"/>
  <c r="BQ32" i="28"/>
  <c r="BQ31" i="28"/>
  <c r="BQ30" i="28"/>
  <c r="BQ29" i="28"/>
  <c r="BQ28" i="28"/>
  <c r="BQ27" i="28"/>
  <c r="BQ26" i="28"/>
  <c r="BQ25" i="28"/>
  <c r="BQ24" i="28"/>
  <c r="BQ23" i="28"/>
  <c r="BQ22" i="28"/>
  <c r="BQ21" i="28"/>
  <c r="BQ20" i="28"/>
  <c r="BQ19" i="28"/>
  <c r="BQ18" i="28"/>
  <c r="BQ17" i="28"/>
  <c r="BQ16" i="28"/>
  <c r="BQ15" i="28"/>
  <c r="BQ14" i="28"/>
  <c r="BQ13" i="28"/>
  <c r="BQ12" i="28"/>
  <c r="BQ11" i="28"/>
  <c r="BQ10" i="28"/>
  <c r="BQ9" i="28"/>
  <c r="BQ8" i="28"/>
  <c r="BQ7" i="28"/>
  <c r="BQ6" i="28"/>
  <c r="BQ4" i="28"/>
  <c r="BQ3" i="28"/>
  <c r="DZ18" i="31" l="1"/>
  <c r="DZ44" i="31"/>
  <c r="DZ63" i="31"/>
  <c r="FF63" i="31" s="1"/>
  <c r="DZ48" i="31"/>
  <c r="DZ11" i="31"/>
  <c r="DZ36" i="31"/>
  <c r="FF36" i="31" s="1"/>
  <c r="DZ3" i="31"/>
  <c r="FF3" i="31" s="1"/>
  <c r="DZ26" i="31"/>
  <c r="FF26" i="31" s="1"/>
  <c r="DZ54" i="31"/>
  <c r="DZ53" i="31"/>
  <c r="FF53" i="31" s="1"/>
  <c r="DZ28" i="31"/>
  <c r="FF28" i="31" s="1"/>
  <c r="DZ19" i="31"/>
  <c r="FF19" i="31" s="1"/>
  <c r="DZ68" i="31"/>
  <c r="FF68" i="31" s="1"/>
  <c r="DZ14" i="31"/>
  <c r="FF14" i="31" s="1"/>
  <c r="DZ50" i="31"/>
  <c r="FF50" i="31" s="1"/>
  <c r="DZ23" i="31"/>
  <c r="FF23" i="31" s="1"/>
  <c r="DZ47" i="31"/>
  <c r="BD17" i="31"/>
  <c r="AX17" i="31" s="1"/>
  <c r="BD70" i="31"/>
  <c r="AX70" i="31" s="1"/>
  <c r="DZ27" i="31"/>
  <c r="FF27" i="31" s="1"/>
  <c r="DZ31" i="31"/>
  <c r="FF31" i="31" s="1"/>
  <c r="DZ39" i="31"/>
  <c r="FF39" i="31" s="1"/>
  <c r="BD22" i="31"/>
  <c r="AX22" i="31" s="1"/>
  <c r="DZ60" i="31"/>
  <c r="FF60" i="31" s="1"/>
  <c r="BD12" i="31"/>
  <c r="AX12" i="31" s="1"/>
  <c r="BD40" i="31"/>
  <c r="AX40" i="31" s="1"/>
  <c r="BD43" i="31"/>
  <c r="AX43" i="31" s="1"/>
  <c r="BD27" i="31"/>
  <c r="AX27" i="31" s="1"/>
  <c r="DZ61" i="31"/>
  <c r="FF61" i="31" s="1"/>
  <c r="DZ52" i="31"/>
  <c r="FF52" i="31" s="1"/>
  <c r="BD33" i="31"/>
  <c r="AX33" i="31" s="1"/>
  <c r="FF48" i="31"/>
  <c r="FF29" i="31"/>
  <c r="DZ25" i="31"/>
  <c r="FF25" i="31" s="1"/>
  <c r="FF44" i="31"/>
  <c r="FF32" i="31"/>
  <c r="FF18" i="31"/>
  <c r="DZ34" i="31"/>
  <c r="BD23" i="31"/>
  <c r="AX23" i="31" s="1"/>
  <c r="FF54" i="31"/>
  <c r="FF47" i="31"/>
  <c r="DZ67" i="31"/>
  <c r="FF67" i="31" s="1"/>
  <c r="DZ4" i="31"/>
  <c r="FF4" i="31" s="1"/>
  <c r="BD11" i="31"/>
  <c r="AX11" i="31" s="1"/>
  <c r="BD69" i="31"/>
  <c r="AX69" i="31" s="1"/>
  <c r="FF11" i="31"/>
  <c r="BD5" i="31"/>
  <c r="AX5" i="31" s="1"/>
  <c r="DT11" i="30"/>
  <c r="BD59" i="31"/>
  <c r="AX59" i="31" s="1"/>
  <c r="BD55" i="31"/>
  <c r="AX55" i="31" s="1"/>
  <c r="DZ51" i="31"/>
  <c r="FF51" i="31" s="1"/>
  <c r="DZ35" i="31"/>
  <c r="FF35" i="31" s="1"/>
  <c r="DZ46" i="31"/>
  <c r="FF46" i="31" s="1"/>
  <c r="DZ37" i="31"/>
  <c r="FF37" i="31" s="1"/>
  <c r="DZ9" i="31"/>
  <c r="FF9" i="31" s="1"/>
  <c r="DZ17" i="31"/>
  <c r="DZ20" i="31"/>
  <c r="FF20" i="31" s="1"/>
  <c r="DZ15" i="31"/>
  <c r="FF15" i="31" s="1"/>
  <c r="DZ33" i="31"/>
  <c r="FF33" i="31" s="1"/>
  <c r="DZ55" i="31"/>
  <c r="DZ41" i="31"/>
  <c r="FF41" i="31" s="1"/>
  <c r="DZ57" i="31"/>
  <c r="FF57" i="31" s="1"/>
  <c r="DZ5" i="31"/>
  <c r="FF5" i="31" s="1"/>
  <c r="DZ59" i="31"/>
  <c r="FF59" i="31" s="1"/>
  <c r="DZ65" i="31"/>
  <c r="FF65" i="31" s="1"/>
  <c r="DZ10" i="31"/>
  <c r="DZ58" i="31"/>
  <c r="FF58" i="31" s="1"/>
  <c r="DZ7" i="31"/>
  <c r="FF7" i="31" s="1"/>
  <c r="DZ64" i="31"/>
  <c r="FF64" i="31" s="1"/>
  <c r="DZ6" i="31"/>
  <c r="DZ16" i="31"/>
  <c r="FF16" i="31" s="1"/>
  <c r="DZ22" i="31"/>
  <c r="FF22" i="31" s="1"/>
  <c r="DZ43" i="31"/>
  <c r="FF43" i="31" s="1"/>
  <c r="DZ45" i="31"/>
  <c r="FF45" i="31" s="1"/>
  <c r="DZ12" i="31"/>
  <c r="FF12" i="31" s="1"/>
  <c r="DZ24" i="31"/>
  <c r="DZ56" i="31"/>
  <c r="FF56" i="31" s="1"/>
  <c r="DZ8" i="31"/>
  <c r="FF8" i="31" s="1"/>
  <c r="DZ66" i="31"/>
  <c r="FF66" i="31" s="1"/>
  <c r="DZ30" i="31"/>
  <c r="DZ13" i="31"/>
  <c r="FF13" i="31" s="1"/>
  <c r="DZ40" i="31"/>
  <c r="FF40" i="31" s="1"/>
  <c r="DZ62" i="31"/>
  <c r="FF62" i="31" s="1"/>
  <c r="DZ49" i="31"/>
  <c r="FF49" i="31" s="1"/>
  <c r="DZ21" i="31"/>
  <c r="FF21" i="31" s="1"/>
  <c r="DT5" i="30"/>
  <c r="DT4" i="30"/>
  <c r="DT6" i="30"/>
  <c r="DT9" i="30"/>
  <c r="AV4" i="30"/>
  <c r="AW4" i="30" s="1"/>
  <c r="DT3" i="30"/>
  <c r="AX5" i="30"/>
  <c r="AY5" i="30" s="1"/>
  <c r="DT10" i="30"/>
  <c r="EC13" i="29"/>
  <c r="EC7" i="29"/>
  <c r="EC14" i="29"/>
  <c r="EC12" i="29"/>
  <c r="EC9" i="29"/>
  <c r="BF5" i="29"/>
  <c r="AZ5" i="29" s="1"/>
  <c r="EC4" i="29"/>
  <c r="EC3" i="29"/>
  <c r="BE3" i="29"/>
  <c r="AY3" i="29" s="1"/>
  <c r="EC8" i="29"/>
  <c r="EC11" i="29"/>
  <c r="EC5" i="29"/>
  <c r="EC10" i="29"/>
  <c r="DG42" i="28"/>
  <c r="DG41" i="28"/>
  <c r="AD12" i="33"/>
  <c r="Z41" i="28"/>
  <c r="BO41" i="28"/>
  <c r="AK24" i="27"/>
  <c r="DR22" i="27"/>
  <c r="DS22" i="27" s="1"/>
  <c r="DR21" i="27"/>
  <c r="DS21" i="27" s="1"/>
  <c r="DR20" i="27"/>
  <c r="DS20" i="27" s="1"/>
  <c r="DR19" i="27"/>
  <c r="DS19" i="27" s="1"/>
  <c r="DR17" i="27"/>
  <c r="DS17" i="27" s="1"/>
  <c r="DR16" i="27"/>
  <c r="DS16" i="27" s="1"/>
  <c r="DR15" i="27"/>
  <c r="DS15" i="27" s="1"/>
  <c r="DR14" i="27"/>
  <c r="DS14" i="27" s="1"/>
  <c r="DR13" i="27"/>
  <c r="DS13" i="27" s="1"/>
  <c r="DR12" i="27"/>
  <c r="DS12" i="27" s="1"/>
  <c r="DR11" i="27"/>
  <c r="DS11" i="27" s="1"/>
  <c r="DR10" i="27"/>
  <c r="DS10" i="27" s="1"/>
  <c r="DR9" i="27"/>
  <c r="DS9" i="27" s="1"/>
  <c r="DR8" i="27"/>
  <c r="DS8" i="27" s="1"/>
  <c r="DR7" i="27"/>
  <c r="DS7" i="27" s="1"/>
  <c r="DR6" i="27"/>
  <c r="DS6" i="27" s="1"/>
  <c r="DR5" i="27"/>
  <c r="DS5" i="27" s="1"/>
  <c r="DR4" i="27"/>
  <c r="DS4" i="27" s="1"/>
  <c r="DR3" i="27"/>
  <c r="DS3" i="27" s="1"/>
  <c r="BY22" i="27"/>
  <c r="CA22" i="27" s="1"/>
  <c r="BY21" i="27"/>
  <c r="CA21" i="27" s="1"/>
  <c r="BY20" i="27"/>
  <c r="CA20" i="27" s="1"/>
  <c r="BY19" i="27"/>
  <c r="CA19" i="27" s="1"/>
  <c r="BY17" i="27"/>
  <c r="CA17" i="27" s="1"/>
  <c r="BY16" i="27"/>
  <c r="CA16" i="27" s="1"/>
  <c r="BY15" i="27"/>
  <c r="CA15" i="27" s="1"/>
  <c r="BY14" i="27"/>
  <c r="CA14" i="27" s="1"/>
  <c r="BY13" i="27"/>
  <c r="CA13" i="27" s="1"/>
  <c r="BY12" i="27"/>
  <c r="CA12" i="27" s="1"/>
  <c r="BY11" i="27"/>
  <c r="CA11" i="27" s="1"/>
  <c r="BY10" i="27"/>
  <c r="CA10" i="27" s="1"/>
  <c r="BY9" i="27"/>
  <c r="CA9" i="27" s="1"/>
  <c r="BY8" i="27"/>
  <c r="CA8" i="27" s="1"/>
  <c r="BY7" i="27"/>
  <c r="CA7" i="27" s="1"/>
  <c r="BY6" i="27"/>
  <c r="CA6" i="27" s="1"/>
  <c r="BY5" i="27"/>
  <c r="CA5" i="27" s="1"/>
  <c r="BY4" i="27"/>
  <c r="CA4" i="27" s="1"/>
  <c r="BY3" i="27"/>
  <c r="CA3" i="27" s="1"/>
  <c r="DL24" i="27"/>
  <c r="DB44" i="28" l="1"/>
  <c r="CA44" i="28"/>
  <c r="DA44" i="28"/>
  <c r="BP44" i="28"/>
  <c r="FF34" i="31"/>
  <c r="FF55" i="31"/>
  <c r="FF6" i="31"/>
  <c r="BC6" i="31"/>
  <c r="AW6" i="31" s="1"/>
  <c r="AX71" i="31"/>
  <c r="AM69" i="31" s="1"/>
  <c r="AK69" i="31" s="1"/>
  <c r="FF30" i="31"/>
  <c r="FF17" i="31"/>
  <c r="FF10" i="31"/>
  <c r="FF24" i="31"/>
  <c r="AV3" i="30"/>
  <c r="AW3" i="30" s="1"/>
  <c r="BB4" i="30"/>
  <c r="BF9" i="29"/>
  <c r="AZ9" i="29" s="1"/>
  <c r="BF13" i="29"/>
  <c r="AZ13" i="29" s="1"/>
  <c r="BE4" i="29"/>
  <c r="AY4" i="29" s="1"/>
  <c r="BC9" i="29"/>
  <c r="DH15" i="28"/>
  <c r="DH23" i="28"/>
  <c r="DH38" i="28"/>
  <c r="DH24" i="28"/>
  <c r="DH39" i="28"/>
  <c r="DH11" i="28"/>
  <c r="DH34" i="28"/>
  <c r="DH12" i="28"/>
  <c r="DH30" i="28"/>
  <c r="DH31" i="28"/>
  <c r="DH28" i="28"/>
  <c r="DH10" i="28"/>
  <c r="DH26" i="28"/>
  <c r="DH6" i="28"/>
  <c r="DH25" i="28"/>
  <c r="DH22" i="28"/>
  <c r="DH37" i="28"/>
  <c r="DH20" i="28"/>
  <c r="DH35" i="28"/>
  <c r="DH18" i="28"/>
  <c r="DH16" i="28"/>
  <c r="DH29" i="28"/>
  <c r="DH14" i="28"/>
  <c r="DH27" i="28"/>
  <c r="DH40" i="28"/>
  <c r="DH4" i="28"/>
  <c r="DH3" i="28"/>
  <c r="DH9" i="28"/>
  <c r="DH7" i="28"/>
  <c r="DH19" i="28"/>
  <c r="DH33" i="28"/>
  <c r="DH13" i="28"/>
  <c r="DH32" i="28"/>
  <c r="DH36" i="28"/>
  <c r="DH21" i="28"/>
  <c r="DH8" i="28"/>
  <c r="DH17" i="28"/>
  <c r="BO44" i="28"/>
  <c r="CA25" i="27"/>
  <c r="CA24" i="27"/>
  <c r="BC10" i="31" l="1"/>
  <c r="AW10" i="31" s="1"/>
  <c r="CO7" i="27"/>
  <c r="CO16" i="27"/>
  <c r="AM33" i="31"/>
  <c r="AK33" i="31" s="1"/>
  <c r="AM23" i="31"/>
  <c r="AK23" i="31" s="1"/>
  <c r="AM55" i="31"/>
  <c r="BC60" i="31"/>
  <c r="AW60" i="31" s="1"/>
  <c r="BC54" i="31"/>
  <c r="AW54" i="31" s="1"/>
  <c r="BC27" i="31"/>
  <c r="AW27" i="31" s="1"/>
  <c r="BC48" i="31"/>
  <c r="AW48" i="31" s="1"/>
  <c r="BC50" i="31"/>
  <c r="AW50" i="31" s="1"/>
  <c r="BC44" i="31"/>
  <c r="AW44" i="31" s="1"/>
  <c r="BC47" i="31"/>
  <c r="AW47" i="31" s="1"/>
  <c r="BC11" i="31"/>
  <c r="AW11" i="31" s="1"/>
  <c r="BC32" i="31"/>
  <c r="AW32" i="31" s="1"/>
  <c r="BC18" i="31"/>
  <c r="AW18" i="31" s="1"/>
  <c r="BC29" i="31"/>
  <c r="AW29" i="31" s="1"/>
  <c r="BB6" i="31"/>
  <c r="AV6" i="31" s="1"/>
  <c r="AY15" i="29"/>
  <c r="AJ3" i="29" s="1"/>
  <c r="BC24" i="31"/>
  <c r="AW24" i="31" s="1"/>
  <c r="BC17" i="31"/>
  <c r="AW17" i="31" s="1"/>
  <c r="BC55" i="31"/>
  <c r="AW55" i="31" s="1"/>
  <c r="AZ15" i="29"/>
  <c r="AK5" i="29" s="1"/>
  <c r="BC30" i="31"/>
  <c r="AW30" i="31" s="1"/>
  <c r="AM40" i="31"/>
  <c r="AK40" i="31" s="1"/>
  <c r="AM12" i="31"/>
  <c r="AK12" i="31" s="1"/>
  <c r="AM43" i="31"/>
  <c r="AK43" i="31" s="1"/>
  <c r="AM6" i="31"/>
  <c r="AM27" i="31"/>
  <c r="AM22" i="31"/>
  <c r="AK22" i="31" s="1"/>
  <c r="AM17" i="31"/>
  <c r="AM70" i="31"/>
  <c r="AK70" i="31" s="1"/>
  <c r="BC34" i="31"/>
  <c r="AW34" i="31" s="1"/>
  <c r="AW12" i="30"/>
  <c r="AG4" i="30" s="1"/>
  <c r="AF4" i="30" s="1"/>
  <c r="AM5" i="31"/>
  <c r="AY12" i="30"/>
  <c r="AH5" i="30" s="1"/>
  <c r="AF5" i="30" s="1"/>
  <c r="AM59" i="31"/>
  <c r="AK59" i="31" s="1"/>
  <c r="AM11" i="31"/>
  <c r="BB3" i="30"/>
  <c r="AI3" i="30"/>
  <c r="AI4" i="30"/>
  <c r="BC3" i="29"/>
  <c r="BC5" i="29"/>
  <c r="BD7" i="28"/>
  <c r="BF7" i="28" s="1"/>
  <c r="CO12" i="27"/>
  <c r="CO20" i="27"/>
  <c r="CO5" i="27"/>
  <c r="CO15" i="27"/>
  <c r="CO13" i="27"/>
  <c r="BF13" i="27" s="1"/>
  <c r="BD13" i="27" s="1"/>
  <c r="DV14" i="27"/>
  <c r="BG14" i="27" s="1"/>
  <c r="BE14" i="27" s="1"/>
  <c r="CO17" i="27"/>
  <c r="CO3" i="27"/>
  <c r="BF3" i="27" s="1"/>
  <c r="CO21" i="27"/>
  <c r="CO22" i="27"/>
  <c r="CO8" i="27"/>
  <c r="CO4" i="27"/>
  <c r="BF4" i="27" s="1"/>
  <c r="BD4" i="27" s="1"/>
  <c r="CO9" i="27"/>
  <c r="CO14" i="27"/>
  <c r="CO19" i="27"/>
  <c r="BF19" i="27" s="1"/>
  <c r="BD19" i="27" s="1"/>
  <c r="CO10" i="27"/>
  <c r="BF10" i="27" s="1"/>
  <c r="BD10" i="27" s="1"/>
  <c r="CO6" i="27"/>
  <c r="CO11" i="27"/>
  <c r="BV24" i="27"/>
  <c r="BD3" i="27" l="1"/>
  <c r="BD24" i="27" s="1"/>
  <c r="BF24" i="27"/>
  <c r="BB55" i="31"/>
  <c r="AV55" i="31" s="1"/>
  <c r="BB17" i="31"/>
  <c r="AV17" i="31" s="1"/>
  <c r="BB24" i="31"/>
  <c r="AV24" i="31" s="1"/>
  <c r="AG3" i="30"/>
  <c r="AG12" i="30" s="1"/>
  <c r="AK9" i="29"/>
  <c r="AI9" i="29" s="1"/>
  <c r="AJ4" i="29"/>
  <c r="AI4" i="29" s="1"/>
  <c r="AI5" i="29"/>
  <c r="AF3" i="30"/>
  <c r="AW71" i="31"/>
  <c r="AL47" i="31" s="1"/>
  <c r="AK47" i="31" s="1"/>
  <c r="AK13" i="29"/>
  <c r="AI13" i="29" s="1"/>
  <c r="BB70" i="31"/>
  <c r="AV70" i="31" s="1"/>
  <c r="BB23" i="31"/>
  <c r="AV23" i="31" s="1"/>
  <c r="BB54" i="31"/>
  <c r="AV54" i="31" s="1"/>
  <c r="BB22" i="31"/>
  <c r="AV22" i="31" s="1"/>
  <c r="BB27" i="31"/>
  <c r="AV27" i="31" s="1"/>
  <c r="BB18" i="31"/>
  <c r="AV18" i="31" s="1"/>
  <c r="BB47" i="31"/>
  <c r="AV47" i="31" s="1"/>
  <c r="BB60" i="31"/>
  <c r="AV60" i="31" s="1"/>
  <c r="BB40" i="31"/>
  <c r="AV40" i="31" s="1"/>
  <c r="BB43" i="31"/>
  <c r="AV43" i="31" s="1"/>
  <c r="BB11" i="31"/>
  <c r="AV11" i="31" s="1"/>
  <c r="BB32" i="31"/>
  <c r="AV32" i="31" s="1"/>
  <c r="BB12" i="31"/>
  <c r="AV12" i="31" s="1"/>
  <c r="AI3" i="29"/>
  <c r="DV7" i="27"/>
  <c r="EF7" i="27" s="1"/>
  <c r="DV15" i="27"/>
  <c r="AK5" i="31"/>
  <c r="AM71" i="31"/>
  <c r="BB10" i="31"/>
  <c r="AV10" i="31" s="1"/>
  <c r="BD31" i="28"/>
  <c r="BF31" i="28" s="1"/>
  <c r="BD20" i="28"/>
  <c r="BF20" i="28" s="1"/>
  <c r="BD22" i="28"/>
  <c r="BF22" i="28" s="1"/>
  <c r="BD17" i="28"/>
  <c r="BF17" i="28" s="1"/>
  <c r="BD3" i="28"/>
  <c r="BF3" i="28" s="1"/>
  <c r="BD11" i="28"/>
  <c r="BF11" i="28" s="1"/>
  <c r="BD6" i="28"/>
  <c r="BF6" i="28" s="1"/>
  <c r="DV8" i="27"/>
  <c r="EF8" i="27" s="1"/>
  <c r="DV6" i="27"/>
  <c r="EF6" i="27" s="1"/>
  <c r="DV9" i="27"/>
  <c r="DV22" i="27"/>
  <c r="EF22" i="27" s="1"/>
  <c r="DV10" i="27"/>
  <c r="EF10" i="27" s="1"/>
  <c r="BB10" i="27" s="1"/>
  <c r="BC10" i="27" s="1"/>
  <c r="DV20" i="27"/>
  <c r="EF20" i="27" s="1"/>
  <c r="DV17" i="27"/>
  <c r="EF17" i="27" s="1"/>
  <c r="DV4" i="27"/>
  <c r="DV5" i="27"/>
  <c r="EF5" i="27" s="1"/>
  <c r="DV3" i="27"/>
  <c r="EF3" i="27" s="1"/>
  <c r="BB3" i="27" s="1"/>
  <c r="DV13" i="27"/>
  <c r="EF13" i="27" s="1"/>
  <c r="BB13" i="27" s="1"/>
  <c r="BC13" i="27" s="1"/>
  <c r="DV11" i="27"/>
  <c r="EF11" i="27" s="1"/>
  <c r="DV19" i="27"/>
  <c r="EF14" i="27"/>
  <c r="BB14" i="27" s="1"/>
  <c r="BC14" i="27" s="1"/>
  <c r="EF15" i="27"/>
  <c r="DV16" i="27"/>
  <c r="EF16" i="27" s="1"/>
  <c r="DV12" i="27"/>
  <c r="EF12" i="27" s="1"/>
  <c r="DV21" i="27"/>
  <c r="EF21" i="27" s="1"/>
  <c r="CX70" i="31"/>
  <c r="CY70" i="31" s="1"/>
  <c r="DA70" i="31" s="1"/>
  <c r="CX69" i="31"/>
  <c r="CY69" i="31" s="1"/>
  <c r="DA69" i="31" s="1"/>
  <c r="CX68" i="31"/>
  <c r="CY68" i="31" s="1"/>
  <c r="DA68" i="31" s="1"/>
  <c r="CX67" i="31"/>
  <c r="CY67" i="31" s="1"/>
  <c r="DA67" i="31" s="1"/>
  <c r="CX66" i="31"/>
  <c r="CY66" i="31" s="1"/>
  <c r="DA66" i="31" s="1"/>
  <c r="CX65" i="31"/>
  <c r="CY65" i="31" s="1"/>
  <c r="DA65" i="31" s="1"/>
  <c r="CX64" i="31"/>
  <c r="CY64" i="31" s="1"/>
  <c r="DA64" i="31" s="1"/>
  <c r="CX63" i="31"/>
  <c r="CY63" i="31" s="1"/>
  <c r="DA63" i="31" s="1"/>
  <c r="CX62" i="31"/>
  <c r="CY62" i="31" s="1"/>
  <c r="DA62" i="31" s="1"/>
  <c r="CX61" i="31"/>
  <c r="CY61" i="31" s="1"/>
  <c r="DA61" i="31" s="1"/>
  <c r="CX60" i="31"/>
  <c r="CY60" i="31" s="1"/>
  <c r="DA60" i="31" s="1"/>
  <c r="CX59" i="31"/>
  <c r="CY59" i="31" s="1"/>
  <c r="DA59" i="31" s="1"/>
  <c r="CX58" i="31"/>
  <c r="CY58" i="31" s="1"/>
  <c r="DA58" i="31" s="1"/>
  <c r="CX57" i="31"/>
  <c r="CY57" i="31" s="1"/>
  <c r="DA57" i="31" s="1"/>
  <c r="CX56" i="31"/>
  <c r="CY56" i="31" s="1"/>
  <c r="DA56" i="31" s="1"/>
  <c r="CX55" i="31"/>
  <c r="CY55" i="31" s="1"/>
  <c r="DA55" i="31" s="1"/>
  <c r="CX54" i="31"/>
  <c r="CY54" i="31" s="1"/>
  <c r="DA54" i="31" s="1"/>
  <c r="CX53" i="31"/>
  <c r="CY53" i="31" s="1"/>
  <c r="DA53" i="31" s="1"/>
  <c r="CX52" i="31"/>
  <c r="CY52" i="31" s="1"/>
  <c r="DA52" i="31" s="1"/>
  <c r="CX51" i="31"/>
  <c r="CY51" i="31" s="1"/>
  <c r="DA51" i="31" s="1"/>
  <c r="CX50" i="31"/>
  <c r="CY50" i="31" s="1"/>
  <c r="DA50" i="31" s="1"/>
  <c r="CX49" i="31"/>
  <c r="CY49" i="31" s="1"/>
  <c r="DA49" i="31" s="1"/>
  <c r="CX48" i="31"/>
  <c r="CY48" i="31" s="1"/>
  <c r="DA48" i="31" s="1"/>
  <c r="CX47" i="31"/>
  <c r="CY47" i="31" s="1"/>
  <c r="DA47" i="31" s="1"/>
  <c r="CX46" i="31"/>
  <c r="CY46" i="31" s="1"/>
  <c r="DA46" i="31" s="1"/>
  <c r="CX45" i="31"/>
  <c r="CY45" i="31" s="1"/>
  <c r="DA45" i="31" s="1"/>
  <c r="CX44" i="31"/>
  <c r="CY44" i="31" s="1"/>
  <c r="DA44" i="31" s="1"/>
  <c r="CX43" i="31"/>
  <c r="CY43" i="31" s="1"/>
  <c r="DA43" i="31" s="1"/>
  <c r="CX41" i="31"/>
  <c r="CY41" i="31" s="1"/>
  <c r="DA41" i="31" s="1"/>
  <c r="CX40" i="31"/>
  <c r="CY40" i="31" s="1"/>
  <c r="DA40" i="31" s="1"/>
  <c r="CX39" i="31"/>
  <c r="CY39" i="31" s="1"/>
  <c r="DA39" i="31" s="1"/>
  <c r="CX38" i="31"/>
  <c r="CY38" i="31" s="1"/>
  <c r="DA38" i="31" s="1"/>
  <c r="CX37" i="31"/>
  <c r="CY37" i="31" s="1"/>
  <c r="DA37" i="31" s="1"/>
  <c r="CX36" i="31"/>
  <c r="CY36" i="31" s="1"/>
  <c r="DA36" i="31" s="1"/>
  <c r="CX35" i="31"/>
  <c r="CY35" i="31" s="1"/>
  <c r="DA35" i="31" s="1"/>
  <c r="CX34" i="31"/>
  <c r="CY34" i="31" s="1"/>
  <c r="DA34" i="31" s="1"/>
  <c r="CX33" i="31"/>
  <c r="CY33" i="31" s="1"/>
  <c r="DA33" i="31" s="1"/>
  <c r="CX32" i="31"/>
  <c r="CY32" i="31" s="1"/>
  <c r="DA32" i="31" s="1"/>
  <c r="CX31" i="31"/>
  <c r="CY31" i="31" s="1"/>
  <c r="DA31" i="31" s="1"/>
  <c r="CX30" i="31"/>
  <c r="CY30" i="31" s="1"/>
  <c r="DA30" i="31" s="1"/>
  <c r="CX29" i="31"/>
  <c r="CY29" i="31" s="1"/>
  <c r="DA29" i="31" s="1"/>
  <c r="CX28" i="31"/>
  <c r="CY28" i="31" s="1"/>
  <c r="DA28" i="31" s="1"/>
  <c r="CX27" i="31"/>
  <c r="CY27" i="31" s="1"/>
  <c r="DA27" i="31" s="1"/>
  <c r="CX26" i="31"/>
  <c r="CY26" i="31" s="1"/>
  <c r="DA26" i="31" s="1"/>
  <c r="CX25" i="31"/>
  <c r="CY25" i="31" s="1"/>
  <c r="DA25" i="31" s="1"/>
  <c r="CX24" i="31"/>
  <c r="CY24" i="31" s="1"/>
  <c r="DA24" i="31" s="1"/>
  <c r="CX23" i="31"/>
  <c r="CY23" i="31" s="1"/>
  <c r="DA23" i="31" s="1"/>
  <c r="CX22" i="31"/>
  <c r="CY22" i="31" s="1"/>
  <c r="DA22" i="31" s="1"/>
  <c r="CX21" i="31"/>
  <c r="CY21" i="31" s="1"/>
  <c r="DA21" i="31" s="1"/>
  <c r="CX20" i="31"/>
  <c r="CY20" i="31" s="1"/>
  <c r="DA20" i="31" s="1"/>
  <c r="CX19" i="31"/>
  <c r="CY19" i="31" s="1"/>
  <c r="DA19" i="31" s="1"/>
  <c r="CX18" i="31"/>
  <c r="CY18" i="31" s="1"/>
  <c r="DA18" i="31" s="1"/>
  <c r="CX17" i="31"/>
  <c r="CY17" i="31" s="1"/>
  <c r="DA17" i="31" s="1"/>
  <c r="CX16" i="31"/>
  <c r="CY16" i="31" s="1"/>
  <c r="DA16" i="31" s="1"/>
  <c r="CX15" i="31"/>
  <c r="CY15" i="31" s="1"/>
  <c r="DA15" i="31" s="1"/>
  <c r="CX14" i="31"/>
  <c r="CY14" i="31" s="1"/>
  <c r="DA14" i="31" s="1"/>
  <c r="CX13" i="31"/>
  <c r="CY13" i="31" s="1"/>
  <c r="DA13" i="31" s="1"/>
  <c r="CX12" i="31"/>
  <c r="CY12" i="31" s="1"/>
  <c r="DA12" i="31" s="1"/>
  <c r="CX11" i="31"/>
  <c r="CY11" i="31" s="1"/>
  <c r="DA11" i="31" s="1"/>
  <c r="CX10" i="31"/>
  <c r="CY10" i="31" s="1"/>
  <c r="DA10" i="31" s="1"/>
  <c r="CX9" i="31"/>
  <c r="CY9" i="31" s="1"/>
  <c r="DA9" i="31" s="1"/>
  <c r="CX8" i="31"/>
  <c r="CY8" i="31" s="1"/>
  <c r="DA8" i="31" s="1"/>
  <c r="CX7" i="31"/>
  <c r="CY7" i="31" s="1"/>
  <c r="DA7" i="31" s="1"/>
  <c r="CX6" i="31"/>
  <c r="CY6" i="31" s="1"/>
  <c r="DA6" i="31" s="1"/>
  <c r="CX5" i="31"/>
  <c r="CY5" i="31" s="1"/>
  <c r="DA5" i="31" s="1"/>
  <c r="CX4" i="31"/>
  <c r="CY4" i="31" s="1"/>
  <c r="DA4" i="31" s="1"/>
  <c r="CX3" i="31"/>
  <c r="CY3" i="31" s="1"/>
  <c r="DA3" i="31" s="1"/>
  <c r="CL22" i="27"/>
  <c r="CM22" i="27" s="1"/>
  <c r="CL21" i="27"/>
  <c r="CM21" i="27" s="1"/>
  <c r="CL20" i="27"/>
  <c r="CM20" i="27" s="1"/>
  <c r="CL19" i="27"/>
  <c r="CM19" i="27" s="1"/>
  <c r="CL17" i="27"/>
  <c r="CM17" i="27" s="1"/>
  <c r="CL16" i="27"/>
  <c r="CM16" i="27" s="1"/>
  <c r="CL15" i="27"/>
  <c r="CM15" i="27" s="1"/>
  <c r="CL14" i="27"/>
  <c r="CM14" i="27" s="1"/>
  <c r="CL13" i="27"/>
  <c r="CM13" i="27" s="1"/>
  <c r="CL12" i="27"/>
  <c r="CM12" i="27" s="1"/>
  <c r="CL11" i="27"/>
  <c r="CM11" i="27" s="1"/>
  <c r="CL10" i="27"/>
  <c r="CM10" i="27" s="1"/>
  <c r="CL9" i="27"/>
  <c r="CM9" i="27" s="1"/>
  <c r="CL8" i="27"/>
  <c r="CM8" i="27" s="1"/>
  <c r="CL7" i="27"/>
  <c r="CM7" i="27" s="1"/>
  <c r="CL6" i="27"/>
  <c r="CM6" i="27" s="1"/>
  <c r="CL5" i="27"/>
  <c r="CM5" i="27" s="1"/>
  <c r="CL4" i="27"/>
  <c r="CM4" i="27" s="1"/>
  <c r="CL3" i="27"/>
  <c r="CM3" i="27" s="1"/>
  <c r="BC3" i="27" l="1"/>
  <c r="BC24" i="27" s="1"/>
  <c r="BB24" i="27"/>
  <c r="EF4" i="27"/>
  <c r="BB4" i="27" s="1"/>
  <c r="BC4" i="27" s="1"/>
  <c r="BG4" i="27"/>
  <c r="EF9" i="27"/>
  <c r="BG9" i="27"/>
  <c r="BE9" i="27" s="1"/>
  <c r="EF19" i="27"/>
  <c r="BB19" i="27" s="1"/>
  <c r="BC19" i="27" s="1"/>
  <c r="BG19" i="27"/>
  <c r="BE19" i="27" s="1"/>
  <c r="AL27" i="31"/>
  <c r="AK27" i="31" s="1"/>
  <c r="AL34" i="31"/>
  <c r="AK34" i="31" s="1"/>
  <c r="AL60" i="31"/>
  <c r="AK60" i="31" s="1"/>
  <c r="AJ15" i="29"/>
  <c r="AL17" i="31"/>
  <c r="AK17" i="31" s="1"/>
  <c r="AL18" i="31"/>
  <c r="AK18" i="31" s="1"/>
  <c r="AL24" i="31"/>
  <c r="AK24" i="31" s="1"/>
  <c r="AL50" i="31"/>
  <c r="AK50" i="31" s="1"/>
  <c r="AL55" i="31"/>
  <c r="AK55" i="31" s="1"/>
  <c r="AL29" i="31"/>
  <c r="AK29" i="31" s="1"/>
  <c r="AL44" i="31"/>
  <c r="AK44" i="31" s="1"/>
  <c r="AH12" i="30"/>
  <c r="AF12" i="30"/>
  <c r="AL10" i="31"/>
  <c r="AK10" i="31" s="1"/>
  <c r="AL6" i="31"/>
  <c r="AL11" i="31"/>
  <c r="AK11" i="31" s="1"/>
  <c r="AL30" i="31"/>
  <c r="AK30" i="31" s="1"/>
  <c r="AL54" i="31"/>
  <c r="AK54" i="31" s="1"/>
  <c r="AL32" i="31"/>
  <c r="AK32" i="31" s="1"/>
  <c r="AL48" i="31"/>
  <c r="AK48" i="31" s="1"/>
  <c r="AK15" i="29"/>
  <c r="AV71" i="31"/>
  <c r="AJ70" i="31" s="1"/>
  <c r="BF41" i="28"/>
  <c r="AQ7" i="28" s="1"/>
  <c r="AO7" i="28" s="1"/>
  <c r="DA71" i="31"/>
  <c r="DA72" i="31"/>
  <c r="CM25" i="27"/>
  <c r="CY72" i="31"/>
  <c r="CY71" i="31"/>
  <c r="CM24" i="27"/>
  <c r="BG44" i="31"/>
  <c r="AU44" i="31" s="1"/>
  <c r="DC71" i="31"/>
  <c r="AB71" i="31"/>
  <c r="BG24" i="27" l="1"/>
  <c r="BE4" i="27"/>
  <c r="BE24" i="27" s="1"/>
  <c r="DK72" i="31"/>
  <c r="EP72" i="31"/>
  <c r="CC74" i="31"/>
  <c r="DD72" i="31"/>
  <c r="BT74" i="31"/>
  <c r="AJ43" i="31"/>
  <c r="AJ47" i="31"/>
  <c r="AJ60" i="31"/>
  <c r="AJ11" i="31"/>
  <c r="AJ32" i="31"/>
  <c r="AJ18" i="31"/>
  <c r="AJ40" i="31"/>
  <c r="AJ24" i="31"/>
  <c r="AJ6" i="31"/>
  <c r="AJ55" i="31"/>
  <c r="AJ17" i="31"/>
  <c r="AJ22" i="31"/>
  <c r="AJ12" i="31"/>
  <c r="AJ10" i="31"/>
  <c r="AJ23" i="31"/>
  <c r="AJ27" i="31"/>
  <c r="AK6" i="31"/>
  <c r="AK71" i="31" s="1"/>
  <c r="AL71" i="31"/>
  <c r="AJ54" i="31"/>
  <c r="AQ6" i="28"/>
  <c r="AO6" i="28" s="1"/>
  <c r="AQ31" i="28"/>
  <c r="AO31" i="28" s="1"/>
  <c r="AQ20" i="28"/>
  <c r="AQ22" i="28"/>
  <c r="AO22" i="28" s="1"/>
  <c r="AQ3" i="28"/>
  <c r="AQ17" i="28"/>
  <c r="AO17" i="28" s="1"/>
  <c r="AQ11" i="28"/>
  <c r="AO11" i="28" s="1"/>
  <c r="BS74" i="31"/>
  <c r="EN72" i="31"/>
  <c r="CZ38" i="31"/>
  <c r="DB38" i="31"/>
  <c r="DB57" i="31"/>
  <c r="DB72" i="31"/>
  <c r="DB66" i="31"/>
  <c r="DB4" i="31"/>
  <c r="DB65" i="31"/>
  <c r="DB33" i="31"/>
  <c r="DB56" i="31"/>
  <c r="DB8" i="31"/>
  <c r="DB59" i="31"/>
  <c r="DB58" i="31"/>
  <c r="DB43" i="31"/>
  <c r="DB25" i="31"/>
  <c r="DB48" i="31"/>
  <c r="DB61" i="31"/>
  <c r="DB53" i="31"/>
  <c r="DB46" i="31"/>
  <c r="DB29" i="31"/>
  <c r="DB13" i="31"/>
  <c r="DB20" i="31"/>
  <c r="DB68" i="31"/>
  <c r="DB37" i="31"/>
  <c r="DB6" i="31"/>
  <c r="DB12" i="31"/>
  <c r="DB45" i="31"/>
  <c r="DB71" i="31"/>
  <c r="DB21" i="31"/>
  <c r="DB67" i="31"/>
  <c r="DB52" i="31"/>
  <c r="DB28" i="31"/>
  <c r="DB5" i="31"/>
  <c r="DB60" i="31"/>
  <c r="DB36" i="31"/>
  <c r="DB51" i="31"/>
  <c r="DB50" i="31"/>
  <c r="DB11" i="31"/>
  <c r="DB17" i="31"/>
  <c r="DB40" i="31"/>
  <c r="DB70" i="31"/>
  <c r="DB30" i="31"/>
  <c r="DB44" i="31"/>
  <c r="DB34" i="31"/>
  <c r="DB39" i="31"/>
  <c r="DB10" i="31"/>
  <c r="DB32" i="31"/>
  <c r="DB63" i="31"/>
  <c r="DB22" i="31"/>
  <c r="DB35" i="31"/>
  <c r="DB26" i="31"/>
  <c r="DB15" i="31"/>
  <c r="DB55" i="31"/>
  <c r="DB24" i="31"/>
  <c r="DB31" i="31"/>
  <c r="DB14" i="31"/>
  <c r="DB47" i="31"/>
  <c r="DB64" i="31"/>
  <c r="DB27" i="31"/>
  <c r="DB18" i="31"/>
  <c r="DB49" i="31"/>
  <c r="DB23" i="31"/>
  <c r="DB16" i="31"/>
  <c r="DB69" i="31"/>
  <c r="DB54" i="31"/>
  <c r="DB19" i="31"/>
  <c r="DB3" i="31"/>
  <c r="DB41" i="31"/>
  <c r="DB9" i="31"/>
  <c r="DB62" i="31"/>
  <c r="DB7" i="31"/>
  <c r="CN4" i="27"/>
  <c r="CN21" i="27"/>
  <c r="CN17" i="27"/>
  <c r="CZ29" i="31"/>
  <c r="CZ12" i="31"/>
  <c r="CZ25" i="31"/>
  <c r="CZ4" i="31"/>
  <c r="CZ67" i="31"/>
  <c r="CZ5" i="31"/>
  <c r="CZ51" i="31"/>
  <c r="CZ54" i="31"/>
  <c r="CZ26" i="31"/>
  <c r="CZ64" i="31"/>
  <c r="CZ30" i="31"/>
  <c r="CZ66" i="31"/>
  <c r="CZ13" i="31"/>
  <c r="CZ60" i="31"/>
  <c r="CZ49" i="31"/>
  <c r="CZ44" i="31"/>
  <c r="CZ14" i="31"/>
  <c r="CZ18" i="31"/>
  <c r="CZ56" i="31"/>
  <c r="CZ70" i="31"/>
  <c r="CZ40" i="31"/>
  <c r="CZ23" i="31"/>
  <c r="CZ21" i="31"/>
  <c r="CZ6" i="31"/>
  <c r="CZ41" i="31"/>
  <c r="CZ35" i="31"/>
  <c r="CZ47" i="31"/>
  <c r="CZ11" i="31"/>
  <c r="CZ48" i="31"/>
  <c r="CZ61" i="31"/>
  <c r="CZ45" i="31"/>
  <c r="CZ36" i="31"/>
  <c r="CZ15" i="31"/>
  <c r="CZ3" i="31"/>
  <c r="CZ63" i="31"/>
  <c r="CZ59" i="31"/>
  <c r="CZ34" i="31"/>
  <c r="CZ9" i="31"/>
  <c r="CZ10" i="31"/>
  <c r="CZ27" i="31"/>
  <c r="CZ65" i="31"/>
  <c r="CZ53" i="31"/>
  <c r="CZ17" i="31"/>
  <c r="CZ62" i="31"/>
  <c r="CZ19" i="31"/>
  <c r="CZ58" i="31"/>
  <c r="CZ57" i="31"/>
  <c r="CZ32" i="31"/>
  <c r="CZ46" i="31"/>
  <c r="CZ28" i="31"/>
  <c r="CZ22" i="31"/>
  <c r="CZ50" i="31"/>
  <c r="CZ33" i="31"/>
  <c r="CZ24" i="31"/>
  <c r="CZ8" i="31"/>
  <c r="CZ68" i="31"/>
  <c r="CZ52" i="31"/>
  <c r="CZ31" i="31"/>
  <c r="CZ37" i="31"/>
  <c r="CZ7" i="31"/>
  <c r="CZ20" i="31"/>
  <c r="CZ55" i="31"/>
  <c r="CZ39" i="31"/>
  <c r="CZ43" i="31"/>
  <c r="CZ69" i="31"/>
  <c r="CZ16" i="31"/>
  <c r="BG18" i="31"/>
  <c r="AU18" i="31" s="1"/>
  <c r="BG30" i="31"/>
  <c r="AU30" i="31" s="1"/>
  <c r="BG34" i="31"/>
  <c r="BG22" i="31"/>
  <c r="AU22" i="31" s="1"/>
  <c r="CN8" i="27"/>
  <c r="CN20" i="27"/>
  <c r="CN3" i="27"/>
  <c r="CN12" i="27"/>
  <c r="CN22" i="27"/>
  <c r="CN19" i="27"/>
  <c r="CN6" i="27"/>
  <c r="CN7" i="27"/>
  <c r="CN13" i="27"/>
  <c r="CN15" i="27"/>
  <c r="CN9" i="27"/>
  <c r="CN11" i="27"/>
  <c r="CN5" i="27"/>
  <c r="CN16" i="27"/>
  <c r="CN14" i="27"/>
  <c r="CN10" i="27"/>
  <c r="BG55" i="31"/>
  <c r="AU55" i="31" s="1"/>
  <c r="AT5" i="29"/>
  <c r="AR32" i="28"/>
  <c r="V10" i="33"/>
  <c r="AC10" i="33" s="1"/>
  <c r="D12" i="33"/>
  <c r="K11" i="33" s="1"/>
  <c r="E12" i="33"/>
  <c r="Q12" i="33"/>
  <c r="AO4" i="27" l="1"/>
  <c r="AJ71" i="31"/>
  <c r="AQ41" i="28"/>
  <c r="AN3" i="27"/>
  <c r="V7" i="33"/>
  <c r="AC7" i="33" s="1"/>
  <c r="AL19" i="27"/>
  <c r="V8" i="33"/>
  <c r="AC8" i="33" s="1"/>
  <c r="V11" i="33"/>
  <c r="BG47" i="31"/>
  <c r="AU47" i="31" s="1"/>
  <c r="BG17" i="31"/>
  <c r="AU17" i="31" s="1"/>
  <c r="BG6" i="31"/>
  <c r="AU6" i="31" s="1"/>
  <c r="BG60" i="31"/>
  <c r="AU60" i="31" s="1"/>
  <c r="BG12" i="31"/>
  <c r="AU12" i="31" s="1"/>
  <c r="BG23" i="31"/>
  <c r="AU23" i="31" s="1"/>
  <c r="BG32" i="31"/>
  <c r="AU32" i="31" s="1"/>
  <c r="BG10" i="31"/>
  <c r="AU10" i="31" s="1"/>
  <c r="AU34" i="31"/>
  <c r="BG11" i="31"/>
  <c r="AU11" i="31" s="1"/>
  <c r="BG24" i="31"/>
  <c r="AU24" i="31" s="1"/>
  <c r="BG54" i="31"/>
  <c r="AU54" i="31" s="1"/>
  <c r="BG27" i="31"/>
  <c r="AU27" i="31" s="1"/>
  <c r="AT9" i="29"/>
  <c r="AT3" i="29"/>
  <c r="AR18" i="28"/>
  <c r="AR19" i="28"/>
  <c r="AR20" i="28"/>
  <c r="AR11" i="28"/>
  <c r="AR34" i="28"/>
  <c r="AR15" i="28"/>
  <c r="AR21" i="28"/>
  <c r="AR3" i="28"/>
  <c r="V6" i="33"/>
  <c r="AC6" i="33" s="1"/>
  <c r="V9" i="33"/>
  <c r="AC9" i="33" s="1"/>
  <c r="K7" i="33"/>
  <c r="K8" i="33"/>
  <c r="K9" i="33"/>
  <c r="K10" i="33"/>
  <c r="AB10" i="33" s="1"/>
  <c r="K6" i="33"/>
  <c r="G5" i="34" l="1"/>
  <c r="G9" i="34"/>
  <c r="I9" i="34" s="1"/>
  <c r="K9" i="34" s="1"/>
  <c r="M9" i="34" s="1"/>
  <c r="AB11" i="33"/>
  <c r="AC11" i="33"/>
  <c r="AC12" i="33" s="1"/>
  <c r="AL3" i="27"/>
  <c r="AB7" i="33"/>
  <c r="AL14" i="27"/>
  <c r="AL13" i="27"/>
  <c r="AL10" i="27"/>
  <c r="AL4" i="27"/>
  <c r="AO14" i="27"/>
  <c r="AM14" i="27" s="1"/>
  <c r="AO19" i="27"/>
  <c r="AO9" i="27"/>
  <c r="AM9" i="27" s="1"/>
  <c r="AN19" i="27"/>
  <c r="AN4" i="27"/>
  <c r="AM4" i="27" s="1"/>
  <c r="AN13" i="27"/>
  <c r="AM13" i="27" s="1"/>
  <c r="AN10" i="27"/>
  <c r="AM10" i="27" s="1"/>
  <c r="AM3" i="27"/>
  <c r="AB6" i="33"/>
  <c r="AB9" i="33"/>
  <c r="AB8" i="33"/>
  <c r="AT15" i="29"/>
  <c r="AH5" i="29" s="1"/>
  <c r="V12" i="33"/>
  <c r="AI12" i="30"/>
  <c r="AU71" i="31"/>
  <c r="AR41" i="28"/>
  <c r="AG19" i="27"/>
  <c r="K12" i="33"/>
  <c r="G10" i="34" l="1"/>
  <c r="I5" i="34"/>
  <c r="G21" i="34"/>
  <c r="I21" i="34" s="1"/>
  <c r="G20" i="34"/>
  <c r="AL24" i="27"/>
  <c r="AM19" i="27"/>
  <c r="AM24" i="27" s="1"/>
  <c r="AI32" i="28"/>
  <c r="AI24" i="28"/>
  <c r="AA3" i="30"/>
  <c r="AB12" i="33"/>
  <c r="AO24" i="27"/>
  <c r="AN24" i="27"/>
  <c r="AH3" i="29"/>
  <c r="AI30" i="31"/>
  <c r="AI18" i="31"/>
  <c r="AI44" i="31"/>
  <c r="AI22" i="31"/>
  <c r="AI3" i="28"/>
  <c r="AG14" i="27"/>
  <c r="AI21" i="28"/>
  <c r="AI11" i="28"/>
  <c r="AI15" i="28"/>
  <c r="AG10" i="27"/>
  <c r="AI20" i="28"/>
  <c r="AG13" i="27"/>
  <c r="AI11" i="31"/>
  <c r="AH9" i="29"/>
  <c r="AI19" i="28"/>
  <c r="AG4" i="27"/>
  <c r="AI34" i="28"/>
  <c r="AI18" i="28"/>
  <c r="AI24" i="31"/>
  <c r="AI17" i="31"/>
  <c r="AI55" i="31"/>
  <c r="AI47" i="31"/>
  <c r="AI12" i="31"/>
  <c r="AI6" i="31"/>
  <c r="AI54" i="31"/>
  <c r="AI34" i="31"/>
  <c r="AI23" i="31"/>
  <c r="AI27" i="31"/>
  <c r="AI32" i="31"/>
  <c r="AI10" i="31"/>
  <c r="AI60" i="31"/>
  <c r="DK24" i="27"/>
  <c r="BU24" i="27"/>
  <c r="CZ41" i="28"/>
  <c r="DO8" i="28"/>
  <c r="BN41" i="28"/>
  <c r="DE15" i="29"/>
  <c r="V15" i="29"/>
  <c r="BT15" i="29"/>
  <c r="CV12" i="30"/>
  <c r="BO12" i="30"/>
  <c r="BQ15" i="30" l="1"/>
  <c r="DC15" i="30"/>
  <c r="BZ15" i="30"/>
  <c r="BV18" i="29"/>
  <c r="CH18" i="29"/>
  <c r="DG18" i="29"/>
  <c r="I20" i="34"/>
  <c r="G22" i="34"/>
  <c r="K5" i="34"/>
  <c r="M5" i="34" s="1"/>
  <c r="I10" i="34"/>
  <c r="BW26" i="27"/>
  <c r="BP15" i="30"/>
  <c r="CW15" i="30"/>
  <c r="BU18" i="29"/>
  <c r="DF18" i="29"/>
  <c r="AA4" i="30"/>
  <c r="AA12" i="30" s="1"/>
  <c r="BV26" i="27"/>
  <c r="BX18" i="27" s="1"/>
  <c r="DL26" i="27"/>
  <c r="AH15" i="29"/>
  <c r="AG24" i="27"/>
  <c r="AI41" i="28"/>
  <c r="AI71" i="31"/>
  <c r="BT18" i="29"/>
  <c r="BU26" i="27"/>
  <c r="DK26" i="27"/>
  <c r="DQ18" i="27" s="1"/>
  <c r="BN44" i="28"/>
  <c r="CZ44" i="28"/>
  <c r="DE18" i="29"/>
  <c r="CV15" i="30"/>
  <c r="BO15" i="30"/>
  <c r="M11" i="34" l="1"/>
  <c r="M12" i="34" s="1"/>
  <c r="N9" i="34" s="1"/>
  <c r="N5" i="34"/>
  <c r="N11" i="34" s="1"/>
  <c r="BX23" i="27"/>
  <c r="DQ23" i="27"/>
  <c r="I22" i="34"/>
  <c r="I26" i="34" s="1"/>
  <c r="I27" i="34" s="1"/>
  <c r="DD3" i="28"/>
  <c r="DD25" i="28"/>
  <c r="DD37" i="28"/>
  <c r="DD4" i="28"/>
  <c r="DD26" i="28"/>
  <c r="DD38" i="28"/>
  <c r="DF38" i="28" s="1"/>
  <c r="DD6" i="28"/>
  <c r="DD15" i="28"/>
  <c r="DF15" i="28" s="1"/>
  <c r="DD27" i="28"/>
  <c r="DF27" i="28" s="1"/>
  <c r="DD39" i="28"/>
  <c r="DF39" i="28" s="1"/>
  <c r="DD7" i="28"/>
  <c r="DD16" i="28"/>
  <c r="DD28" i="28"/>
  <c r="DD40" i="28"/>
  <c r="DD31" i="28"/>
  <c r="DD8" i="28"/>
  <c r="DD17" i="28"/>
  <c r="DF17" i="28" s="1"/>
  <c r="DD29" i="28"/>
  <c r="DF29" i="28" s="1"/>
  <c r="DD19" i="28"/>
  <c r="DD32" i="28"/>
  <c r="DF32" i="28" s="1"/>
  <c r="DD9" i="28"/>
  <c r="DF9" i="28" s="1"/>
  <c r="DD18" i="28"/>
  <c r="DF18" i="28" s="1"/>
  <c r="DD30" i="28"/>
  <c r="DD10" i="28"/>
  <c r="DD11" i="28"/>
  <c r="DD20" i="28"/>
  <c r="DD12" i="28"/>
  <c r="DF12" i="28" s="1"/>
  <c r="DD21" i="28"/>
  <c r="DD13" i="28"/>
  <c r="DF13" i="28" s="1"/>
  <c r="DD22" i="28"/>
  <c r="DF22" i="28" s="1"/>
  <c r="DD34" i="28"/>
  <c r="DF34" i="28" s="1"/>
  <c r="DD23" i="28"/>
  <c r="DF23" i="28" s="1"/>
  <c r="DD35" i="28"/>
  <c r="DF35" i="28" s="1"/>
  <c r="DD14" i="28"/>
  <c r="DF14" i="28" s="1"/>
  <c r="DD36" i="28"/>
  <c r="DD33" i="28"/>
  <c r="DF33" i="28" s="1"/>
  <c r="DD24" i="28"/>
  <c r="DO9" i="29"/>
  <c r="DT9" i="29" s="1"/>
  <c r="DO8" i="29"/>
  <c r="DT8" i="29" s="1"/>
  <c r="DO10" i="29"/>
  <c r="DT10" i="29" s="1"/>
  <c r="DO7" i="29"/>
  <c r="DT7" i="29" s="1"/>
  <c r="DO14" i="29"/>
  <c r="DT14" i="29" s="1"/>
  <c r="DO5" i="29"/>
  <c r="DT5" i="29" s="1"/>
  <c r="DO13" i="29"/>
  <c r="DT13" i="29" s="1"/>
  <c r="DO4" i="29"/>
  <c r="DT4" i="29" s="1"/>
  <c r="DO12" i="29"/>
  <c r="DT12" i="29" s="1"/>
  <c r="DO3" i="29"/>
  <c r="DT3" i="29" s="1"/>
  <c r="DO11" i="29"/>
  <c r="DT11" i="29" s="1"/>
  <c r="CD4" i="30"/>
  <c r="CH4" i="30" s="1"/>
  <c r="CD3" i="30"/>
  <c r="CH3" i="30" s="1"/>
  <c r="CD5" i="30"/>
  <c r="CH5" i="30" s="1"/>
  <c r="CD11" i="30"/>
  <c r="CH11" i="30" s="1"/>
  <c r="CD6" i="30"/>
  <c r="CH6" i="30" s="1"/>
  <c r="CD10" i="30"/>
  <c r="CH10" i="30" s="1"/>
  <c r="CD9" i="30"/>
  <c r="CH9" i="30" s="1"/>
  <c r="BX22" i="27"/>
  <c r="BZ22" i="27" s="1"/>
  <c r="BX13" i="27"/>
  <c r="BZ13" i="27" s="1"/>
  <c r="BX9" i="27"/>
  <c r="BZ9" i="27" s="1"/>
  <c r="BX21" i="27"/>
  <c r="BZ21" i="27" s="1"/>
  <c r="BX8" i="27"/>
  <c r="BX7" i="27"/>
  <c r="BX5" i="27"/>
  <c r="BX10" i="27"/>
  <c r="BZ10" i="27" s="1"/>
  <c r="BX3" i="27"/>
  <c r="BZ3" i="27" s="1"/>
  <c r="BX20" i="27"/>
  <c r="BZ20" i="27" s="1"/>
  <c r="BX12" i="27"/>
  <c r="BZ12" i="27" s="1"/>
  <c r="BX19" i="27"/>
  <c r="BZ19" i="27" s="1"/>
  <c r="BX6" i="27"/>
  <c r="BZ6" i="27" s="1"/>
  <c r="BX17" i="27"/>
  <c r="BZ17" i="27" s="1"/>
  <c r="BX14" i="27"/>
  <c r="BZ14" i="27" s="1"/>
  <c r="BX16" i="27"/>
  <c r="BZ16" i="27" s="1"/>
  <c r="BX15" i="27"/>
  <c r="BZ15" i="27" s="1"/>
  <c r="BX11" i="27"/>
  <c r="BX4" i="27"/>
  <c r="BZ4" i="27" s="1"/>
  <c r="DF3" i="30"/>
  <c r="DI3" i="30" s="1"/>
  <c r="DF11" i="30"/>
  <c r="DI11" i="30" s="1"/>
  <c r="DF10" i="30"/>
  <c r="DI10" i="30" s="1"/>
  <c r="DF9" i="30"/>
  <c r="DI9" i="30" s="1"/>
  <c r="DF6" i="30"/>
  <c r="DI6" i="30" s="1"/>
  <c r="DF4" i="30"/>
  <c r="DI4" i="30" s="1"/>
  <c r="DF5" i="30"/>
  <c r="DI5" i="30" s="1"/>
  <c r="DF25" i="28"/>
  <c r="DF3" i="28"/>
  <c r="DF40" i="28"/>
  <c r="DF24" i="28"/>
  <c r="DF16" i="28"/>
  <c r="DF11" i="28"/>
  <c r="DF6" i="28"/>
  <c r="DF4" i="28"/>
  <c r="DF31" i="28"/>
  <c r="DF10" i="28"/>
  <c r="DF26" i="28"/>
  <c r="DF30" i="28"/>
  <c r="DF37" i="28"/>
  <c r="DF21" i="28"/>
  <c r="DF8" i="28"/>
  <c r="DF19" i="28"/>
  <c r="DF36" i="28"/>
  <c r="DF28" i="28"/>
  <c r="DF20" i="28"/>
  <c r="DF7" i="28"/>
  <c r="BW12" i="29"/>
  <c r="CS12" i="29" s="1"/>
  <c r="BW3" i="29"/>
  <c r="CS3" i="29" s="1"/>
  <c r="BW5" i="29"/>
  <c r="CS5" i="29" s="1"/>
  <c r="BW11" i="29"/>
  <c r="CS11" i="29" s="1"/>
  <c r="BW14" i="29"/>
  <c r="CS14" i="29" s="1"/>
  <c r="BW10" i="29"/>
  <c r="CS10" i="29" s="1"/>
  <c r="BW9" i="29"/>
  <c r="CS9" i="29" s="1"/>
  <c r="BW8" i="29"/>
  <c r="CS8" i="29" s="1"/>
  <c r="BW4" i="29"/>
  <c r="CS4" i="29" s="1"/>
  <c r="BW7" i="29"/>
  <c r="CS7" i="29" s="1"/>
  <c r="BW13" i="29"/>
  <c r="CS13" i="29" s="1"/>
  <c r="BR33" i="28"/>
  <c r="BR25" i="28"/>
  <c r="BR17" i="28"/>
  <c r="BR12" i="28"/>
  <c r="BR3" i="28"/>
  <c r="BR35" i="28"/>
  <c r="BR18" i="28"/>
  <c r="BR40" i="28"/>
  <c r="BR32" i="28"/>
  <c r="BR24" i="28"/>
  <c r="BR16" i="28"/>
  <c r="BR11" i="28"/>
  <c r="BR6" i="28"/>
  <c r="BR39" i="28"/>
  <c r="BR31" i="28"/>
  <c r="BR23" i="28"/>
  <c r="BR15" i="28"/>
  <c r="BR10" i="28"/>
  <c r="BR27" i="28"/>
  <c r="BR34" i="28"/>
  <c r="BR4" i="28"/>
  <c r="BR38" i="28"/>
  <c r="BR30" i="28"/>
  <c r="BR22" i="28"/>
  <c r="BR9" i="28"/>
  <c r="BR19" i="28"/>
  <c r="BR13" i="28"/>
  <c r="BR37" i="28"/>
  <c r="BR29" i="28"/>
  <c r="BR21" i="28"/>
  <c r="BR8" i="28"/>
  <c r="BR26" i="28"/>
  <c r="BR36" i="28"/>
  <c r="BR28" i="28"/>
  <c r="BR20" i="28"/>
  <c r="BR14" i="28"/>
  <c r="BR7" i="28"/>
  <c r="BZ5" i="27"/>
  <c r="BZ11" i="27"/>
  <c r="BZ7" i="27"/>
  <c r="BZ8" i="27"/>
  <c r="DQ20" i="27"/>
  <c r="DU20" i="27" s="1"/>
  <c r="DQ19" i="27"/>
  <c r="DU19" i="27" s="1"/>
  <c r="DQ6" i="27"/>
  <c r="DU6" i="27" s="1"/>
  <c r="DQ5" i="27"/>
  <c r="DU5" i="27" s="1"/>
  <c r="DQ17" i="27"/>
  <c r="DU17" i="27" s="1"/>
  <c r="DQ12" i="27"/>
  <c r="DU12" i="27" s="1"/>
  <c r="DQ16" i="27"/>
  <c r="DU16" i="27" s="1"/>
  <c r="DQ15" i="27"/>
  <c r="DU15" i="27" s="1"/>
  <c r="DQ11" i="27"/>
  <c r="DU11" i="27" s="1"/>
  <c r="DQ4" i="27"/>
  <c r="DU4" i="27" s="1"/>
  <c r="DQ9" i="27"/>
  <c r="DU9" i="27" s="1"/>
  <c r="DQ14" i="27"/>
  <c r="DU14" i="27" s="1"/>
  <c r="DQ10" i="27"/>
  <c r="DU10" i="27" s="1"/>
  <c r="DQ3" i="27"/>
  <c r="DU3" i="27" s="1"/>
  <c r="DQ13" i="27"/>
  <c r="DU13" i="27" s="1"/>
  <c r="DQ22" i="27"/>
  <c r="DU22" i="27" s="1"/>
  <c r="DQ21" i="27"/>
  <c r="DU21" i="27" s="1"/>
  <c r="DQ8" i="27"/>
  <c r="DU8" i="27" s="1"/>
  <c r="DQ7" i="27"/>
  <c r="DU7" i="27" s="1"/>
  <c r="EM71" i="31"/>
  <c r="I28" i="34" l="1"/>
  <c r="I29" i="34"/>
  <c r="CJ32" i="28"/>
  <c r="CI32" i="28"/>
  <c r="CJ26" i="28"/>
  <c r="CI26" i="28"/>
  <c r="CJ9" i="28"/>
  <c r="CI9" i="28"/>
  <c r="CJ10" i="28"/>
  <c r="CI10" i="28"/>
  <c r="CJ24" i="28"/>
  <c r="CI24" i="28"/>
  <c r="CJ25" i="28"/>
  <c r="CI25" i="28"/>
  <c r="CJ22" i="28"/>
  <c r="CI22" i="28"/>
  <c r="CJ7" i="28"/>
  <c r="CI7" i="28"/>
  <c r="CJ21" i="28"/>
  <c r="CI21" i="28"/>
  <c r="CJ30" i="28"/>
  <c r="CI30" i="28"/>
  <c r="CJ31" i="28"/>
  <c r="CI31" i="28"/>
  <c r="CJ18" i="28"/>
  <c r="CI18" i="28"/>
  <c r="CJ15" i="28"/>
  <c r="CI15" i="28"/>
  <c r="CJ14" i="28"/>
  <c r="CI14" i="28"/>
  <c r="CJ29" i="28"/>
  <c r="CI29" i="28"/>
  <c r="CJ38" i="28"/>
  <c r="CI38" i="28"/>
  <c r="CJ39" i="28"/>
  <c r="CI39" i="28"/>
  <c r="CJ35" i="28"/>
  <c r="CI35" i="28"/>
  <c r="CJ20" i="28"/>
  <c r="CI20" i="28"/>
  <c r="CJ37" i="28"/>
  <c r="CI37" i="28"/>
  <c r="CJ4" i="28"/>
  <c r="CI4" i="28"/>
  <c r="CJ6" i="28"/>
  <c r="CI6" i="28"/>
  <c r="CJ3" i="28"/>
  <c r="CI3" i="28"/>
  <c r="CJ33" i="28"/>
  <c r="CI33" i="28"/>
  <c r="CJ23" i="28"/>
  <c r="CI23" i="28"/>
  <c r="CJ28" i="28"/>
  <c r="CI28" i="28"/>
  <c r="CJ13" i="28"/>
  <c r="CI13" i="28"/>
  <c r="CJ34" i="28"/>
  <c r="CI34" i="28"/>
  <c r="CJ11" i="28"/>
  <c r="CI11" i="28"/>
  <c r="CJ12" i="28"/>
  <c r="CI12" i="28"/>
  <c r="CJ8" i="28"/>
  <c r="CI8" i="28"/>
  <c r="CJ40" i="28"/>
  <c r="CI40" i="28"/>
  <c r="CJ36" i="28"/>
  <c r="CI36" i="28"/>
  <c r="CJ19" i="28"/>
  <c r="CI19" i="28"/>
  <c r="CJ27" i="28"/>
  <c r="CI27" i="28"/>
  <c r="CJ16" i="28"/>
  <c r="CI16" i="28"/>
  <c r="CJ17" i="28"/>
  <c r="CI17" i="28"/>
  <c r="DF42" i="28"/>
  <c r="DI12" i="30"/>
  <c r="CH13" i="30"/>
  <c r="CS18" i="29"/>
  <c r="CS17" i="29"/>
  <c r="DF41" i="28"/>
  <c r="DI13" i="30"/>
  <c r="CH12" i="30"/>
  <c r="DT17" i="29"/>
  <c r="DT18" i="29"/>
  <c r="BZ24" i="27"/>
  <c r="BZ25" i="27"/>
  <c r="CV11" i="29" l="1"/>
  <c r="DV13" i="29"/>
  <c r="ED13" i="29" s="1"/>
  <c r="CJ41" i="28"/>
  <c r="CJ42" i="28"/>
  <c r="CI41" i="28"/>
  <c r="CI42" i="28"/>
  <c r="CM9" i="30"/>
  <c r="CM6" i="30"/>
  <c r="CM11" i="30"/>
  <c r="CM10" i="30"/>
  <c r="CM3" i="30"/>
  <c r="CM4" i="30"/>
  <c r="DL3" i="30"/>
  <c r="DU3" i="30" s="1"/>
  <c r="DL5" i="30"/>
  <c r="DU5" i="30" s="1"/>
  <c r="DL9" i="30"/>
  <c r="DU9" i="30" s="1"/>
  <c r="DL4" i="30"/>
  <c r="DU4" i="30" s="1"/>
  <c r="DL11" i="30"/>
  <c r="DU11" i="30" s="1"/>
  <c r="DL6" i="30"/>
  <c r="DU6" i="30" s="1"/>
  <c r="DL10" i="30"/>
  <c r="DU10" i="30" s="1"/>
  <c r="CM5" i="30"/>
  <c r="DK40" i="28"/>
  <c r="DU40" i="28" s="1"/>
  <c r="DK19" i="28"/>
  <c r="DU19" i="28" s="1"/>
  <c r="DK36" i="28"/>
  <c r="DU36" i="28" s="1"/>
  <c r="DK23" i="28"/>
  <c r="DU23" i="28" s="1"/>
  <c r="DK31" i="28"/>
  <c r="DU31" i="28" s="1"/>
  <c r="DK33" i="28"/>
  <c r="DU33" i="28" s="1"/>
  <c r="DK18" i="28"/>
  <c r="DU18" i="28" s="1"/>
  <c r="DK3" i="28"/>
  <c r="DU3" i="28" s="1"/>
  <c r="DK9" i="28"/>
  <c r="DU9" i="28" s="1"/>
  <c r="DK24" i="28"/>
  <c r="DU24" i="28" s="1"/>
  <c r="DK17" i="28"/>
  <c r="DU17" i="28" s="1"/>
  <c r="DK11" i="28"/>
  <c r="DU11" i="28" s="1"/>
  <c r="DK35" i="28"/>
  <c r="DU35" i="28" s="1"/>
  <c r="DK27" i="28"/>
  <c r="DU27" i="28" s="1"/>
  <c r="DK8" i="28"/>
  <c r="DU8" i="28" s="1"/>
  <c r="DK15" i="28"/>
  <c r="DU15" i="28" s="1"/>
  <c r="DK38" i="28"/>
  <c r="DU38" i="28" s="1"/>
  <c r="DK28" i="28"/>
  <c r="DU28" i="28" s="1"/>
  <c r="DK39" i="28"/>
  <c r="DU39" i="28" s="1"/>
  <c r="DK4" i="28"/>
  <c r="DU4" i="28" s="1"/>
  <c r="DK25" i="28"/>
  <c r="DU25" i="28" s="1"/>
  <c r="DK14" i="28"/>
  <c r="DU14" i="28" s="1"/>
  <c r="DK34" i="28"/>
  <c r="DU34" i="28" s="1"/>
  <c r="DK16" i="28"/>
  <c r="DU16" i="28" s="1"/>
  <c r="DK32" i="28"/>
  <c r="DU32" i="28" s="1"/>
  <c r="DK21" i="28"/>
  <c r="DU21" i="28" s="1"/>
  <c r="DK29" i="28"/>
  <c r="DU29" i="28" s="1"/>
  <c r="DK30" i="28"/>
  <c r="DU30" i="28" s="1"/>
  <c r="DK13" i="28"/>
  <c r="DU13" i="28" s="1"/>
  <c r="DK10" i="28"/>
  <c r="DU10" i="28" s="1"/>
  <c r="DK7" i="28"/>
  <c r="DU7" i="28" s="1"/>
  <c r="DK22" i="28"/>
  <c r="DU22" i="28" s="1"/>
  <c r="DK37" i="28"/>
  <c r="DU37" i="28" s="1"/>
  <c r="DK26" i="28"/>
  <c r="DU26" i="28" s="1"/>
  <c r="CV7" i="29"/>
  <c r="CV5" i="29"/>
  <c r="CV13" i="29"/>
  <c r="CV12" i="29"/>
  <c r="CV14" i="29"/>
  <c r="CV10" i="29"/>
  <c r="CV3" i="29"/>
  <c r="CV9" i="29"/>
  <c r="CV8" i="29"/>
  <c r="CV4" i="29"/>
  <c r="DK20" i="28"/>
  <c r="DU20" i="28" s="1"/>
  <c r="DK12" i="28"/>
  <c r="DU12" i="28" s="1"/>
  <c r="DV11" i="29"/>
  <c r="ED11" i="29" s="1"/>
  <c r="DV4" i="29"/>
  <c r="ED4" i="29" s="1"/>
  <c r="DV12" i="29"/>
  <c r="ED12" i="29" s="1"/>
  <c r="DV9" i="29"/>
  <c r="ED9" i="29" s="1"/>
  <c r="DV8" i="29"/>
  <c r="ED8" i="29" s="1"/>
  <c r="DV5" i="29"/>
  <c r="ED5" i="29" s="1"/>
  <c r="DV10" i="29"/>
  <c r="ED10" i="29" s="1"/>
  <c r="DV3" i="29"/>
  <c r="ED3" i="29" s="1"/>
  <c r="DV7" i="29"/>
  <c r="ED7" i="29" s="1"/>
  <c r="DV14" i="29"/>
  <c r="ED14" i="29" s="1"/>
  <c r="DK6" i="28"/>
  <c r="DU6" i="28" s="1"/>
  <c r="CB16" i="27"/>
  <c r="DX13" i="27"/>
  <c r="EH13" i="27" s="1"/>
  <c r="CB11" i="27"/>
  <c r="DX11" i="27"/>
  <c r="EH11" i="27" s="1"/>
  <c r="CB3" i="27"/>
  <c r="CB12" i="27"/>
  <c r="CB7" i="27"/>
  <c r="CB8" i="27"/>
  <c r="CB22" i="27"/>
  <c r="CB4" i="27"/>
  <c r="CB5" i="27"/>
  <c r="CB10" i="27"/>
  <c r="CB19" i="27"/>
  <c r="CB6" i="27"/>
  <c r="CB21" i="27"/>
  <c r="CB15" i="27"/>
  <c r="CB17" i="27"/>
  <c r="CB13" i="27"/>
  <c r="CB14" i="27"/>
  <c r="CB20" i="27"/>
  <c r="DX12" i="27"/>
  <c r="EH12" i="27" s="1"/>
  <c r="DX15" i="27"/>
  <c r="EH15" i="27" s="1"/>
  <c r="DX16" i="27"/>
  <c r="EH16" i="27" s="1"/>
  <c r="DX20" i="27"/>
  <c r="EH20" i="27" s="1"/>
  <c r="DX22" i="27"/>
  <c r="EH22" i="27" s="1"/>
  <c r="DX3" i="27"/>
  <c r="EH3" i="27" s="1"/>
  <c r="DX21" i="27"/>
  <c r="EH21" i="27" s="1"/>
  <c r="DX14" i="27"/>
  <c r="EH14" i="27" s="1"/>
  <c r="DX9" i="27"/>
  <c r="EH9" i="27" s="1"/>
  <c r="DX5" i="27"/>
  <c r="EH5" i="27" s="1"/>
  <c r="DX17" i="27"/>
  <c r="EH17" i="27" s="1"/>
  <c r="DX4" i="27"/>
  <c r="EH4" i="27" s="1"/>
  <c r="CB9" i="27"/>
  <c r="DX10" i="27"/>
  <c r="EH10" i="27" s="1"/>
  <c r="DX19" i="27"/>
  <c r="EH19" i="27" s="1"/>
  <c r="DX6" i="27"/>
  <c r="EH6" i="27" s="1"/>
  <c r="DX8" i="27"/>
  <c r="EH8" i="27" s="1"/>
  <c r="DX7" i="27"/>
  <c r="EH7" i="27" s="1"/>
  <c r="CK70" i="31"/>
  <c r="CK69" i="31"/>
  <c r="CK68" i="31"/>
  <c r="CK67" i="31"/>
  <c r="CK66" i="31"/>
  <c r="CK65" i="31"/>
  <c r="CK64" i="31"/>
  <c r="CK63" i="31"/>
  <c r="CK62" i="31"/>
  <c r="CK61" i="31"/>
  <c r="CK60" i="31"/>
  <c r="CK59" i="31"/>
  <c r="CK58" i="31"/>
  <c r="CK57" i="31"/>
  <c r="CK56" i="31"/>
  <c r="CK55" i="31"/>
  <c r="CK54" i="31"/>
  <c r="CK53" i="31"/>
  <c r="CK52" i="31"/>
  <c r="CK51" i="31"/>
  <c r="CK50" i="31"/>
  <c r="CK49" i="31"/>
  <c r="CK48" i="31"/>
  <c r="CK47" i="31"/>
  <c r="CK46" i="31"/>
  <c r="CK45" i="31"/>
  <c r="CK44" i="31"/>
  <c r="CK43" i="31"/>
  <c r="CK41" i="31"/>
  <c r="CK40" i="31"/>
  <c r="CK39" i="31"/>
  <c r="CK38" i="31"/>
  <c r="CK37" i="31"/>
  <c r="CK36" i="31"/>
  <c r="CK35" i="31"/>
  <c r="CK34" i="31"/>
  <c r="CK33" i="31"/>
  <c r="CK32" i="31"/>
  <c r="CK31" i="31"/>
  <c r="CK30" i="31"/>
  <c r="CK29" i="31"/>
  <c r="CK28" i="31"/>
  <c r="CK27" i="31"/>
  <c r="CK26" i="31"/>
  <c r="CK25" i="31"/>
  <c r="CK24" i="31"/>
  <c r="CK23" i="31"/>
  <c r="CK22" i="31"/>
  <c r="CK21" i="31"/>
  <c r="CK20" i="31"/>
  <c r="CK19" i="31"/>
  <c r="CK18" i="31"/>
  <c r="CK17" i="31"/>
  <c r="CK16" i="31"/>
  <c r="CK15" i="31"/>
  <c r="CK14" i="31"/>
  <c r="CK13" i="31"/>
  <c r="CK12" i="31"/>
  <c r="CK11" i="31"/>
  <c r="CK10" i="31"/>
  <c r="CK9" i="31"/>
  <c r="CK8" i="31"/>
  <c r="CK7" i="31"/>
  <c r="CK6" i="31"/>
  <c r="CK5" i="31"/>
  <c r="CK4" i="31"/>
  <c r="CK3" i="31"/>
  <c r="BP71" i="31"/>
  <c r="BJ14" i="30" l="1"/>
  <c r="BA9" i="30" s="1"/>
  <c r="AU9" i="30" s="1"/>
  <c r="BO15" i="29"/>
  <c r="BB9" i="29" s="1"/>
  <c r="AS9" i="29" s="1"/>
  <c r="BI9" i="28"/>
  <c r="BB21" i="28" s="1"/>
  <c r="AY21" i="28" s="1"/>
  <c r="BP7" i="27"/>
  <c r="BH14" i="27" s="1"/>
  <c r="DW11" i="29"/>
  <c r="CK27" i="28"/>
  <c r="DS27" i="28" s="1"/>
  <c r="CP18" i="28"/>
  <c r="DW3" i="29"/>
  <c r="DW13" i="29"/>
  <c r="DN5" i="30"/>
  <c r="DN4" i="30"/>
  <c r="CK13" i="28"/>
  <c r="DS13" i="28" s="1"/>
  <c r="CK19" i="28"/>
  <c r="CK28" i="28"/>
  <c r="DS28" i="28" s="1"/>
  <c r="CK12" i="28"/>
  <c r="DS12" i="28" s="1"/>
  <c r="CK3" i="28"/>
  <c r="CK36" i="28"/>
  <c r="DS36" i="28" s="1"/>
  <c r="CK25" i="28"/>
  <c r="DS25" i="28" s="1"/>
  <c r="CK22" i="28"/>
  <c r="DS22" i="28" s="1"/>
  <c r="CK30" i="28"/>
  <c r="DS30" i="28" s="1"/>
  <c r="CK31" i="28"/>
  <c r="DS31" i="28" s="1"/>
  <c r="CK32" i="28"/>
  <c r="CK8" i="28"/>
  <c r="CK14" i="28"/>
  <c r="DS14" i="28" s="1"/>
  <c r="CK29" i="28"/>
  <c r="DS29" i="28" s="1"/>
  <c r="CK10" i="28"/>
  <c r="DS10" i="28" s="1"/>
  <c r="CK24" i="28"/>
  <c r="CK35" i="28"/>
  <c r="DS35" i="28" s="1"/>
  <c r="CK7" i="28"/>
  <c r="DS7" i="28" s="1"/>
  <c r="CK21" i="28"/>
  <c r="CK37" i="28"/>
  <c r="DS37" i="28" s="1"/>
  <c r="CK33" i="28"/>
  <c r="DS33" i="28" s="1"/>
  <c r="CK4" i="28"/>
  <c r="DS4" i="28" s="1"/>
  <c r="CK18" i="28"/>
  <c r="CK15" i="28"/>
  <c r="CK16" i="28"/>
  <c r="DS16" i="28" s="1"/>
  <c r="CK34" i="28"/>
  <c r="CK23" i="28"/>
  <c r="DS23" i="28" s="1"/>
  <c r="CK38" i="28"/>
  <c r="DS38" i="28" s="1"/>
  <c r="CK39" i="28"/>
  <c r="DS39" i="28" s="1"/>
  <c r="CK17" i="28"/>
  <c r="DS17" i="28" s="1"/>
  <c r="CK40" i="28"/>
  <c r="DS40" i="28" s="1"/>
  <c r="CK11" i="28"/>
  <c r="DS11" i="28" s="1"/>
  <c r="CK6" i="28"/>
  <c r="DS6" i="28" s="1"/>
  <c r="CK20" i="28"/>
  <c r="CK26" i="28"/>
  <c r="DS26" i="28" s="1"/>
  <c r="CK9" i="28"/>
  <c r="DS9" i="28" s="1"/>
  <c r="CP30" i="28"/>
  <c r="DL30" i="28" s="1"/>
  <c r="CP14" i="28"/>
  <c r="DL14" i="28" s="1"/>
  <c r="CP33" i="28"/>
  <c r="DL33" i="28" s="1"/>
  <c r="CP34" i="28"/>
  <c r="DL34" i="28" s="1"/>
  <c r="CP27" i="28"/>
  <c r="DL27" i="28" s="1"/>
  <c r="CP40" i="28"/>
  <c r="DL40" i="28" s="1"/>
  <c r="CP23" i="28"/>
  <c r="DL23" i="28" s="1"/>
  <c r="CP26" i="28"/>
  <c r="DL26" i="28" s="1"/>
  <c r="CP21" i="28"/>
  <c r="DL21" i="28" s="1"/>
  <c r="CP28" i="28"/>
  <c r="DL28" i="28" s="1"/>
  <c r="CP8" i="28"/>
  <c r="DL8" i="28" s="1"/>
  <c r="CP17" i="28"/>
  <c r="DL17" i="28" s="1"/>
  <c r="CP38" i="28"/>
  <c r="DL38" i="28" s="1"/>
  <c r="CP4" i="28"/>
  <c r="DL4" i="28" s="1"/>
  <c r="CP13" i="28"/>
  <c r="DL13" i="28" s="1"/>
  <c r="CP19" i="28"/>
  <c r="DL19" i="28" s="1"/>
  <c r="CP9" i="28"/>
  <c r="DL9" i="28" s="1"/>
  <c r="CP35" i="28"/>
  <c r="DL35" i="28" s="1"/>
  <c r="CP25" i="28"/>
  <c r="DL25" i="28" s="1"/>
  <c r="CP12" i="28"/>
  <c r="DL12" i="28" s="1"/>
  <c r="CP36" i="28"/>
  <c r="DL36" i="28" s="1"/>
  <c r="CP31" i="28"/>
  <c r="DL31" i="28" s="1"/>
  <c r="CP7" i="28"/>
  <c r="DL7" i="28" s="1"/>
  <c r="CP15" i="28"/>
  <c r="DL15" i="28" s="1"/>
  <c r="CP3" i="28"/>
  <c r="DL3" i="28" s="1"/>
  <c r="CP32" i="28"/>
  <c r="DL32" i="28" s="1"/>
  <c r="CP11" i="28"/>
  <c r="DL11" i="28" s="1"/>
  <c r="CP29" i="28"/>
  <c r="DL29" i="28" s="1"/>
  <c r="CP16" i="28"/>
  <c r="DL16" i="28" s="1"/>
  <c r="CP6" i="28"/>
  <c r="DL6" i="28" s="1"/>
  <c r="CP39" i="28"/>
  <c r="DL39" i="28" s="1"/>
  <c r="CP24" i="28"/>
  <c r="DL24" i="28" s="1"/>
  <c r="CP37" i="28"/>
  <c r="DL37" i="28" s="1"/>
  <c r="CP22" i="28"/>
  <c r="DL22" i="28" s="1"/>
  <c r="CP20" i="28"/>
  <c r="DL20" i="28" s="1"/>
  <c r="CP10" i="28"/>
  <c r="DL10" i="28" s="1"/>
  <c r="DL18" i="28"/>
  <c r="DY13" i="27"/>
  <c r="DW10" i="29"/>
  <c r="DW14" i="29"/>
  <c r="DN3" i="30"/>
  <c r="DW12" i="29"/>
  <c r="DN10" i="30"/>
  <c r="DW4" i="29"/>
  <c r="DW5" i="29"/>
  <c r="DN11" i="30"/>
  <c r="DW8" i="29"/>
  <c r="DW7" i="29"/>
  <c r="DN6" i="30"/>
  <c r="DW9" i="29"/>
  <c r="DN9" i="30"/>
  <c r="DY16" i="27"/>
  <c r="DY4" i="27"/>
  <c r="DY14" i="27"/>
  <c r="DY12" i="27"/>
  <c r="DY20" i="27"/>
  <c r="DY10" i="27"/>
  <c r="DY9" i="27"/>
  <c r="DY5" i="27"/>
  <c r="DY3" i="27"/>
  <c r="DY17" i="27"/>
  <c r="DY15" i="27"/>
  <c r="DY22" i="27"/>
  <c r="DY21" i="27"/>
  <c r="DY8" i="27"/>
  <c r="DY11" i="27"/>
  <c r="DY6" i="27"/>
  <c r="DY7" i="27"/>
  <c r="DY19" i="27"/>
  <c r="CK72" i="31"/>
  <c r="CK71" i="31"/>
  <c r="FC70" i="31"/>
  <c r="FC69" i="31"/>
  <c r="FC68" i="31"/>
  <c r="FC67" i="31"/>
  <c r="FC66" i="31"/>
  <c r="FC65" i="31"/>
  <c r="FC64" i="31"/>
  <c r="FC63" i="31"/>
  <c r="FC62" i="31"/>
  <c r="FC61" i="31"/>
  <c r="FC60" i="31"/>
  <c r="FC59" i="31"/>
  <c r="FC58" i="31"/>
  <c r="FC57" i="31"/>
  <c r="FC56" i="31"/>
  <c r="FC55" i="31"/>
  <c r="FC54" i="31"/>
  <c r="FC53" i="31"/>
  <c r="FC52" i="31"/>
  <c r="FC51" i="31"/>
  <c r="FC50" i="31"/>
  <c r="FC49" i="31"/>
  <c r="FC48" i="31"/>
  <c r="FC47" i="31"/>
  <c r="FC46" i="31"/>
  <c r="FC45" i="31"/>
  <c r="FC44" i="31"/>
  <c r="FC43" i="31"/>
  <c r="FC41" i="31"/>
  <c r="FC40" i="31"/>
  <c r="FC39" i="31"/>
  <c r="FC38" i="31"/>
  <c r="FC37" i="31"/>
  <c r="FC36" i="31"/>
  <c r="FC35" i="31"/>
  <c r="FC34" i="31"/>
  <c r="FC33" i="31"/>
  <c r="FC32" i="31"/>
  <c r="FC31" i="31"/>
  <c r="FC30" i="31"/>
  <c r="FC29" i="31"/>
  <c r="FC27" i="31"/>
  <c r="FC26" i="31"/>
  <c r="FC24" i="31"/>
  <c r="FC23" i="31"/>
  <c r="FC22" i="31"/>
  <c r="FC21" i="31"/>
  <c r="FC20" i="31"/>
  <c r="FC19" i="31"/>
  <c r="FC18" i="31"/>
  <c r="FC17" i="31"/>
  <c r="FC16" i="31"/>
  <c r="FC15" i="31"/>
  <c r="FC14" i="31"/>
  <c r="FC13" i="31"/>
  <c r="FC12" i="31"/>
  <c r="FC11" i="31"/>
  <c r="FC10" i="31"/>
  <c r="FC9" i="31"/>
  <c r="FC7" i="31"/>
  <c r="FC6" i="31"/>
  <c r="FC5" i="31"/>
  <c r="FC4" i="31"/>
  <c r="FC3" i="31"/>
  <c r="CL70" i="31"/>
  <c r="CL69" i="31"/>
  <c r="CL68" i="31"/>
  <c r="CL67" i="31"/>
  <c r="CL66" i="31"/>
  <c r="CL65" i="31"/>
  <c r="CL64" i="31"/>
  <c r="CL63" i="31"/>
  <c r="CL62" i="31"/>
  <c r="CL61" i="31"/>
  <c r="CL60" i="31"/>
  <c r="CL59" i="31"/>
  <c r="CL58" i="31"/>
  <c r="CL57" i="31"/>
  <c r="CL56" i="31"/>
  <c r="CL55" i="31"/>
  <c r="CL54" i="31"/>
  <c r="CL53" i="31"/>
  <c r="CL52" i="31"/>
  <c r="CL51" i="31"/>
  <c r="CL50" i="31"/>
  <c r="CL49" i="31"/>
  <c r="CL48" i="31"/>
  <c r="CL47" i="31"/>
  <c r="CL46" i="31"/>
  <c r="CL45" i="31"/>
  <c r="CL44" i="31"/>
  <c r="CL43" i="31"/>
  <c r="CL41" i="31"/>
  <c r="CL40" i="31"/>
  <c r="CL39" i="31"/>
  <c r="CL38" i="31"/>
  <c r="CL37" i="31"/>
  <c r="CL36" i="31"/>
  <c r="CL35" i="31"/>
  <c r="CL34" i="31"/>
  <c r="CL33" i="31"/>
  <c r="CL32" i="31"/>
  <c r="CL31" i="31"/>
  <c r="CL30" i="31"/>
  <c r="CL29" i="31"/>
  <c r="CL27" i="31"/>
  <c r="CL26" i="31"/>
  <c r="CL24" i="31"/>
  <c r="CL23" i="31"/>
  <c r="CL22" i="31"/>
  <c r="CL21" i="31"/>
  <c r="CL20" i="31"/>
  <c r="CL19" i="31"/>
  <c r="CL18" i="31"/>
  <c r="CL17" i="31"/>
  <c r="CL16" i="31"/>
  <c r="CL15" i="31"/>
  <c r="CL14" i="31"/>
  <c r="CL13" i="31"/>
  <c r="CL12" i="31"/>
  <c r="CL11" i="31"/>
  <c r="CL10" i="31"/>
  <c r="CL9" i="31"/>
  <c r="CL7" i="31"/>
  <c r="CL6" i="31"/>
  <c r="CL5" i="31"/>
  <c r="CL4" i="31"/>
  <c r="CL3" i="31"/>
  <c r="CP11" i="30"/>
  <c r="CP10" i="30"/>
  <c r="CP9" i="30"/>
  <c r="CP5" i="30"/>
  <c r="CP4" i="30"/>
  <c r="CP3" i="30"/>
  <c r="DQ11" i="30"/>
  <c r="DQ10" i="30"/>
  <c r="DQ9" i="30"/>
  <c r="DQ5" i="30"/>
  <c r="DQ4" i="30"/>
  <c r="DQ3" i="30"/>
  <c r="DZ14" i="29"/>
  <c r="DZ13" i="29"/>
  <c r="DZ12" i="29"/>
  <c r="DZ11" i="29"/>
  <c r="DZ10" i="29"/>
  <c r="DZ9" i="29"/>
  <c r="DZ8" i="29"/>
  <c r="DZ7" i="29"/>
  <c r="DZ5" i="29"/>
  <c r="DZ4" i="29"/>
  <c r="DZ3" i="29"/>
  <c r="BH4" i="27" l="1"/>
  <c r="AS4" i="27" s="1"/>
  <c r="BH10" i="27"/>
  <c r="BH19" i="27"/>
  <c r="AS19" i="27" s="1"/>
  <c r="BH13" i="27"/>
  <c r="BH3" i="27"/>
  <c r="BA4" i="30"/>
  <c r="AU4" i="30" s="1"/>
  <c r="AU12" i="30" s="1"/>
  <c r="BH13" i="30" s="1"/>
  <c r="AN9" i="30" s="1"/>
  <c r="AQ9" i="30" s="1"/>
  <c r="BB3" i="29"/>
  <c r="AS3" i="29" s="1"/>
  <c r="BB4" i="29"/>
  <c r="AS4" i="29" s="1"/>
  <c r="BB3" i="28"/>
  <c r="AY3" i="28" s="1"/>
  <c r="BB20" i="28"/>
  <c r="AY20" i="28" s="1"/>
  <c r="BB15" i="28"/>
  <c r="AY15" i="28" s="1"/>
  <c r="BB19" i="28"/>
  <c r="AY19" i="28" s="1"/>
  <c r="BB24" i="28"/>
  <c r="AY24" i="28" s="1"/>
  <c r="BB32" i="28"/>
  <c r="AY32" i="28" s="1"/>
  <c r="BB11" i="28"/>
  <c r="AY11" i="28" s="1"/>
  <c r="BB17" i="28"/>
  <c r="AY17" i="28" s="1"/>
  <c r="BB34" i="28"/>
  <c r="AY34" i="28" s="1"/>
  <c r="DS18" i="28"/>
  <c r="DS24" i="28"/>
  <c r="DS21" i="28"/>
  <c r="DS8" i="28"/>
  <c r="DS20" i="28"/>
  <c r="DS34" i="28"/>
  <c r="DS32" i="28"/>
  <c r="DS15" i="28"/>
  <c r="DS19" i="28"/>
  <c r="DS3" i="28"/>
  <c r="BC3" i="28"/>
  <c r="BE3" i="28" s="1"/>
  <c r="DZ17" i="29"/>
  <c r="CU11" i="31"/>
  <c r="CU18" i="31"/>
  <c r="CU8" i="31"/>
  <c r="CU4" i="31"/>
  <c r="CU12" i="31"/>
  <c r="CU20" i="31"/>
  <c r="CU30" i="31"/>
  <c r="CU38" i="31"/>
  <c r="CU6" i="31"/>
  <c r="CU9" i="31"/>
  <c r="CU16" i="31"/>
  <c r="CU24" i="31"/>
  <c r="CU34" i="31"/>
  <c r="CU43" i="31"/>
  <c r="CU50" i="31"/>
  <c r="CU58" i="31"/>
  <c r="CU66" i="31"/>
  <c r="CU7" i="31"/>
  <c r="CU10" i="31"/>
  <c r="CU17" i="31"/>
  <c r="CU26" i="31"/>
  <c r="CU35" i="31"/>
  <c r="CU44" i="31"/>
  <c r="CU51" i="31"/>
  <c r="CU59" i="31"/>
  <c r="CU67" i="31"/>
  <c r="CU3" i="31"/>
  <c r="CU19" i="31"/>
  <c r="CU54" i="31"/>
  <c r="CU62" i="31"/>
  <c r="CU70" i="31"/>
  <c r="CU5" i="31"/>
  <c r="CU13" i="31"/>
  <c r="CU21" i="31"/>
  <c r="CU31" i="31"/>
  <c r="CU39" i="31"/>
  <c r="CU47" i="31"/>
  <c r="CU55" i="31"/>
  <c r="CU63" i="31"/>
  <c r="CU25" i="31"/>
  <c r="CU27" i="31"/>
  <c r="CU36" i="31"/>
  <c r="CU45" i="31"/>
  <c r="CU52" i="31"/>
  <c r="CU60" i="31"/>
  <c r="CU68" i="31"/>
  <c r="CU29" i="31"/>
  <c r="CU37" i="31"/>
  <c r="CU46" i="31"/>
  <c r="CU53" i="31"/>
  <c r="CU61" i="31"/>
  <c r="CU69" i="31"/>
  <c r="CU14" i="31"/>
  <c r="CU22" i="31"/>
  <c r="CU32" i="31"/>
  <c r="CU40" i="31"/>
  <c r="CU48" i="31"/>
  <c r="CU56" i="31"/>
  <c r="CU64" i="31"/>
  <c r="CU15" i="31"/>
  <c r="CU23" i="31"/>
  <c r="CU33" i="31"/>
  <c r="CU41" i="31"/>
  <c r="CU49" i="31"/>
  <c r="CU57" i="31"/>
  <c r="CU65" i="31"/>
  <c r="CU28" i="31"/>
  <c r="CP13" i="30"/>
  <c r="CL73" i="31"/>
  <c r="DZ16" i="29"/>
  <c r="CP14" i="30"/>
  <c r="DQ14" i="30"/>
  <c r="FC73" i="31"/>
  <c r="DQ13" i="30"/>
  <c r="FC72" i="31"/>
  <c r="CL72" i="31"/>
  <c r="AN4" i="30" l="1"/>
  <c r="AQ4" i="30" s="1"/>
  <c r="AS15" i="29"/>
  <c r="BL15" i="29" s="1"/>
  <c r="AG9" i="29" s="1"/>
  <c r="AM9" i="29" s="1"/>
  <c r="AY41" i="28"/>
  <c r="BN17" i="27"/>
  <c r="BC8" i="28"/>
  <c r="BE8" i="28" s="1"/>
  <c r="BC32" i="28"/>
  <c r="BE32" i="28" s="1"/>
  <c r="BC18" i="28"/>
  <c r="BE18" i="28" s="1"/>
  <c r="BC21" i="28"/>
  <c r="BE21" i="28" s="1"/>
  <c r="BC34" i="28"/>
  <c r="BE34" i="28" s="1"/>
  <c r="BC24" i="28"/>
  <c r="BE24" i="28" s="1"/>
  <c r="BC19" i="28"/>
  <c r="BE19" i="28" s="1"/>
  <c r="BC20" i="28"/>
  <c r="BE20" i="28" s="1"/>
  <c r="BC15" i="28"/>
  <c r="BE15" i="28" s="1"/>
  <c r="EB13" i="29"/>
  <c r="DS10" i="30"/>
  <c r="CR10" i="30"/>
  <c r="CR4" i="30"/>
  <c r="DS9" i="30"/>
  <c r="FE55" i="31"/>
  <c r="FE53" i="31"/>
  <c r="FE54" i="31"/>
  <c r="FE37" i="31"/>
  <c r="FE19" i="31"/>
  <c r="EB11" i="29"/>
  <c r="EB10" i="29"/>
  <c r="DS11" i="30"/>
  <c r="EB9" i="29"/>
  <c r="EB12" i="29"/>
  <c r="EB8" i="29"/>
  <c r="CR11" i="30"/>
  <c r="FE67" i="31"/>
  <c r="DS5" i="30"/>
  <c r="FE51" i="31"/>
  <c r="EB3" i="29"/>
  <c r="EB14" i="29"/>
  <c r="EB4" i="29"/>
  <c r="EB7" i="29"/>
  <c r="CR3" i="30"/>
  <c r="EB5" i="29"/>
  <c r="CR5" i="30"/>
  <c r="CR9" i="30"/>
  <c r="FE3" i="31"/>
  <c r="FE39" i="31"/>
  <c r="FE26" i="31"/>
  <c r="FE52" i="31"/>
  <c r="DS4" i="30"/>
  <c r="FE11" i="31"/>
  <c r="FE22" i="31"/>
  <c r="FE21" i="31"/>
  <c r="FE69" i="31"/>
  <c r="FE4" i="31"/>
  <c r="FE18" i="31"/>
  <c r="FE47" i="31"/>
  <c r="FE29" i="31"/>
  <c r="FE20" i="31"/>
  <c r="FE31" i="31"/>
  <c r="FE12" i="31"/>
  <c r="FE44" i="31"/>
  <c r="FE45" i="31"/>
  <c r="FE14" i="31"/>
  <c r="FE13" i="31"/>
  <c r="FE61" i="31"/>
  <c r="DS3" i="30"/>
  <c r="FE68" i="31"/>
  <c r="FE59" i="31"/>
  <c r="FE36" i="31"/>
  <c r="FE6" i="31"/>
  <c r="FE70" i="31"/>
  <c r="FE5" i="31"/>
  <c r="FE64" i="31"/>
  <c r="FE56" i="31"/>
  <c r="FE48" i="31"/>
  <c r="FE40" i="31"/>
  <c r="FE32" i="31"/>
  <c r="FE23" i="31"/>
  <c r="FE15" i="31"/>
  <c r="FE7" i="31"/>
  <c r="FE57" i="31"/>
  <c r="FE16" i="31"/>
  <c r="FE33" i="31"/>
  <c r="FE17" i="31"/>
  <c r="FE24" i="31"/>
  <c r="FE66" i="31"/>
  <c r="FE58" i="31"/>
  <c r="FE50" i="31"/>
  <c r="FE43" i="31"/>
  <c r="FE34" i="31"/>
  <c r="FE10" i="31"/>
  <c r="FE65" i="31"/>
  <c r="FE41" i="31"/>
  <c r="FE49" i="31"/>
  <c r="FE9" i="31"/>
  <c r="FE35" i="31"/>
  <c r="FE38" i="31"/>
  <c r="FE60" i="31"/>
  <c r="FE30" i="31"/>
  <c r="FE27" i="31"/>
  <c r="FE63" i="31"/>
  <c r="FE62" i="31"/>
  <c r="FE46" i="31"/>
  <c r="CV14" i="31"/>
  <c r="EG14" i="31" s="1"/>
  <c r="CV37" i="31"/>
  <c r="EG37" i="31" s="1"/>
  <c r="CV60" i="31"/>
  <c r="EG60" i="31" s="1"/>
  <c r="CV54" i="31"/>
  <c r="EG54" i="31" s="1"/>
  <c r="CV48" i="31"/>
  <c r="EG48" i="31" s="1"/>
  <c r="CV36" i="31"/>
  <c r="EG36" i="31" s="1"/>
  <c r="CV23" i="31"/>
  <c r="EG23" i="31" s="1"/>
  <c r="CV5" i="31"/>
  <c r="EG5" i="31" s="1"/>
  <c r="CV61" i="31"/>
  <c r="EG61" i="31" s="1"/>
  <c r="CV55" i="31"/>
  <c r="EG55" i="31" s="1"/>
  <c r="CV49" i="31"/>
  <c r="EG49" i="31" s="1"/>
  <c r="CV44" i="31"/>
  <c r="EG44" i="31" s="1"/>
  <c r="CV31" i="31"/>
  <c r="EG31" i="31" s="1"/>
  <c r="CV24" i="31"/>
  <c r="EG24" i="31" s="1"/>
  <c r="CV18" i="31"/>
  <c r="EG18" i="31" s="1"/>
  <c r="CV12" i="31"/>
  <c r="EG12" i="31" s="1"/>
  <c r="CV6" i="31"/>
  <c r="EG6" i="31" s="1"/>
  <c r="CV66" i="31"/>
  <c r="EG66" i="31" s="1"/>
  <c r="CV43" i="31"/>
  <c r="EG43" i="31" s="1"/>
  <c r="CV30" i="31"/>
  <c r="EG30" i="31" s="1"/>
  <c r="CV17" i="31"/>
  <c r="EG17" i="31" s="1"/>
  <c r="CV67" i="31"/>
  <c r="EG67" i="31" s="1"/>
  <c r="CV22" i="31"/>
  <c r="EG22" i="31" s="1"/>
  <c r="CV16" i="31"/>
  <c r="EG16" i="31" s="1"/>
  <c r="CV11" i="31"/>
  <c r="EG11" i="31" s="1"/>
  <c r="CV4" i="31"/>
  <c r="EG4" i="31" s="1"/>
  <c r="CV21" i="31"/>
  <c r="EG21" i="31" s="1"/>
  <c r="CV15" i="31"/>
  <c r="EG15" i="31" s="1"/>
  <c r="CV10" i="31"/>
  <c r="EG10" i="31" s="1"/>
  <c r="CV3" i="31"/>
  <c r="EG3" i="31" s="1"/>
  <c r="CV20" i="31"/>
  <c r="EG20" i="31" s="1"/>
  <c r="CV9" i="31"/>
  <c r="EG9" i="31" s="1"/>
  <c r="CV68" i="31"/>
  <c r="EG68" i="31" s="1"/>
  <c r="CV62" i="31"/>
  <c r="EG62" i="31" s="1"/>
  <c r="CV56" i="31"/>
  <c r="EG56" i="31" s="1"/>
  <c r="CV50" i="31"/>
  <c r="EG50" i="31" s="1"/>
  <c r="CV45" i="31"/>
  <c r="EG45" i="31" s="1"/>
  <c r="CV38" i="31"/>
  <c r="EG38" i="31" s="1"/>
  <c r="CV32" i="31"/>
  <c r="EG32" i="31" s="1"/>
  <c r="CV19" i="31"/>
  <c r="EG19" i="31" s="1"/>
  <c r="CV13" i="31"/>
  <c r="EG13" i="31" s="1"/>
  <c r="CV7" i="31"/>
  <c r="EG7" i="31" s="1"/>
  <c r="CV35" i="31"/>
  <c r="EG35" i="31" s="1"/>
  <c r="CV57" i="31"/>
  <c r="EG57" i="31" s="1"/>
  <c r="CV65" i="31"/>
  <c r="EG65" i="31" s="1"/>
  <c r="CV29" i="31"/>
  <c r="EG29" i="31" s="1"/>
  <c r="CV40" i="31"/>
  <c r="EG40" i="31" s="1"/>
  <c r="CV51" i="31"/>
  <c r="EG51" i="31" s="1"/>
  <c r="CV59" i="31"/>
  <c r="EG59" i="31" s="1"/>
  <c r="CV70" i="31"/>
  <c r="EG70" i="31" s="1"/>
  <c r="CV34" i="31"/>
  <c r="EG34" i="31" s="1"/>
  <c r="CV46" i="31"/>
  <c r="EG46" i="31" s="1"/>
  <c r="CV53" i="31"/>
  <c r="EG53" i="31" s="1"/>
  <c r="CV64" i="31"/>
  <c r="EG64" i="31" s="1"/>
  <c r="CV27" i="31"/>
  <c r="EG27" i="31" s="1"/>
  <c r="CV39" i="31"/>
  <c r="EG39" i="31" s="1"/>
  <c r="CV47" i="31"/>
  <c r="EG47" i="31" s="1"/>
  <c r="CV58" i="31"/>
  <c r="EG58" i="31" s="1"/>
  <c r="CV69" i="31"/>
  <c r="EG69" i="31" s="1"/>
  <c r="CV33" i="31"/>
  <c r="EG33" i="31" s="1"/>
  <c r="CV26" i="31"/>
  <c r="EG26" i="31" s="1"/>
  <c r="CV41" i="31"/>
  <c r="EG41" i="31" s="1"/>
  <c r="CV52" i="31"/>
  <c r="EG52" i="31" s="1"/>
  <c r="CV63" i="31"/>
  <c r="EG63" i="31" s="1"/>
  <c r="AS3" i="27" l="1"/>
  <c r="AN13" i="30"/>
  <c r="AG3" i="29"/>
  <c r="AG4" i="29"/>
  <c r="BE41" i="28"/>
  <c r="AP3" i="28" s="1"/>
  <c r="AO3" i="28" s="1"/>
  <c r="AD70" i="31"/>
  <c r="AD58" i="31"/>
  <c r="AD59" i="31"/>
  <c r="AD49" i="31"/>
  <c r="AD54" i="31"/>
  <c r="AD22" i="31"/>
  <c r="X3" i="30"/>
  <c r="X10" i="30"/>
  <c r="X11" i="30"/>
  <c r="X5" i="30"/>
  <c r="X4" i="30"/>
  <c r="X9" i="30"/>
  <c r="AD53" i="31"/>
  <c r="AD26" i="31"/>
  <c r="AD18" i="31"/>
  <c r="AD15" i="31"/>
  <c r="AD52" i="31"/>
  <c r="AD35" i="31"/>
  <c r="AD67" i="31"/>
  <c r="AD33" i="31"/>
  <c r="AD7" i="31"/>
  <c r="AD47" i="31"/>
  <c r="AD29" i="31"/>
  <c r="AD20" i="31"/>
  <c r="AD46" i="31"/>
  <c r="AD45" i="31"/>
  <c r="AD36" i="31"/>
  <c r="AD34" i="31"/>
  <c r="AD66" i="31"/>
  <c r="AD55" i="31"/>
  <c r="AD48" i="31"/>
  <c r="AD16" i="31"/>
  <c r="AD12" i="31"/>
  <c r="AD23" i="31"/>
  <c r="AD5" i="31"/>
  <c r="AD50" i="31"/>
  <c r="AD31" i="31"/>
  <c r="AD51" i="31"/>
  <c r="AD62" i="31"/>
  <c r="AD4" i="31"/>
  <c r="AD41" i="31"/>
  <c r="AD6" i="31"/>
  <c r="AD61" i="31"/>
  <c r="AD60" i="31"/>
  <c r="AD37" i="31"/>
  <c r="AD64" i="31"/>
  <c r="AD9" i="31"/>
  <c r="AD14" i="31"/>
  <c r="AD57" i="31"/>
  <c r="AD38" i="31"/>
  <c r="AD3" i="31"/>
  <c r="AD32" i="31"/>
  <c r="AD69" i="31"/>
  <c r="AD17" i="31"/>
  <c r="AD56" i="31"/>
  <c r="AD21" i="31"/>
  <c r="AD30" i="31"/>
  <c r="AD44" i="31"/>
  <c r="AD39" i="31"/>
  <c r="AD13" i="31"/>
  <c r="AD43" i="31"/>
  <c r="AD65" i="31"/>
  <c r="AD10" i="31"/>
  <c r="AD24" i="31"/>
  <c r="AD63" i="31"/>
  <c r="AD27" i="31"/>
  <c r="AD40" i="31"/>
  <c r="AD19" i="31"/>
  <c r="AD68" i="31"/>
  <c r="AD11" i="31"/>
  <c r="AL4" i="28"/>
  <c r="AS24" i="27" l="1"/>
  <c r="AS25" i="27" s="1"/>
  <c r="AG15" i="29"/>
  <c r="BC9" i="30"/>
  <c r="AP18" i="28"/>
  <c r="AO18" i="28" s="1"/>
  <c r="AP24" i="28"/>
  <c r="AO24" i="28" s="1"/>
  <c r="AP21" i="28"/>
  <c r="AO21" i="28" s="1"/>
  <c r="AP34" i="28"/>
  <c r="AO34" i="28" s="1"/>
  <c r="AP19" i="28"/>
  <c r="AO19" i="28" s="1"/>
  <c r="AP20" i="28"/>
  <c r="AO20" i="28" s="1"/>
  <c r="AP15" i="28"/>
  <c r="AO15" i="28" s="1"/>
  <c r="AP8" i="28"/>
  <c r="AP32" i="28"/>
  <c r="AO32" i="28" s="1"/>
  <c r="DO40" i="28"/>
  <c r="DO39" i="28"/>
  <c r="DO38" i="28"/>
  <c r="DO37" i="28"/>
  <c r="DO36" i="28"/>
  <c r="DO35" i="28"/>
  <c r="DO34" i="28"/>
  <c r="DO33" i="28"/>
  <c r="DO32" i="28"/>
  <c r="DO31" i="28"/>
  <c r="DO30" i="28"/>
  <c r="DO29" i="28"/>
  <c r="DO28" i="28"/>
  <c r="DO27" i="28"/>
  <c r="DO26" i="28"/>
  <c r="DO24" i="28"/>
  <c r="DO23" i="28"/>
  <c r="DO22" i="28"/>
  <c r="DO21" i="28"/>
  <c r="DO20" i="28"/>
  <c r="DO19" i="28"/>
  <c r="DO18" i="28"/>
  <c r="DO17" i="28"/>
  <c r="DO16" i="28"/>
  <c r="DO15" i="28"/>
  <c r="DO14" i="28"/>
  <c r="DO13" i="28"/>
  <c r="DO12" i="28"/>
  <c r="DO11" i="28"/>
  <c r="DO10" i="28"/>
  <c r="DO9" i="28"/>
  <c r="DO7" i="28"/>
  <c r="DO6" i="28"/>
  <c r="DO4" i="28"/>
  <c r="DO3" i="28"/>
  <c r="AP41" i="28" l="1"/>
  <c r="AO8" i="28"/>
  <c r="AO41" i="28" s="1"/>
  <c r="BC4" i="30"/>
  <c r="DO43" i="28"/>
  <c r="DO42" i="28"/>
  <c r="EB22" i="27"/>
  <c r="EB21" i="27"/>
  <c r="EB20" i="27"/>
  <c r="EB19" i="27"/>
  <c r="EB17" i="27"/>
  <c r="EB16" i="27"/>
  <c r="EB15" i="27"/>
  <c r="EB14" i="27"/>
  <c r="EB13" i="27"/>
  <c r="EB12" i="27"/>
  <c r="EB11" i="27"/>
  <c r="EB10" i="27"/>
  <c r="EB9" i="27"/>
  <c r="EB8" i="27"/>
  <c r="EB7" i="27"/>
  <c r="EB5" i="27"/>
  <c r="EB4" i="27"/>
  <c r="EB3" i="27"/>
  <c r="CE22" i="27"/>
  <c r="CE21" i="27"/>
  <c r="CE20" i="27"/>
  <c r="CE19" i="27"/>
  <c r="CE17" i="27"/>
  <c r="CE16" i="27"/>
  <c r="CE15" i="27"/>
  <c r="CE14" i="27"/>
  <c r="CE13" i="27"/>
  <c r="CE12" i="27"/>
  <c r="CE11" i="27"/>
  <c r="CE10" i="27"/>
  <c r="CE9" i="27"/>
  <c r="CE8" i="27"/>
  <c r="CE7" i="27"/>
  <c r="CE5" i="27"/>
  <c r="CE4" i="27"/>
  <c r="CE3" i="27"/>
  <c r="DQ3" i="28" l="1"/>
  <c r="AB3" i="28" s="1"/>
  <c r="DQ6" i="28"/>
  <c r="AB6" i="28" s="1"/>
  <c r="DQ9" i="28"/>
  <c r="AB9" i="28" s="1"/>
  <c r="DQ34" i="28"/>
  <c r="AB34" i="28" s="1"/>
  <c r="DQ38" i="28"/>
  <c r="AB38" i="28" s="1"/>
  <c r="DQ29" i="28"/>
  <c r="AB29" i="28" s="1"/>
  <c r="DQ37" i="28"/>
  <c r="AB37" i="28" s="1"/>
  <c r="DQ28" i="28"/>
  <c r="AB28" i="28" s="1"/>
  <c r="DQ17" i="28"/>
  <c r="AB17" i="28" s="1"/>
  <c r="DQ13" i="28"/>
  <c r="AB13" i="28" s="1"/>
  <c r="DQ31" i="28"/>
  <c r="AB31" i="28" s="1"/>
  <c r="DQ26" i="28"/>
  <c r="AB26" i="28" s="1"/>
  <c r="DQ7" i="28"/>
  <c r="AB7" i="28" s="1"/>
  <c r="DQ23" i="28"/>
  <c r="AB23" i="28" s="1"/>
  <c r="DQ35" i="28"/>
  <c r="AB35" i="28" s="1"/>
  <c r="DQ20" i="28"/>
  <c r="AB20" i="28" s="1"/>
  <c r="DQ11" i="28"/>
  <c r="AB11" i="28" s="1"/>
  <c r="DQ14" i="28"/>
  <c r="AB14" i="28" s="1"/>
  <c r="DQ40" i="28"/>
  <c r="AB40" i="28" s="1"/>
  <c r="DQ16" i="28"/>
  <c r="AB16" i="28" s="1"/>
  <c r="DQ33" i="28"/>
  <c r="AB33" i="28" s="1"/>
  <c r="DQ24" i="28"/>
  <c r="AB24" i="28" s="1"/>
  <c r="DQ10" i="28"/>
  <c r="AB10" i="28" s="1"/>
  <c r="DQ39" i="28"/>
  <c r="AB39" i="28" s="1"/>
  <c r="DQ30" i="28"/>
  <c r="AB30" i="28" s="1"/>
  <c r="DQ19" i="28"/>
  <c r="AB19" i="28" s="1"/>
  <c r="DQ21" i="28"/>
  <c r="AB21" i="28" s="1"/>
  <c r="DQ4" i="28"/>
  <c r="AB4" i="28" s="1"/>
  <c r="DQ22" i="28"/>
  <c r="AB22" i="28" s="1"/>
  <c r="DQ32" i="28"/>
  <c r="AB32" i="28" s="1"/>
  <c r="DQ27" i="28"/>
  <c r="AB27" i="28" s="1"/>
  <c r="DQ36" i="28"/>
  <c r="AB36" i="28" s="1"/>
  <c r="DQ12" i="28"/>
  <c r="AB12" i="28" s="1"/>
  <c r="DQ8" i="28"/>
  <c r="AB8" i="28" s="1"/>
  <c r="DQ15" i="28"/>
  <c r="AB15" i="28" s="1"/>
  <c r="DQ18" i="28"/>
  <c r="AB18" i="28" s="1"/>
  <c r="EB25" i="27"/>
  <c r="EB26" i="27"/>
  <c r="CE26" i="27"/>
  <c r="CE25" i="27"/>
  <c r="S7" i="33"/>
  <c r="G11" i="33"/>
  <c r="EI71" i="31"/>
  <c r="CT12" i="30"/>
  <c r="DC15" i="29"/>
  <c r="CW41" i="28"/>
  <c r="CJ24" i="27"/>
  <c r="AS3" i="28" l="1"/>
  <c r="G6" i="33"/>
  <c r="G7" i="33"/>
  <c r="AA7" i="33" s="1"/>
  <c r="G8" i="33"/>
  <c r="G9" i="33"/>
  <c r="G10" i="33"/>
  <c r="S8" i="33"/>
  <c r="S9" i="33"/>
  <c r="S10" i="33"/>
  <c r="S11" i="33"/>
  <c r="AA11" i="33" s="1"/>
  <c r="S6" i="33"/>
  <c r="EE19" i="27"/>
  <c r="EE13" i="27"/>
  <c r="EE11" i="27"/>
  <c r="EE17" i="27"/>
  <c r="EE10" i="27"/>
  <c r="EE4" i="27"/>
  <c r="EE16" i="27"/>
  <c r="EE7" i="27"/>
  <c r="EE20" i="27"/>
  <c r="EE8" i="27"/>
  <c r="EE14" i="27"/>
  <c r="EE9" i="27"/>
  <c r="EE21" i="27"/>
  <c r="EE12" i="27"/>
  <c r="EE3" i="27"/>
  <c r="EE15" i="27"/>
  <c r="EE5" i="27"/>
  <c r="EE22" i="27"/>
  <c r="CH7" i="27"/>
  <c r="CH20" i="27"/>
  <c r="CH19" i="27"/>
  <c r="CH14" i="27"/>
  <c r="CH11" i="27"/>
  <c r="CH8" i="27"/>
  <c r="CH16" i="27"/>
  <c r="CH13" i="27"/>
  <c r="CH22" i="27"/>
  <c r="CH3" i="27"/>
  <c r="CH17" i="27"/>
  <c r="CH10" i="27"/>
  <c r="CH4" i="27"/>
  <c r="CH21" i="27"/>
  <c r="CH12" i="27"/>
  <c r="CH15" i="27"/>
  <c r="CH5" i="27"/>
  <c r="CH9" i="27"/>
  <c r="AA8" i="33" l="1"/>
  <c r="AA16" i="27"/>
  <c r="AA12" i="27"/>
  <c r="AA20" i="27"/>
  <c r="AA5" i="27"/>
  <c r="AA22" i="27"/>
  <c r="AA14" i="27"/>
  <c r="G12" i="33"/>
  <c r="AA21" i="27"/>
  <c r="AA15" i="27"/>
  <c r="AA4" i="27"/>
  <c r="AA10" i="27"/>
  <c r="AA13" i="27"/>
  <c r="AA19" i="27"/>
  <c r="AA10" i="33"/>
  <c r="AA9" i="33"/>
  <c r="AA6" i="33"/>
  <c r="S12" i="33"/>
  <c r="AA17" i="27"/>
  <c r="AA3" i="27"/>
  <c r="AA8" i="27"/>
  <c r="AA7" i="27"/>
  <c r="AA9" i="27"/>
  <c r="AA11" i="27"/>
  <c r="CY14" i="29"/>
  <c r="CY13" i="29"/>
  <c r="CY12" i="29"/>
  <c r="CY11" i="29"/>
  <c r="CY10" i="29"/>
  <c r="CY9" i="29"/>
  <c r="CY8" i="29"/>
  <c r="CY7" i="29"/>
  <c r="CY5" i="29"/>
  <c r="CY4" i="29"/>
  <c r="CY3" i="29"/>
  <c r="CY17" i="29" l="1"/>
  <c r="CY18" i="29"/>
  <c r="AA12" i="33"/>
  <c r="F14" i="33"/>
  <c r="DA10" i="29" l="1"/>
  <c r="X10" i="29" s="1"/>
  <c r="DA4" i="29"/>
  <c r="X4" i="29" s="1"/>
  <c r="DA14" i="29"/>
  <c r="X14" i="29" s="1"/>
  <c r="DA11" i="29"/>
  <c r="X11" i="29" s="1"/>
  <c r="DA9" i="29"/>
  <c r="DA8" i="29"/>
  <c r="DA12" i="29"/>
  <c r="DA7" i="29"/>
  <c r="DA5" i="29"/>
  <c r="DA3" i="29"/>
  <c r="DA13" i="29"/>
  <c r="F15" i="33"/>
  <c r="BM71" i="31"/>
  <c r="BN64" i="31"/>
  <c r="BN63" i="31"/>
  <c r="BN62" i="31"/>
  <c r="BN61" i="31"/>
  <c r="BN60" i="31"/>
  <c r="BN59" i="31"/>
  <c r="BN58" i="31"/>
  <c r="BN57" i="31"/>
  <c r="BN56" i="31"/>
  <c r="BN55" i="31"/>
  <c r="BN54" i="31"/>
  <c r="BN53" i="31"/>
  <c r="BN52" i="31"/>
  <c r="BN51" i="31"/>
  <c r="BN50" i="31"/>
  <c r="BN49" i="31"/>
  <c r="BN48" i="31"/>
  <c r="BN47" i="31"/>
  <c r="BN46" i="31"/>
  <c r="BN45" i="31"/>
  <c r="BN44" i="31"/>
  <c r="BN43" i="31"/>
  <c r="BN41" i="31"/>
  <c r="BN40" i="31"/>
  <c r="BN39" i="31"/>
  <c r="BN38" i="31"/>
  <c r="BN37" i="31"/>
  <c r="BN36" i="31"/>
  <c r="BN35" i="31"/>
  <c r="BN34" i="31"/>
  <c r="BN33" i="31"/>
  <c r="BN32" i="31"/>
  <c r="BN31" i="31"/>
  <c r="BN30" i="31"/>
  <c r="BN29" i="31"/>
  <c r="BN27" i="31"/>
  <c r="BN26" i="31"/>
  <c r="BN24" i="31"/>
  <c r="BN23" i="31"/>
  <c r="BN22" i="31"/>
  <c r="BN21" i="31"/>
  <c r="BN20" i="31"/>
  <c r="BN19" i="31"/>
  <c r="BN18" i="31"/>
  <c r="BN17" i="31"/>
  <c r="BN16" i="31"/>
  <c r="BN15" i="31"/>
  <c r="BN14" i="31"/>
  <c r="BN13" i="31"/>
  <c r="BN12" i="31"/>
  <c r="BN11" i="31"/>
  <c r="BN10" i="31"/>
  <c r="BN9" i="31"/>
  <c r="BN7" i="31"/>
  <c r="BN6" i="31"/>
  <c r="BN5" i="31"/>
  <c r="BN4" i="31"/>
  <c r="BN3" i="31"/>
  <c r="BL12" i="30"/>
  <c r="BM11" i="30"/>
  <c r="BM10" i="30"/>
  <c r="BM9" i="30"/>
  <c r="BM5" i="30"/>
  <c r="BM4" i="30"/>
  <c r="BM3" i="30"/>
  <c r="BQ15" i="29"/>
  <c r="BR14" i="29"/>
  <c r="BR13" i="29"/>
  <c r="BR12" i="29"/>
  <c r="BR11" i="29"/>
  <c r="BR10" i="29"/>
  <c r="BR9" i="29"/>
  <c r="BR8" i="29"/>
  <c r="BR7" i="29"/>
  <c r="BR5" i="29"/>
  <c r="BR4" i="29"/>
  <c r="BR3" i="29"/>
  <c r="U4" i="29" l="1"/>
  <c r="U10" i="29"/>
  <c r="U11" i="29"/>
  <c r="U14" i="29"/>
  <c r="X12" i="29"/>
  <c r="U12" i="29"/>
  <c r="X13" i="29"/>
  <c r="U13" i="29"/>
  <c r="X8" i="29"/>
  <c r="U8" i="29"/>
  <c r="X3" i="29"/>
  <c r="BO2" i="29" s="1"/>
  <c r="U3" i="29"/>
  <c r="X9" i="29"/>
  <c r="U9" i="29"/>
  <c r="X5" i="29"/>
  <c r="U5" i="29"/>
  <c r="U7" i="29"/>
  <c r="X7" i="29"/>
  <c r="DR40" i="28"/>
  <c r="DR39" i="28"/>
  <c r="DR38" i="28"/>
  <c r="DR37" i="28"/>
  <c r="DR36" i="28"/>
  <c r="DR35" i="28"/>
  <c r="DR34" i="28"/>
  <c r="DR33" i="28"/>
  <c r="DR32" i="28"/>
  <c r="DR31" i="28"/>
  <c r="DR30" i="28"/>
  <c r="DR29" i="28"/>
  <c r="DR28" i="28"/>
  <c r="DR27" i="28"/>
  <c r="DR26" i="28"/>
  <c r="DR24" i="28"/>
  <c r="DR23" i="28"/>
  <c r="DR22" i="28"/>
  <c r="DR21" i="28"/>
  <c r="DR20" i="28"/>
  <c r="DR19" i="28"/>
  <c r="DR18" i="28"/>
  <c r="DR17" i="28"/>
  <c r="DR16" i="28"/>
  <c r="DR15" i="28"/>
  <c r="DR14" i="28"/>
  <c r="DR13" i="28"/>
  <c r="DR12" i="28"/>
  <c r="DR11" i="28"/>
  <c r="DR10" i="28"/>
  <c r="DR9" i="28"/>
  <c r="DR8" i="28"/>
  <c r="DR7" i="28"/>
  <c r="DR6" i="28"/>
  <c r="DR4" i="28"/>
  <c r="DR3" i="28"/>
  <c r="BK41" i="28"/>
  <c r="BL40" i="28"/>
  <c r="BL39" i="28"/>
  <c r="BL38" i="28"/>
  <c r="BL37" i="28"/>
  <c r="BL36" i="28"/>
  <c r="BL35" i="28"/>
  <c r="BL34" i="28"/>
  <c r="BL33" i="28"/>
  <c r="BL32" i="28"/>
  <c r="BL31" i="28"/>
  <c r="BL30" i="28"/>
  <c r="BL29" i="28"/>
  <c r="BL28" i="28"/>
  <c r="BL27" i="28"/>
  <c r="BL26" i="28"/>
  <c r="BL24" i="28"/>
  <c r="BL23" i="28"/>
  <c r="BL22" i="28"/>
  <c r="BL21" i="28"/>
  <c r="BL20" i="28"/>
  <c r="BL19" i="28"/>
  <c r="BL18" i="28"/>
  <c r="BL17" i="28"/>
  <c r="BL16" i="28"/>
  <c r="BL15" i="28"/>
  <c r="BL14" i="28"/>
  <c r="BL13" i="28"/>
  <c r="BL12" i="28"/>
  <c r="BL11" i="28"/>
  <c r="BL10" i="28"/>
  <c r="BL9" i="28"/>
  <c r="BL8" i="28"/>
  <c r="BL7" i="28"/>
  <c r="BL6" i="28"/>
  <c r="BL4" i="28"/>
  <c r="BL3" i="28"/>
  <c r="BR24" i="27"/>
  <c r="BS22" i="27"/>
  <c r="BS21" i="27"/>
  <c r="BS20" i="27"/>
  <c r="BS19" i="27"/>
  <c r="BS17" i="27"/>
  <c r="BS16" i="27"/>
  <c r="BS15" i="27"/>
  <c r="BS14" i="27"/>
  <c r="BS13" i="27"/>
  <c r="BS12" i="27"/>
  <c r="BS11" i="27"/>
  <c r="BS10" i="27"/>
  <c r="BS9" i="27"/>
  <c r="BS8" i="27"/>
  <c r="BS7" i="27"/>
  <c r="BS5" i="27"/>
  <c r="BS4" i="27"/>
  <c r="BS3" i="27"/>
  <c r="BN2" i="29" l="1"/>
  <c r="BL41" i="28"/>
  <c r="CW71" i="31"/>
  <c r="ED70" i="31"/>
  <c r="ED69" i="31"/>
  <c r="ED68" i="31"/>
  <c r="ED67" i="31"/>
  <c r="ED66" i="31"/>
  <c r="ED65" i="31"/>
  <c r="ED64" i="31"/>
  <c r="ED63" i="31"/>
  <c r="ED62" i="31"/>
  <c r="ED61" i="31"/>
  <c r="ED60" i="31"/>
  <c r="ED59" i="31"/>
  <c r="ED58" i="31"/>
  <c r="ED57" i="31"/>
  <c r="ED56" i="31"/>
  <c r="ED55" i="31"/>
  <c r="ED54" i="31"/>
  <c r="ED53" i="31"/>
  <c r="ED52" i="31"/>
  <c r="ED51" i="31"/>
  <c r="ED50" i="31"/>
  <c r="ED49" i="31"/>
  <c r="ED48" i="31"/>
  <c r="ED47" i="31"/>
  <c r="ED46" i="31"/>
  <c r="ED45" i="31"/>
  <c r="ED44" i="31"/>
  <c r="ED43" i="31"/>
  <c r="ED41" i="31"/>
  <c r="ED40" i="31"/>
  <c r="ED39" i="31"/>
  <c r="ED38" i="31"/>
  <c r="ED37" i="31"/>
  <c r="ED36" i="31"/>
  <c r="ED35" i="31"/>
  <c r="ED34" i="31"/>
  <c r="ED33" i="31"/>
  <c r="ED32" i="31"/>
  <c r="ED31" i="31"/>
  <c r="ED30" i="31"/>
  <c r="ED29" i="31"/>
  <c r="ED27" i="31"/>
  <c r="ED26" i="31"/>
  <c r="ED24" i="31"/>
  <c r="ED23" i="31"/>
  <c r="ED22" i="31"/>
  <c r="ED21" i="31"/>
  <c r="ED20" i="31"/>
  <c r="ED19" i="31"/>
  <c r="ED18" i="31"/>
  <c r="ED17" i="31"/>
  <c r="ED16" i="31"/>
  <c r="ED15" i="31"/>
  <c r="ED14" i="31"/>
  <c r="ED13" i="31"/>
  <c r="ED12" i="31"/>
  <c r="ED11" i="31"/>
  <c r="ED10" i="31"/>
  <c r="ED9" i="31"/>
  <c r="ED7" i="31"/>
  <c r="ED6" i="31"/>
  <c r="ED5" i="31"/>
  <c r="ED4" i="31"/>
  <c r="ED3" i="31"/>
  <c r="FB70" i="31"/>
  <c r="FB69" i="31"/>
  <c r="FB68" i="31"/>
  <c r="FB67" i="31"/>
  <c r="FB66" i="31"/>
  <c r="FB65" i="31"/>
  <c r="FB64" i="31"/>
  <c r="FB63" i="31"/>
  <c r="FB62" i="31"/>
  <c r="FB61" i="31"/>
  <c r="FB60" i="31"/>
  <c r="FB59" i="31"/>
  <c r="FB58" i="31"/>
  <c r="FB57" i="31"/>
  <c r="FB56" i="31"/>
  <c r="FB55" i="31"/>
  <c r="FB54" i="31"/>
  <c r="FB53" i="31"/>
  <c r="FB52" i="31"/>
  <c r="FB51" i="31"/>
  <c r="FB50" i="31"/>
  <c r="FB49" i="31"/>
  <c r="FB48" i="31"/>
  <c r="FB47" i="31"/>
  <c r="FB46" i="31"/>
  <c r="FB45" i="31"/>
  <c r="FB44" i="31"/>
  <c r="FB43" i="31"/>
  <c r="FB41" i="31"/>
  <c r="FB40" i="31"/>
  <c r="FB39" i="31"/>
  <c r="FB38" i="31"/>
  <c r="FB37" i="31"/>
  <c r="FB36" i="31"/>
  <c r="FB35" i="31"/>
  <c r="FB34" i="31"/>
  <c r="FB33" i="31"/>
  <c r="FB32" i="31"/>
  <c r="FB31" i="31"/>
  <c r="FB30" i="31"/>
  <c r="FB29" i="31"/>
  <c r="FB27" i="31"/>
  <c r="FB26" i="31"/>
  <c r="FB24" i="31"/>
  <c r="FB23" i="31"/>
  <c r="FB22" i="31"/>
  <c r="FB21" i="31"/>
  <c r="FB20" i="31"/>
  <c r="FB19" i="31"/>
  <c r="FB18" i="31"/>
  <c r="FB17" i="31"/>
  <c r="FB16" i="31"/>
  <c r="FB15" i="31"/>
  <c r="FB14" i="31"/>
  <c r="FB13" i="31"/>
  <c r="FB12" i="31"/>
  <c r="FB11" i="31"/>
  <c r="FB10" i="31"/>
  <c r="FB9" i="31"/>
  <c r="FB7" i="31"/>
  <c r="FB6" i="31"/>
  <c r="FB5" i="31"/>
  <c r="FB4" i="31"/>
  <c r="FB3" i="31"/>
  <c r="EH71" i="31"/>
  <c r="BR70" i="31"/>
  <c r="BR69" i="31"/>
  <c r="BR68" i="31"/>
  <c r="BR67" i="31"/>
  <c r="BR66" i="31"/>
  <c r="BR65" i="31"/>
  <c r="BR64" i="31"/>
  <c r="BR63" i="31"/>
  <c r="BR62" i="31"/>
  <c r="BR61" i="31"/>
  <c r="BR60" i="31"/>
  <c r="BR59" i="31"/>
  <c r="BR58" i="31"/>
  <c r="BR57" i="31"/>
  <c r="BR56" i="31"/>
  <c r="BR55" i="31"/>
  <c r="BR54" i="31"/>
  <c r="BR53" i="31"/>
  <c r="BR52" i="31"/>
  <c r="BR51" i="31"/>
  <c r="BR50" i="31"/>
  <c r="BR49" i="31"/>
  <c r="BR48" i="31"/>
  <c r="BR47" i="31"/>
  <c r="BR46" i="31"/>
  <c r="BR45" i="31"/>
  <c r="BR44" i="31"/>
  <c r="BR43" i="31"/>
  <c r="BR41" i="31"/>
  <c r="BR40" i="31"/>
  <c r="BR39" i="31"/>
  <c r="BR38" i="31"/>
  <c r="BR37" i="31"/>
  <c r="BR36" i="31"/>
  <c r="BR35" i="31"/>
  <c r="BR34" i="31"/>
  <c r="BR33" i="31"/>
  <c r="BR32" i="31"/>
  <c r="BR31" i="31"/>
  <c r="BR30" i="31"/>
  <c r="BR29" i="31"/>
  <c r="BR27" i="31"/>
  <c r="BR26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R7" i="31"/>
  <c r="BR6" i="31"/>
  <c r="BR5" i="31"/>
  <c r="BR4" i="31"/>
  <c r="BR3" i="31"/>
  <c r="BL71" i="31"/>
  <c r="CS12" i="30"/>
  <c r="DP11" i="30"/>
  <c r="DP10" i="30"/>
  <c r="DP9" i="30"/>
  <c r="DP5" i="30"/>
  <c r="DP4" i="30"/>
  <c r="DP3" i="30"/>
  <c r="BK12" i="30"/>
  <c r="BL13" i="30" s="1"/>
  <c r="CO11" i="30"/>
  <c r="CO10" i="30"/>
  <c r="CO9" i="30"/>
  <c r="CO5" i="30"/>
  <c r="CO4" i="30"/>
  <c r="CO3" i="30"/>
  <c r="DB15" i="29"/>
  <c r="BP15" i="29"/>
  <c r="BQ16" i="29" s="1"/>
  <c r="DY14" i="29"/>
  <c r="DY13" i="29"/>
  <c r="DY12" i="29"/>
  <c r="DY11" i="29"/>
  <c r="DY10" i="29"/>
  <c r="DY9" i="29"/>
  <c r="DY8" i="29"/>
  <c r="DY7" i="29"/>
  <c r="DY5" i="29"/>
  <c r="DY4" i="29"/>
  <c r="DY3" i="29"/>
  <c r="CX14" i="29"/>
  <c r="CX13" i="29"/>
  <c r="CX12" i="29"/>
  <c r="CX11" i="29"/>
  <c r="CX10" i="29"/>
  <c r="CX9" i="29"/>
  <c r="CX8" i="29"/>
  <c r="CX7" i="29"/>
  <c r="CX5" i="29"/>
  <c r="CX4" i="29"/>
  <c r="CX3" i="29"/>
  <c r="DN40" i="28"/>
  <c r="DN39" i="28"/>
  <c r="DN38" i="28"/>
  <c r="DN37" i="28"/>
  <c r="DN36" i="28"/>
  <c r="DN35" i="28"/>
  <c r="DN34" i="28"/>
  <c r="DN33" i="28"/>
  <c r="DN32" i="28"/>
  <c r="DN31" i="28"/>
  <c r="DN30" i="28"/>
  <c r="DN29" i="28"/>
  <c r="DN28" i="28"/>
  <c r="DN27" i="28"/>
  <c r="DN26" i="28"/>
  <c r="DN24" i="28"/>
  <c r="DN23" i="28"/>
  <c r="DN22" i="28"/>
  <c r="DN21" i="28"/>
  <c r="DN20" i="28"/>
  <c r="DN19" i="28"/>
  <c r="DN18" i="28"/>
  <c r="DN17" i="28"/>
  <c r="DN16" i="28"/>
  <c r="DN15" i="28"/>
  <c r="DN14" i="28"/>
  <c r="DN13" i="28"/>
  <c r="DN12" i="28"/>
  <c r="DN11" i="28"/>
  <c r="DN10" i="28"/>
  <c r="DN9" i="28"/>
  <c r="DN8" i="28"/>
  <c r="DN7" i="28"/>
  <c r="DN6" i="28"/>
  <c r="DN4" i="28"/>
  <c r="DN3" i="28"/>
  <c r="CR40" i="28"/>
  <c r="CR39" i="28"/>
  <c r="CR38" i="28"/>
  <c r="CR37" i="28"/>
  <c r="CR36" i="28"/>
  <c r="CR35" i="28"/>
  <c r="CR34" i="28"/>
  <c r="CR33" i="28"/>
  <c r="CR32" i="28"/>
  <c r="CR31" i="28"/>
  <c r="CR30" i="28"/>
  <c r="CR29" i="28"/>
  <c r="CR28" i="28"/>
  <c r="CR27" i="28"/>
  <c r="CR26" i="28"/>
  <c r="CR24" i="28"/>
  <c r="CR23" i="28"/>
  <c r="CR22" i="28"/>
  <c r="CR21" i="28"/>
  <c r="CR20" i="28"/>
  <c r="CR19" i="28"/>
  <c r="CR18" i="28"/>
  <c r="CR17" i="28"/>
  <c r="CR16" i="28"/>
  <c r="CR15" i="28"/>
  <c r="CR14" i="28"/>
  <c r="CR13" i="28"/>
  <c r="CR12" i="28"/>
  <c r="CR11" i="28"/>
  <c r="CR10" i="28"/>
  <c r="CR9" i="28"/>
  <c r="CR8" i="28"/>
  <c r="CR7" i="28"/>
  <c r="CR6" i="28"/>
  <c r="CR4" i="28"/>
  <c r="CR3" i="28"/>
  <c r="CV41" i="28"/>
  <c r="BJ41" i="28"/>
  <c r="BK42" i="28" s="1"/>
  <c r="CI24" i="27"/>
  <c r="BQ24" i="27"/>
  <c r="EA22" i="27"/>
  <c r="EA21" i="27"/>
  <c r="EA20" i="27"/>
  <c r="EA19" i="27"/>
  <c r="EA17" i="27"/>
  <c r="EA16" i="27"/>
  <c r="EA15" i="27"/>
  <c r="EA14" i="27"/>
  <c r="EA13" i="27"/>
  <c r="EA12" i="27"/>
  <c r="EA11" i="27"/>
  <c r="EA10" i="27"/>
  <c r="EA9" i="27"/>
  <c r="EA8" i="27"/>
  <c r="EA7" i="27"/>
  <c r="EA5" i="27"/>
  <c r="EA4" i="27"/>
  <c r="EA3" i="27"/>
  <c r="CD22" i="27"/>
  <c r="CD21" i="27"/>
  <c r="CD20" i="27"/>
  <c r="CD19" i="27"/>
  <c r="CD17" i="27"/>
  <c r="CD16" i="27"/>
  <c r="CD15" i="27"/>
  <c r="CD14" i="27"/>
  <c r="CD13" i="27"/>
  <c r="CD12" i="27"/>
  <c r="CD11" i="27"/>
  <c r="CD10" i="27"/>
  <c r="CD9" i="27"/>
  <c r="CD8" i="27"/>
  <c r="CD7" i="27"/>
  <c r="CD5" i="27"/>
  <c r="CD4" i="27"/>
  <c r="CD3" i="27"/>
  <c r="EA26" i="27" l="1"/>
  <c r="BD3" i="29"/>
  <c r="BD4" i="29"/>
  <c r="CX18" i="29"/>
  <c r="CX17" i="29"/>
  <c r="AX3" i="29"/>
  <c r="AX4" i="29"/>
  <c r="BD5" i="29"/>
  <c r="AX5" i="29"/>
  <c r="CD26" i="27"/>
  <c r="CD25" i="27"/>
  <c r="EA25" i="27"/>
  <c r="CW72" i="31"/>
  <c r="BM72" i="31"/>
  <c r="BS25" i="27"/>
  <c r="BS24" i="27"/>
  <c r="BM2" i="29"/>
  <c r="B2" i="33"/>
  <c r="ED10" i="27" l="1"/>
  <c r="CG7" i="27"/>
  <c r="CG8" i="27"/>
  <c r="CG12" i="27"/>
  <c r="CG17" i="27"/>
  <c r="CG9" i="27"/>
  <c r="CG5" i="27"/>
  <c r="CG10" i="27"/>
  <c r="CG19" i="27"/>
  <c r="CG21" i="27"/>
  <c r="CG13" i="27"/>
  <c r="CG4" i="27"/>
  <c r="CG3" i="27"/>
  <c r="CG15" i="27"/>
  <c r="CG20" i="27"/>
  <c r="CG11" i="27"/>
  <c r="CG22" i="27"/>
  <c r="CG14" i="27"/>
  <c r="CG16" i="27"/>
  <c r="ED19" i="27"/>
  <c r="ED4" i="27"/>
  <c r="ED3" i="27"/>
  <c r="ED8" i="27"/>
  <c r="ED15" i="27"/>
  <c r="ED21" i="27"/>
  <c r="ED11" i="27"/>
  <c r="ED16" i="27"/>
  <c r="ED20" i="27"/>
  <c r="ED13" i="27"/>
  <c r="ED12" i="27"/>
  <c r="ED14" i="27"/>
  <c r="ED5" i="27"/>
  <c r="ED7" i="27"/>
  <c r="ED22" i="27"/>
  <c r="ED17" i="27"/>
  <c r="ED9" i="27"/>
  <c r="AS24" i="28"/>
  <c r="AS20" i="28"/>
  <c r="AS19" i="28"/>
  <c r="AS18" i="28"/>
  <c r="AS15" i="28"/>
  <c r="AS11" i="28"/>
  <c r="AS12" i="28"/>
  <c r="AS32" i="28"/>
  <c r="AS31" i="28"/>
  <c r="O12" i="33"/>
  <c r="R11" i="33" s="1"/>
  <c r="C12" i="33"/>
  <c r="F11" i="33" s="1"/>
  <c r="C2" i="33"/>
  <c r="D2" i="33" s="1"/>
  <c r="W10" i="27" l="1"/>
  <c r="W15" i="27"/>
  <c r="W7" i="27"/>
  <c r="W20" i="27"/>
  <c r="W11" i="27"/>
  <c r="W12" i="27"/>
  <c r="W19" i="27"/>
  <c r="W21" i="27"/>
  <c r="W17" i="27"/>
  <c r="W14" i="27"/>
  <c r="W3" i="27"/>
  <c r="W8" i="27"/>
  <c r="W22" i="27"/>
  <c r="W4" i="27"/>
  <c r="W5" i="27"/>
  <c r="W16" i="27"/>
  <c r="W13" i="27"/>
  <c r="W9" i="27"/>
  <c r="B4" i="33"/>
  <c r="AE15" i="33"/>
  <c r="AE14" i="33"/>
  <c r="Z11" i="33"/>
  <c r="R6" i="33"/>
  <c r="F7" i="33"/>
  <c r="F8" i="33"/>
  <c r="F9" i="33"/>
  <c r="F6" i="33"/>
  <c r="R9" i="33"/>
  <c r="F10" i="33"/>
  <c r="R7" i="33"/>
  <c r="R10" i="33"/>
  <c r="R8" i="33"/>
  <c r="AI10" i="33" l="1"/>
  <c r="AI6" i="33"/>
  <c r="AI7" i="33"/>
  <c r="AI9" i="33"/>
  <c r="AI8" i="33"/>
  <c r="AI11" i="33"/>
  <c r="AH11" i="33"/>
  <c r="AH9" i="33"/>
  <c r="AH8" i="33"/>
  <c r="AH10" i="33"/>
  <c r="AH7" i="33"/>
  <c r="AH6" i="33"/>
  <c r="AF8" i="33"/>
  <c r="AF11" i="33"/>
  <c r="AF7" i="33"/>
  <c r="AF9" i="33"/>
  <c r="AF10" i="33"/>
  <c r="AF6" i="33"/>
  <c r="AE11" i="33"/>
  <c r="BO2" i="27"/>
  <c r="AI3" i="27" s="1"/>
  <c r="Z8" i="33"/>
  <c r="AE8" i="33" s="1"/>
  <c r="Z9" i="33"/>
  <c r="AE9" i="33" s="1"/>
  <c r="F12" i="33"/>
  <c r="Z7" i="33"/>
  <c r="AE7" i="33" s="1"/>
  <c r="Z10" i="33"/>
  <c r="AE10" i="33" s="1"/>
  <c r="Z6" i="33"/>
  <c r="AE6" i="33" s="1"/>
  <c r="R12" i="33"/>
  <c r="AI12" i="33" l="1"/>
  <c r="AH12" i="33"/>
  <c r="AI13" i="27"/>
  <c r="AF12" i="33"/>
  <c r="AI4" i="27"/>
  <c r="AI19" i="27"/>
  <c r="AI10" i="27"/>
  <c r="Z12" i="33"/>
  <c r="AE12" i="33"/>
  <c r="BA55" i="31"/>
  <c r="BA60" i="31" l="1"/>
  <c r="BA54" i="31"/>
  <c r="BA47" i="31"/>
  <c r="BA40" i="31"/>
  <c r="BA34" i="31"/>
  <c r="BA32" i="31"/>
  <c r="BA27" i="31"/>
  <c r="BA24" i="31"/>
  <c r="BA23" i="31"/>
  <c r="BA17" i="31"/>
  <c r="BA12" i="31"/>
  <c r="BA11" i="31"/>
  <c r="BA10" i="31"/>
  <c r="BA6" i="31"/>
  <c r="BA5" i="31"/>
  <c r="AK9" i="30" l="1"/>
  <c r="AK4" i="30"/>
  <c r="AV4" i="29"/>
  <c r="AW9" i="29"/>
  <c r="S6" i="30"/>
  <c r="L12" i="30"/>
  <c r="F12" i="30"/>
  <c r="AV5" i="29"/>
  <c r="AV3" i="29"/>
  <c r="K15" i="29"/>
  <c r="E15" i="29"/>
  <c r="AN23" i="28"/>
  <c r="R41" i="28"/>
  <c r="O43" i="28"/>
  <c r="L41" i="28"/>
  <c r="O24" i="27"/>
  <c r="I24" i="27"/>
  <c r="AS41" i="28" l="1"/>
  <c r="AV15" i="29"/>
  <c r="AI24" i="27"/>
  <c r="AE9" i="30"/>
  <c r="AE4" i="30"/>
  <c r="AW5" i="29"/>
  <c r="AW3" i="29"/>
  <c r="AN32" i="28"/>
  <c r="AN24" i="28"/>
  <c r="AN20" i="28"/>
  <c r="AN19" i="28"/>
  <c r="AN18" i="28"/>
  <c r="AN15" i="28"/>
  <c r="AN12" i="28"/>
  <c r="AN11" i="28"/>
  <c r="AN3" i="28"/>
  <c r="AF19" i="27"/>
  <c r="AF13" i="27"/>
  <c r="AF10" i="27"/>
  <c r="AF7" i="27"/>
  <c r="AF4" i="27"/>
  <c r="AF3" i="27"/>
  <c r="AN41" i="28" l="1"/>
  <c r="AF24" i="27"/>
  <c r="AW15" i="29"/>
  <c r="R6" i="30" l="1"/>
  <c r="M12" i="30"/>
  <c r="G12" i="30"/>
  <c r="L15" i="29"/>
  <c r="F15" i="29"/>
  <c r="P34" i="28" l="1"/>
  <c r="S41" i="28"/>
  <c r="M41" i="28"/>
  <c r="U71" i="31"/>
  <c r="O71" i="31"/>
  <c r="L71" i="31"/>
  <c r="C33" i="31"/>
  <c r="P33" i="31" s="1"/>
  <c r="C32" i="31"/>
  <c r="C26" i="31"/>
  <c r="I71" i="31"/>
  <c r="C40" i="28"/>
  <c r="T40" i="28" s="1"/>
  <c r="C39" i="28"/>
  <c r="T39" i="28" s="1"/>
  <c r="C38" i="28"/>
  <c r="T38" i="28" s="1"/>
  <c r="C37" i="28"/>
  <c r="T37" i="28" s="1"/>
  <c r="C36" i="28"/>
  <c r="T36" i="28" s="1"/>
  <c r="C35" i="28"/>
  <c r="T35" i="28" s="1"/>
  <c r="C34" i="28"/>
  <c r="T34" i="28" s="1"/>
  <c r="C33" i="28"/>
  <c r="T33" i="28" s="1"/>
  <c r="C32" i="28"/>
  <c r="AM32" i="28" s="1"/>
  <c r="C31" i="28"/>
  <c r="C30" i="28"/>
  <c r="T30" i="28" s="1"/>
  <c r="C29" i="28"/>
  <c r="T29" i="28" s="1"/>
  <c r="C28" i="28"/>
  <c r="T28" i="28" s="1"/>
  <c r="C27" i="28"/>
  <c r="T27" i="28" s="1"/>
  <c r="C26" i="28"/>
  <c r="T26" i="28" s="1"/>
  <c r="C24" i="28"/>
  <c r="AM24" i="28" s="1"/>
  <c r="C23" i="28"/>
  <c r="C22" i="28"/>
  <c r="T22" i="28" s="1"/>
  <c r="C21" i="28"/>
  <c r="T21" i="28" s="1"/>
  <c r="C20" i="28"/>
  <c r="C19" i="28"/>
  <c r="AM19" i="28" s="1"/>
  <c r="C18" i="28"/>
  <c r="AM18" i="28" s="1"/>
  <c r="C17" i="28"/>
  <c r="T17" i="28" s="1"/>
  <c r="C16" i="28"/>
  <c r="T16" i="28" s="1"/>
  <c r="C15" i="28"/>
  <c r="C14" i="28"/>
  <c r="T14" i="28" s="1"/>
  <c r="C13" i="28"/>
  <c r="T13" i="28" s="1"/>
  <c r="C12" i="28"/>
  <c r="C11" i="28"/>
  <c r="AM11" i="28" s="1"/>
  <c r="C10" i="28"/>
  <c r="T10" i="28" s="1"/>
  <c r="C9" i="28"/>
  <c r="T9" i="28" s="1"/>
  <c r="C8" i="28"/>
  <c r="T8" i="28" s="1"/>
  <c r="C7" i="28"/>
  <c r="T7" i="28" s="1"/>
  <c r="C6" i="28"/>
  <c r="T6" i="28" s="1"/>
  <c r="C4" i="28"/>
  <c r="K41" i="28"/>
  <c r="C3" i="28"/>
  <c r="AM3" i="28" s="1"/>
  <c r="C3" i="31"/>
  <c r="P3" i="31" s="1"/>
  <c r="C4" i="31"/>
  <c r="P4" i="31" s="1"/>
  <c r="C5" i="31"/>
  <c r="C6" i="31"/>
  <c r="C7" i="31"/>
  <c r="P7" i="31" s="1"/>
  <c r="C9" i="31"/>
  <c r="C10" i="31"/>
  <c r="C11" i="31"/>
  <c r="C12" i="31"/>
  <c r="C13" i="31"/>
  <c r="V13" i="31" s="1"/>
  <c r="C14" i="31"/>
  <c r="P14" i="31" s="1"/>
  <c r="C15" i="31"/>
  <c r="P15" i="31" s="1"/>
  <c r="C16" i="31"/>
  <c r="V16" i="31" s="1"/>
  <c r="C17" i="31"/>
  <c r="C18" i="31"/>
  <c r="P18" i="31" s="1"/>
  <c r="C19" i="31"/>
  <c r="C20" i="31"/>
  <c r="V20" i="31" s="1"/>
  <c r="C21" i="31"/>
  <c r="C22" i="31"/>
  <c r="V22" i="31" s="1"/>
  <c r="C23" i="31"/>
  <c r="C24" i="31"/>
  <c r="C27" i="31"/>
  <c r="C29" i="31"/>
  <c r="V29" i="31" s="1"/>
  <c r="C30" i="31"/>
  <c r="V30" i="31" s="1"/>
  <c r="C31" i="31"/>
  <c r="V31" i="31" s="1"/>
  <c r="C34" i="31"/>
  <c r="C35" i="31"/>
  <c r="V35" i="31" s="1"/>
  <c r="C36" i="31"/>
  <c r="V36" i="31" s="1"/>
  <c r="C37" i="31"/>
  <c r="M37" i="31" s="1"/>
  <c r="C38" i="31"/>
  <c r="C39" i="31"/>
  <c r="P39" i="31" s="1"/>
  <c r="C40" i="31"/>
  <c r="C41" i="31"/>
  <c r="V41" i="31" s="1"/>
  <c r="C43" i="31"/>
  <c r="P43" i="31" s="1"/>
  <c r="C44" i="31"/>
  <c r="P44" i="31" s="1"/>
  <c r="C45" i="31"/>
  <c r="P45" i="31" s="1"/>
  <c r="C46" i="31"/>
  <c r="V46" i="31" s="1"/>
  <c r="C47" i="31"/>
  <c r="C48" i="31"/>
  <c r="C49" i="31"/>
  <c r="V49" i="31" s="1"/>
  <c r="C50" i="31"/>
  <c r="V50" i="31" s="1"/>
  <c r="C51" i="31"/>
  <c r="V51" i="31" s="1"/>
  <c r="C52" i="31"/>
  <c r="V52" i="31" s="1"/>
  <c r="C53" i="31"/>
  <c r="V53" i="31" s="1"/>
  <c r="C54" i="31"/>
  <c r="C55" i="31"/>
  <c r="C56" i="31"/>
  <c r="V56" i="31" s="1"/>
  <c r="C57" i="31"/>
  <c r="V57" i="31" s="1"/>
  <c r="C58" i="31"/>
  <c r="V58" i="31" s="1"/>
  <c r="C59" i="31"/>
  <c r="V59" i="31" s="1"/>
  <c r="C60" i="31"/>
  <c r="C61" i="31"/>
  <c r="V61" i="31" s="1"/>
  <c r="C62" i="31"/>
  <c r="V62" i="31" s="1"/>
  <c r="C63" i="31"/>
  <c r="V63" i="31" s="1"/>
  <c r="C64" i="31"/>
  <c r="V64" i="31" s="1"/>
  <c r="C65" i="31"/>
  <c r="V65" i="31" s="1"/>
  <c r="C66" i="31"/>
  <c r="V66" i="31" s="1"/>
  <c r="C67" i="31"/>
  <c r="V67" i="31" s="1"/>
  <c r="C68" i="31"/>
  <c r="V68" i="31" s="1"/>
  <c r="C69" i="31"/>
  <c r="V69" i="31" s="1"/>
  <c r="C70" i="31"/>
  <c r="D71" i="31"/>
  <c r="E71" i="31"/>
  <c r="F71" i="31"/>
  <c r="G71" i="31"/>
  <c r="H71" i="31"/>
  <c r="J71" i="31"/>
  <c r="M17" i="27"/>
  <c r="P24" i="27"/>
  <c r="J24" i="27"/>
  <c r="AH48" i="31" l="1"/>
  <c r="T20" i="28"/>
  <c r="AM20" i="28"/>
  <c r="T12" i="28"/>
  <c r="AM12" i="28"/>
  <c r="T31" i="28"/>
  <c r="AM31" i="28"/>
  <c r="T4" i="28"/>
  <c r="T15" i="28"/>
  <c r="AM15" i="28"/>
  <c r="V55" i="31"/>
  <c r="AH55" i="31"/>
  <c r="AH47" i="31"/>
  <c r="AH54" i="31"/>
  <c r="AH27" i="31"/>
  <c r="AH6" i="31"/>
  <c r="AH32" i="31"/>
  <c r="AH5" i="31"/>
  <c r="AH40" i="31"/>
  <c r="AH60" i="31"/>
  <c r="AH12" i="31"/>
  <c r="AH17" i="31"/>
  <c r="V15" i="31"/>
  <c r="AH11" i="31"/>
  <c r="AH23" i="31"/>
  <c r="AH10" i="31"/>
  <c r="P24" i="31"/>
  <c r="AH24" i="31"/>
  <c r="V34" i="31"/>
  <c r="AH34" i="31"/>
  <c r="V38" i="31"/>
  <c r="P9" i="31"/>
  <c r="P21" i="31"/>
  <c r="V26" i="31"/>
  <c r="V24" i="31"/>
  <c r="V47" i="31"/>
  <c r="M32" i="31"/>
  <c r="P19" i="31"/>
  <c r="V33" i="31"/>
  <c r="V54" i="31"/>
  <c r="V27" i="31"/>
  <c r="P6" i="31"/>
  <c r="V21" i="31"/>
  <c r="V60" i="31"/>
  <c r="P12" i="31"/>
  <c r="V37" i="31"/>
  <c r="V17" i="31"/>
  <c r="P5" i="31"/>
  <c r="P11" i="31"/>
  <c r="P37" i="31"/>
  <c r="V70" i="31"/>
  <c r="V14" i="31"/>
  <c r="V23" i="31"/>
  <c r="P10" i="31"/>
  <c r="P46" i="31"/>
  <c r="V48" i="31"/>
  <c r="P40" i="31"/>
  <c r="N23" i="28"/>
  <c r="T23" i="28"/>
  <c r="N18" i="28"/>
  <c r="T18" i="28"/>
  <c r="N19" i="28"/>
  <c r="T19" i="28"/>
  <c r="N3" i="28"/>
  <c r="T3" i="28"/>
  <c r="N11" i="28"/>
  <c r="T11" i="28"/>
  <c r="N24" i="28"/>
  <c r="T24" i="28"/>
  <c r="N32" i="28"/>
  <c r="T32" i="28"/>
  <c r="U6" i="28"/>
  <c r="N6" i="28"/>
  <c r="U35" i="28"/>
  <c r="N35" i="28"/>
  <c r="N7" i="28"/>
  <c r="N14" i="28"/>
  <c r="U20" i="28"/>
  <c r="N20" i="28"/>
  <c r="N28" i="28"/>
  <c r="U13" i="28"/>
  <c r="N13" i="28"/>
  <c r="U8" i="28"/>
  <c r="N8" i="28"/>
  <c r="U21" i="28"/>
  <c r="N21" i="28"/>
  <c r="U29" i="28"/>
  <c r="N29" i="28"/>
  <c r="N36" i="28"/>
  <c r="U4" i="28"/>
  <c r="N4" i="28"/>
  <c r="U9" i="28"/>
  <c r="N9" i="28"/>
  <c r="U22" i="28"/>
  <c r="N22" i="28"/>
  <c r="U30" i="28"/>
  <c r="N30" i="28"/>
  <c r="U37" i="28"/>
  <c r="N37" i="28"/>
  <c r="U34" i="28"/>
  <c r="N34" i="28"/>
  <c r="U10" i="28"/>
  <c r="N10" i="28"/>
  <c r="AK15" i="28"/>
  <c r="N15" i="28"/>
  <c r="U31" i="28"/>
  <c r="N31" i="28"/>
  <c r="U38" i="28"/>
  <c r="N38" i="28"/>
  <c r="U16" i="28"/>
  <c r="N16" i="28"/>
  <c r="U39" i="28"/>
  <c r="N39" i="28"/>
  <c r="U27" i="28"/>
  <c r="N27" i="28"/>
  <c r="AK12" i="28"/>
  <c r="N12" i="28"/>
  <c r="U17" i="28"/>
  <c r="N17" i="28"/>
  <c r="U26" i="28"/>
  <c r="N26" i="28"/>
  <c r="N33" i="28"/>
  <c r="N40" i="28"/>
  <c r="M22" i="27"/>
  <c r="M7" i="27"/>
  <c r="M9" i="27"/>
  <c r="M10" i="27"/>
  <c r="U18" i="28"/>
  <c r="AK18" i="28"/>
  <c r="U19" i="28"/>
  <c r="AK19" i="28"/>
  <c r="AK20" i="28"/>
  <c r="U23" i="28"/>
  <c r="AK23" i="28"/>
  <c r="U36" i="28"/>
  <c r="U11" i="28"/>
  <c r="AK11" i="28"/>
  <c r="U24" i="28"/>
  <c r="AK24" i="28"/>
  <c r="U32" i="28"/>
  <c r="AK32" i="28"/>
  <c r="M13" i="27"/>
  <c r="P13" i="31"/>
  <c r="P49" i="31"/>
  <c r="M19" i="27"/>
  <c r="U7" i="28"/>
  <c r="P29" i="31"/>
  <c r="V40" i="31"/>
  <c r="U28" i="28"/>
  <c r="P10" i="28"/>
  <c r="P30" i="31"/>
  <c r="P15" i="28"/>
  <c r="P41" i="31"/>
  <c r="M47" i="31"/>
  <c r="V12" i="31"/>
  <c r="U14" i="28"/>
  <c r="P23" i="28"/>
  <c r="P38" i="28"/>
  <c r="P16" i="28"/>
  <c r="P32" i="28"/>
  <c r="P6" i="28"/>
  <c r="P19" i="28"/>
  <c r="P35" i="28"/>
  <c r="P7" i="28"/>
  <c r="P14" i="28"/>
  <c r="P20" i="28"/>
  <c r="P28" i="28"/>
  <c r="P24" i="28"/>
  <c r="P8" i="28"/>
  <c r="P21" i="28"/>
  <c r="P29" i="28"/>
  <c r="P36" i="28"/>
  <c r="P9" i="28"/>
  <c r="P22" i="28"/>
  <c r="P30" i="28"/>
  <c r="P37" i="28"/>
  <c r="P31" i="28"/>
  <c r="P11" i="28"/>
  <c r="P39" i="28"/>
  <c r="P3" i="28"/>
  <c r="P12" i="28"/>
  <c r="P17" i="28"/>
  <c r="P26" i="28"/>
  <c r="P33" i="28"/>
  <c r="P40" i="28"/>
  <c r="P4" i="28"/>
  <c r="P13" i="28"/>
  <c r="P18" i="28"/>
  <c r="P27" i="28"/>
  <c r="U15" i="28"/>
  <c r="U3" i="28"/>
  <c r="U12" i="28"/>
  <c r="U33" i="28"/>
  <c r="U40" i="28"/>
  <c r="M14" i="27"/>
  <c r="M21" i="27"/>
  <c r="P20" i="31"/>
  <c r="P16" i="31"/>
  <c r="P38" i="31"/>
  <c r="V19" i="31"/>
  <c r="V39" i="31"/>
  <c r="V44" i="31"/>
  <c r="P17" i="31"/>
  <c r="P31" i="31"/>
  <c r="P47" i="31"/>
  <c r="P22" i="31"/>
  <c r="V18" i="31"/>
  <c r="V45" i="31"/>
  <c r="C71" i="31"/>
  <c r="P32" i="31"/>
  <c r="P48" i="31"/>
  <c r="P23" i="31"/>
  <c r="V32" i="31"/>
  <c r="V43" i="31"/>
  <c r="M26" i="31"/>
  <c r="P34" i="31"/>
  <c r="P50" i="31"/>
  <c r="M35" i="31"/>
  <c r="P26" i="31"/>
  <c r="P35" i="31"/>
  <c r="P51" i="31"/>
  <c r="M36" i="31"/>
  <c r="P27" i="31"/>
  <c r="P36" i="31"/>
  <c r="M8" i="27"/>
  <c r="M20" i="27"/>
  <c r="M11" i="27"/>
  <c r="M15" i="27"/>
  <c r="M4" i="27"/>
  <c r="M12" i="27"/>
  <c r="M16" i="27"/>
  <c r="M3" i="27"/>
  <c r="M5" i="27"/>
  <c r="E12" i="30"/>
  <c r="D12" i="30"/>
  <c r="C3" i="30"/>
  <c r="N3" i="30" s="1"/>
  <c r="C11" i="30"/>
  <c r="N11" i="30" s="1"/>
  <c r="C10" i="30"/>
  <c r="N10" i="30" s="1"/>
  <c r="C9" i="30"/>
  <c r="AJ9" i="30" s="1"/>
  <c r="C6" i="30"/>
  <c r="C5" i="30"/>
  <c r="N5" i="30" s="1"/>
  <c r="C4" i="30"/>
  <c r="AJ4" i="30" s="1"/>
  <c r="C22" i="27"/>
  <c r="C21" i="27"/>
  <c r="C20" i="27"/>
  <c r="C19" i="27"/>
  <c r="C17" i="27"/>
  <c r="C16" i="27"/>
  <c r="C15" i="27"/>
  <c r="C14" i="27"/>
  <c r="C13" i="27"/>
  <c r="C12" i="27"/>
  <c r="C11" i="27"/>
  <c r="C10" i="27"/>
  <c r="C9" i="27"/>
  <c r="C8" i="27"/>
  <c r="C7" i="27"/>
  <c r="Q7" i="27" s="1"/>
  <c r="C5" i="27"/>
  <c r="C4" i="27"/>
  <c r="C3" i="27"/>
  <c r="C5" i="29"/>
  <c r="C4" i="29"/>
  <c r="C3" i="29"/>
  <c r="D15" i="29"/>
  <c r="C11" i="29"/>
  <c r="M11" i="29" s="1"/>
  <c r="C10" i="29"/>
  <c r="M10" i="29" s="1"/>
  <c r="C9" i="29"/>
  <c r="M9" i="29" s="1"/>
  <c r="C7" i="29"/>
  <c r="M7" i="29" s="1"/>
  <c r="C14" i="29"/>
  <c r="M14" i="29" s="1"/>
  <c r="C13" i="29"/>
  <c r="M13" i="29" s="1"/>
  <c r="C12" i="29"/>
  <c r="M12" i="29" s="1"/>
  <c r="C8" i="29"/>
  <c r="M8" i="29" s="1"/>
  <c r="J41" i="28"/>
  <c r="I41" i="28"/>
  <c r="H41" i="28"/>
  <c r="G41" i="28"/>
  <c r="F41" i="28"/>
  <c r="E41" i="28"/>
  <c r="D41" i="28"/>
  <c r="H24" i="27"/>
  <c r="G24" i="27"/>
  <c r="F24" i="27"/>
  <c r="E24" i="27"/>
  <c r="D24" i="27"/>
  <c r="V71" i="31" l="1"/>
  <c r="C73" i="31"/>
  <c r="AE19" i="27"/>
  <c r="AH19" i="27"/>
  <c r="AE10" i="27"/>
  <c r="AH10" i="27"/>
  <c r="AE3" i="27"/>
  <c r="AH3" i="27"/>
  <c r="AE13" i="27"/>
  <c r="AH13" i="27"/>
  <c r="AE4" i="27"/>
  <c r="AH4" i="27"/>
  <c r="AU5" i="29"/>
  <c r="AF5" i="29"/>
  <c r="AJ12" i="30"/>
  <c r="AB9" i="30" s="1"/>
  <c r="AF4" i="29"/>
  <c r="AU4" i="29"/>
  <c r="AF3" i="29"/>
  <c r="AU3" i="29"/>
  <c r="M5" i="29"/>
  <c r="AE5" i="29"/>
  <c r="N4" i="30"/>
  <c r="AD4" i="30"/>
  <c r="AM41" i="28"/>
  <c r="M3" i="29"/>
  <c r="AE3" i="29"/>
  <c r="N9" i="30"/>
  <c r="AD9" i="30"/>
  <c r="M4" i="29"/>
  <c r="AE4" i="29"/>
  <c r="AH71" i="31"/>
  <c r="BA3" i="31" s="1"/>
  <c r="Z4" i="30"/>
  <c r="I4" i="30"/>
  <c r="H4" i="30"/>
  <c r="I3" i="30"/>
  <c r="H3" i="30"/>
  <c r="H11" i="30"/>
  <c r="I11" i="30"/>
  <c r="I5" i="30"/>
  <c r="H5" i="30"/>
  <c r="I10" i="30"/>
  <c r="H10" i="30"/>
  <c r="Z9" i="30"/>
  <c r="I9" i="30"/>
  <c r="H9" i="30"/>
  <c r="H10" i="29"/>
  <c r="G10" i="29"/>
  <c r="H11" i="29"/>
  <c r="G11" i="29"/>
  <c r="H12" i="29"/>
  <c r="G12" i="29"/>
  <c r="Z3" i="29"/>
  <c r="H3" i="29"/>
  <c r="G3" i="29"/>
  <c r="Z9" i="29"/>
  <c r="H9" i="29"/>
  <c r="G9" i="29"/>
  <c r="G8" i="29"/>
  <c r="H8" i="29"/>
  <c r="H4" i="29"/>
  <c r="G4" i="29"/>
  <c r="H13" i="29"/>
  <c r="G13" i="29"/>
  <c r="G14" i="29"/>
  <c r="H14" i="29"/>
  <c r="Z5" i="29"/>
  <c r="G5" i="29"/>
  <c r="H5" i="29"/>
  <c r="G7" i="29"/>
  <c r="H7" i="29"/>
  <c r="T43" i="28"/>
  <c r="W19" i="28" s="1"/>
  <c r="N43" i="28"/>
  <c r="Q22" i="28" s="1"/>
  <c r="K9" i="27"/>
  <c r="Q9" i="27"/>
  <c r="Q19" i="27"/>
  <c r="Q10" i="27"/>
  <c r="K20" i="27"/>
  <c r="Q20" i="27"/>
  <c r="Q3" i="27"/>
  <c r="K21" i="27"/>
  <c r="Q21" i="27"/>
  <c r="Q4" i="27"/>
  <c r="K14" i="27"/>
  <c r="Q14" i="27"/>
  <c r="K22" i="27"/>
  <c r="Q22" i="27"/>
  <c r="K11" i="27"/>
  <c r="Q11" i="27"/>
  <c r="K12" i="27"/>
  <c r="Q12" i="27"/>
  <c r="K15" i="27"/>
  <c r="Q15" i="27"/>
  <c r="Q13" i="27"/>
  <c r="K5" i="27"/>
  <c r="Q5" i="27"/>
  <c r="K16" i="27"/>
  <c r="Q16" i="27"/>
  <c r="K8" i="27"/>
  <c r="Q8" i="27"/>
  <c r="K17" i="27"/>
  <c r="Q17" i="27"/>
  <c r="K4" i="27"/>
  <c r="K19" i="27"/>
  <c r="K10" i="27"/>
  <c r="K3" i="27"/>
  <c r="K13" i="27"/>
  <c r="K7" i="27"/>
  <c r="AK41" i="28"/>
  <c r="P71" i="31"/>
  <c r="N8" i="29"/>
  <c r="O4" i="30"/>
  <c r="N12" i="29"/>
  <c r="N3" i="29"/>
  <c r="N11" i="29"/>
  <c r="O5" i="30"/>
  <c r="N13" i="29"/>
  <c r="N4" i="29"/>
  <c r="N14" i="29"/>
  <c r="C15" i="29"/>
  <c r="N5" i="29"/>
  <c r="O9" i="30"/>
  <c r="N9" i="29"/>
  <c r="N10" i="29"/>
  <c r="C12" i="30"/>
  <c r="N7" i="29"/>
  <c r="P41" i="28"/>
  <c r="U43" i="28"/>
  <c r="V40" i="28" s="1"/>
  <c r="M71" i="31"/>
  <c r="C41" i="28"/>
  <c r="M13" i="31"/>
  <c r="M19" i="31"/>
  <c r="M33" i="31"/>
  <c r="M41" i="31"/>
  <c r="M49" i="31"/>
  <c r="M57" i="31"/>
  <c r="P57" i="31"/>
  <c r="M20" i="31"/>
  <c r="M34" i="31"/>
  <c r="M43" i="31"/>
  <c r="M50" i="31"/>
  <c r="M58" i="31"/>
  <c r="P58" i="31"/>
  <c r="M65" i="31"/>
  <c r="P65" i="31"/>
  <c r="M14" i="31"/>
  <c r="M21" i="31"/>
  <c r="M44" i="31"/>
  <c r="M51" i="31"/>
  <c r="M59" i="31"/>
  <c r="P59" i="31"/>
  <c r="M66" i="31"/>
  <c r="P66" i="31"/>
  <c r="M15" i="31"/>
  <c r="M22" i="31"/>
  <c r="M27" i="31"/>
  <c r="M45" i="31"/>
  <c r="P52" i="31"/>
  <c r="M52" i="31"/>
  <c r="P60" i="31"/>
  <c r="M60" i="31"/>
  <c r="P67" i="31"/>
  <c r="M67" i="31"/>
  <c r="M23" i="31"/>
  <c r="M29" i="31"/>
  <c r="M46" i="31"/>
  <c r="P53" i="31"/>
  <c r="M53" i="31"/>
  <c r="M61" i="31"/>
  <c r="P61" i="31"/>
  <c r="P68" i="31"/>
  <c r="M68" i="31"/>
  <c r="M16" i="31"/>
  <c r="M30" i="31"/>
  <c r="M38" i="31"/>
  <c r="P54" i="31"/>
  <c r="M54" i="31"/>
  <c r="P62" i="31"/>
  <c r="M62" i="31"/>
  <c r="M69" i="31"/>
  <c r="P69" i="31"/>
  <c r="M24" i="27"/>
  <c r="M17" i="31"/>
  <c r="M31" i="31"/>
  <c r="M39" i="31"/>
  <c r="P55" i="31"/>
  <c r="M55" i="31"/>
  <c r="M63" i="31"/>
  <c r="P63" i="31"/>
  <c r="M70" i="31"/>
  <c r="P70" i="31"/>
  <c r="M12" i="31"/>
  <c r="M18" i="31"/>
  <c r="M24" i="31"/>
  <c r="M40" i="31"/>
  <c r="M48" i="31"/>
  <c r="P56" i="31"/>
  <c r="M56" i="31"/>
  <c r="P64" i="31"/>
  <c r="M64" i="31"/>
  <c r="R7" i="27"/>
  <c r="V10" i="31"/>
  <c r="M10" i="31"/>
  <c r="V9" i="31"/>
  <c r="M9" i="31"/>
  <c r="R8" i="27"/>
  <c r="R17" i="27"/>
  <c r="V3" i="31"/>
  <c r="M3" i="31"/>
  <c r="R16" i="27"/>
  <c r="M4" i="31"/>
  <c r="V4" i="31"/>
  <c r="V11" i="31"/>
  <c r="M11" i="31"/>
  <c r="R5" i="27"/>
  <c r="R19" i="27"/>
  <c r="R10" i="27"/>
  <c r="R3" i="27"/>
  <c r="R11" i="27"/>
  <c r="R13" i="27"/>
  <c r="R21" i="27"/>
  <c r="M5" i="31"/>
  <c r="V5" i="31"/>
  <c r="R4" i="27"/>
  <c r="R14" i="27"/>
  <c r="R22" i="27"/>
  <c r="M6" i="31"/>
  <c r="V6" i="31"/>
  <c r="R9" i="27"/>
  <c r="R20" i="27"/>
  <c r="R12" i="27"/>
  <c r="R15" i="27"/>
  <c r="C24" i="27"/>
  <c r="V7" i="31"/>
  <c r="M7" i="31"/>
  <c r="AE24" i="27" l="1"/>
  <c r="AB4" i="27" s="1"/>
  <c r="BA71" i="31"/>
  <c r="N12" i="30"/>
  <c r="C14" i="30"/>
  <c r="C43" i="28"/>
  <c r="Q24" i="27"/>
  <c r="M15" i="29"/>
  <c r="C17" i="29"/>
  <c r="AB4" i="30"/>
  <c r="M16" i="29"/>
  <c r="AF15" i="29"/>
  <c r="BK3" i="29" s="1"/>
  <c r="AA3" i="29" s="1"/>
  <c r="AU15" i="29"/>
  <c r="AH24" i="27"/>
  <c r="AC3" i="27" s="1"/>
  <c r="N13" i="30"/>
  <c r="P11" i="30" s="1"/>
  <c r="AE15" i="29"/>
  <c r="BJ3" i="29" s="1"/>
  <c r="AD12" i="30"/>
  <c r="Y9" i="30" s="1"/>
  <c r="AC9" i="30" s="1"/>
  <c r="Z12" i="30"/>
  <c r="H12" i="30"/>
  <c r="I12" i="30"/>
  <c r="I14" i="30"/>
  <c r="K10" i="30" s="1"/>
  <c r="R10" i="30" s="1"/>
  <c r="H14" i="30"/>
  <c r="J9" i="30" s="1"/>
  <c r="Z15" i="29"/>
  <c r="H16" i="29"/>
  <c r="J8" i="29" s="1"/>
  <c r="G15" i="29"/>
  <c r="H15" i="29"/>
  <c r="G16" i="29"/>
  <c r="I5" i="29" s="1"/>
  <c r="W3" i="28"/>
  <c r="W11" i="28"/>
  <c r="W32" i="28"/>
  <c r="W23" i="28"/>
  <c r="W12" i="28"/>
  <c r="W17" i="28"/>
  <c r="W38" i="28"/>
  <c r="W39" i="28"/>
  <c r="W22" i="28"/>
  <c r="Y22" i="28" s="1"/>
  <c r="W7" i="28"/>
  <c r="W9" i="28"/>
  <c r="W33" i="28"/>
  <c r="W26" i="28"/>
  <c r="W8" i="28"/>
  <c r="W40" i="28"/>
  <c r="W36" i="28"/>
  <c r="W6" i="28"/>
  <c r="W31" i="28"/>
  <c r="W4" i="28"/>
  <c r="W13" i="28"/>
  <c r="W29" i="28"/>
  <c r="W21" i="28"/>
  <c r="W27" i="28"/>
  <c r="W30" i="28"/>
  <c r="W28" i="28"/>
  <c r="W34" i="28"/>
  <c r="W16" i="28"/>
  <c r="W14" i="28"/>
  <c r="W10" i="28"/>
  <c r="W20" i="28"/>
  <c r="W15" i="28"/>
  <c r="W37" i="28"/>
  <c r="W35" i="28"/>
  <c r="W18" i="28"/>
  <c r="W24" i="28"/>
  <c r="N41" i="28"/>
  <c r="T41" i="28"/>
  <c r="Q26" i="28"/>
  <c r="Q28" i="28"/>
  <c r="Q33" i="28"/>
  <c r="Q29" i="28"/>
  <c r="Q13" i="28"/>
  <c r="Q9" i="28"/>
  <c r="Q7" i="28"/>
  <c r="Q21" i="28"/>
  <c r="Q8" i="28"/>
  <c r="Q30" i="28"/>
  <c r="Q20" i="28"/>
  <c r="Q34" i="28"/>
  <c r="Q15" i="28"/>
  <c r="Q27" i="28"/>
  <c r="Q38" i="28"/>
  <c r="Q39" i="28"/>
  <c r="Q40" i="28"/>
  <c r="Q12" i="28"/>
  <c r="Q6" i="28"/>
  <c r="Q36" i="28"/>
  <c r="Q37" i="28"/>
  <c r="Q18" i="28"/>
  <c r="Q19" i="28"/>
  <c r="Y19" i="28" s="1"/>
  <c r="Q23" i="28"/>
  <c r="Q3" i="28"/>
  <c r="Q11" i="28"/>
  <c r="Q24" i="28"/>
  <c r="Q32" i="28"/>
  <c r="Q16" i="28"/>
  <c r="Q10" i="28"/>
  <c r="Q35" i="28"/>
  <c r="Q14" i="28"/>
  <c r="Q4" i="28"/>
  <c r="Q31" i="28"/>
  <c r="Q17" i="28"/>
  <c r="V12" i="28"/>
  <c r="X12" i="28" s="1"/>
  <c r="V15" i="28"/>
  <c r="X15" i="28" s="1"/>
  <c r="T7" i="27"/>
  <c r="N3" i="27"/>
  <c r="K24" i="27"/>
  <c r="V33" i="28"/>
  <c r="X33" i="28" s="1"/>
  <c r="BH4" i="29"/>
  <c r="N15" i="29"/>
  <c r="O13" i="30"/>
  <c r="Q9" i="30" s="1"/>
  <c r="P73" i="31"/>
  <c r="V3" i="28"/>
  <c r="X3" i="28" s="1"/>
  <c r="N16" i="29"/>
  <c r="O5" i="29" s="1"/>
  <c r="O12" i="30"/>
  <c r="X40" i="28"/>
  <c r="U41" i="28"/>
  <c r="V22" i="28"/>
  <c r="V9" i="28"/>
  <c r="X9" i="28" s="1"/>
  <c r="V39" i="28"/>
  <c r="X39" i="28" s="1"/>
  <c r="V6" i="28"/>
  <c r="V29" i="28"/>
  <c r="V38" i="28"/>
  <c r="X38" i="28" s="1"/>
  <c r="V20" i="28"/>
  <c r="X20" i="28" s="1"/>
  <c r="V26" i="28"/>
  <c r="X26" i="28" s="1"/>
  <c r="V35" i="28"/>
  <c r="X35" i="28" s="1"/>
  <c r="V18" i="28"/>
  <c r="V7" i="28"/>
  <c r="V14" i="28"/>
  <c r="V8" i="28"/>
  <c r="V37" i="28"/>
  <c r="V10" i="28"/>
  <c r="V30" i="28"/>
  <c r="X30" i="28" s="1"/>
  <c r="V28" i="28"/>
  <c r="V19" i="28"/>
  <c r="V13" i="28"/>
  <c r="X13" i="28" s="1"/>
  <c r="V11" i="28"/>
  <c r="X11" i="28" s="1"/>
  <c r="V21" i="28"/>
  <c r="X21" i="28" s="1"/>
  <c r="V23" i="28"/>
  <c r="X23" i="28" s="1"/>
  <c r="V34" i="28"/>
  <c r="V16" i="28"/>
  <c r="V36" i="28"/>
  <c r="X36" i="28" s="1"/>
  <c r="V4" i="28"/>
  <c r="V31" i="28"/>
  <c r="X31" i="28" s="1"/>
  <c r="V24" i="28"/>
  <c r="X24" i="28" s="1"/>
  <c r="V17" i="28"/>
  <c r="X17" i="28" s="1"/>
  <c r="V27" i="28"/>
  <c r="X27" i="28" s="1"/>
  <c r="V32" i="28"/>
  <c r="X32" i="28" s="1"/>
  <c r="V73" i="31"/>
  <c r="M73" i="31"/>
  <c r="R46" i="31"/>
  <c r="R45" i="31"/>
  <c r="R39" i="31"/>
  <c r="R16" i="31"/>
  <c r="R15" i="31"/>
  <c r="R14" i="31"/>
  <c r="R43" i="31"/>
  <c r="R41" i="31"/>
  <c r="R13" i="31"/>
  <c r="R7" i="31"/>
  <c r="R24" i="31"/>
  <c r="R68" i="31"/>
  <c r="R67" i="31"/>
  <c r="R4" i="31"/>
  <c r="R70" i="31"/>
  <c r="R69" i="31"/>
  <c r="R35" i="31"/>
  <c r="R18" i="31"/>
  <c r="R62" i="31"/>
  <c r="R40" i="31"/>
  <c r="R30" i="31"/>
  <c r="R61" i="31"/>
  <c r="R29" i="31"/>
  <c r="R27" i="31"/>
  <c r="R59" i="31"/>
  <c r="R58" i="31"/>
  <c r="R26" i="31"/>
  <c r="R57" i="31"/>
  <c r="R32" i="31"/>
  <c r="R48" i="31"/>
  <c r="R31" i="31"/>
  <c r="R36" i="31"/>
  <c r="R65" i="31"/>
  <c r="R34" i="31"/>
  <c r="R55" i="31"/>
  <c r="R60" i="31"/>
  <c r="R71" i="31"/>
  <c r="R12" i="31"/>
  <c r="R47" i="31"/>
  <c r="R54" i="31"/>
  <c r="R53" i="31"/>
  <c r="R52" i="31"/>
  <c r="R49" i="31"/>
  <c r="R44" i="31"/>
  <c r="R56" i="31"/>
  <c r="R63" i="31"/>
  <c r="R38" i="31"/>
  <c r="R37" i="31"/>
  <c r="R66" i="31"/>
  <c r="R33" i="31"/>
  <c r="R11" i="31"/>
  <c r="R9" i="31"/>
  <c r="R10" i="31"/>
  <c r="R64" i="31"/>
  <c r="R17" i="31"/>
  <c r="R23" i="31"/>
  <c r="R22" i="31"/>
  <c r="R51" i="31"/>
  <c r="R21" i="31"/>
  <c r="R50" i="31"/>
  <c r="R20" i="31"/>
  <c r="R19" i="31"/>
  <c r="R24" i="27"/>
  <c r="R5" i="31"/>
  <c r="S14" i="27"/>
  <c r="U14" i="27" s="1"/>
  <c r="R3" i="31"/>
  <c r="R6" i="31"/>
  <c r="BL3" i="29" l="1"/>
  <c r="AC3" i="29" s="1"/>
  <c r="Y33" i="28"/>
  <c r="AB19" i="27"/>
  <c r="AB3" i="27"/>
  <c r="AD3" i="27" s="1"/>
  <c r="AB10" i="27"/>
  <c r="AB13" i="27"/>
  <c r="AC5" i="29"/>
  <c r="AA4" i="29"/>
  <c r="X4" i="31"/>
  <c r="N24" i="31"/>
  <c r="AC10" i="27"/>
  <c r="AC19" i="27"/>
  <c r="AC4" i="27"/>
  <c r="AD4" i="27" s="1"/>
  <c r="AC13" i="27"/>
  <c r="AC4" i="29"/>
  <c r="AA5" i="29"/>
  <c r="AJ18" i="28"/>
  <c r="AL18" i="28" s="1"/>
  <c r="AJ3" i="28"/>
  <c r="AL3" i="28" s="1"/>
  <c r="P4" i="30"/>
  <c r="P3" i="30"/>
  <c r="P9" i="30"/>
  <c r="S9" i="30" s="1"/>
  <c r="P5" i="30"/>
  <c r="Y28" i="28"/>
  <c r="Y5" i="29"/>
  <c r="Y4" i="29"/>
  <c r="Y32" i="28"/>
  <c r="AJ32" i="28"/>
  <c r="AL32" i="28" s="1"/>
  <c r="AJ19" i="28"/>
  <c r="AL19" i="28" s="1"/>
  <c r="Y31" i="28"/>
  <c r="AJ24" i="28"/>
  <c r="AL24" i="28" s="1"/>
  <c r="Y20" i="28"/>
  <c r="AJ11" i="28"/>
  <c r="AL11" i="28" s="1"/>
  <c r="T22" i="27"/>
  <c r="T16" i="27"/>
  <c r="T13" i="27"/>
  <c r="Y3" i="29"/>
  <c r="AA17" i="29" s="1"/>
  <c r="AE17" i="29" s="1"/>
  <c r="AJ20" i="28"/>
  <c r="AL20" i="28" s="1"/>
  <c r="AJ31" i="28"/>
  <c r="AL31" i="28" s="1"/>
  <c r="AJ12" i="28"/>
  <c r="AL12" i="28" s="1"/>
  <c r="AJ15" i="28"/>
  <c r="AL15" i="28" s="1"/>
  <c r="Y7" i="28"/>
  <c r="Y6" i="28"/>
  <c r="Y34" i="28"/>
  <c r="Y9" i="28"/>
  <c r="Y4" i="30"/>
  <c r="Y12" i="30" s="1"/>
  <c r="Y23" i="28"/>
  <c r="T21" i="27"/>
  <c r="Q17" i="31"/>
  <c r="Q16" i="31"/>
  <c r="Q63" i="31"/>
  <c r="Q33" i="31"/>
  <c r="Q62" i="31"/>
  <c r="Q6" i="31"/>
  <c r="Q57" i="31"/>
  <c r="Q5" i="31"/>
  <c r="Q56" i="31"/>
  <c r="Q20" i="31"/>
  <c r="Q30" i="31"/>
  <c r="Q24" i="31"/>
  <c r="Q65" i="31"/>
  <c r="Q68" i="31"/>
  <c r="Q32" i="31"/>
  <c r="Q48" i="31"/>
  <c r="Q19" i="31"/>
  <c r="Q11" i="31"/>
  <c r="Q23" i="31"/>
  <c r="Q18" i="31"/>
  <c r="Q14" i="31"/>
  <c r="Q52" i="31"/>
  <c r="Q40" i="31"/>
  <c r="Q35" i="31"/>
  <c r="Q61" i="31"/>
  <c r="Q22" i="31"/>
  <c r="Q9" i="31"/>
  <c r="Q64" i="31"/>
  <c r="Q27" i="31"/>
  <c r="Q49" i="31"/>
  <c r="Q45" i="31"/>
  <c r="N67" i="31"/>
  <c r="N57" i="31"/>
  <c r="N66" i="31"/>
  <c r="N16" i="31"/>
  <c r="Q70" i="31"/>
  <c r="Q54" i="31"/>
  <c r="Q60" i="31"/>
  <c r="Q58" i="31"/>
  <c r="Q26" i="31"/>
  <c r="Q50" i="31"/>
  <c r="Q31" i="31"/>
  <c r="Q29" i="31"/>
  <c r="Q7" i="31"/>
  <c r="Q10" i="31"/>
  <c r="Q46" i="31"/>
  <c r="N10" i="31"/>
  <c r="X10" i="31"/>
  <c r="Q53" i="31"/>
  <c r="Q59" i="31"/>
  <c r="Q47" i="31"/>
  <c r="Q38" i="31"/>
  <c r="Q21" i="31"/>
  <c r="Q37" i="31"/>
  <c r="Q39" i="31"/>
  <c r="N61" i="31"/>
  <c r="N7" i="31"/>
  <c r="X6" i="31"/>
  <c r="N11" i="31"/>
  <c r="Q69" i="31"/>
  <c r="Q55" i="31"/>
  <c r="Q51" i="31"/>
  <c r="Q34" i="31"/>
  <c r="Q4" i="31"/>
  <c r="Q13" i="31"/>
  <c r="Q3" i="31"/>
  <c r="Q15" i="31"/>
  <c r="Q44" i="31"/>
  <c r="N55" i="31"/>
  <c r="Q67" i="31"/>
  <c r="X9" i="31"/>
  <c r="N6" i="31"/>
  <c r="Q66" i="31"/>
  <c r="Q36" i="31"/>
  <c r="Q12" i="31"/>
  <c r="Q43" i="31"/>
  <c r="Q41" i="31"/>
  <c r="J5" i="30"/>
  <c r="J4" i="30"/>
  <c r="J10" i="30"/>
  <c r="S10" i="30" s="1"/>
  <c r="J3" i="30"/>
  <c r="J11" i="30"/>
  <c r="S11" i="30" s="1"/>
  <c r="K5" i="30"/>
  <c r="K3" i="30"/>
  <c r="K11" i="30"/>
  <c r="R11" i="30" s="1"/>
  <c r="K9" i="30"/>
  <c r="R9" i="30" s="1"/>
  <c r="Q5" i="30"/>
  <c r="K4" i="30"/>
  <c r="Q4" i="30"/>
  <c r="I13" i="29"/>
  <c r="J11" i="29"/>
  <c r="J9" i="29"/>
  <c r="I14" i="29"/>
  <c r="J13" i="29"/>
  <c r="I11" i="29"/>
  <c r="I8" i="29"/>
  <c r="J10" i="29"/>
  <c r="J12" i="29"/>
  <c r="J3" i="29"/>
  <c r="I9" i="29"/>
  <c r="J7" i="29"/>
  <c r="I3" i="29"/>
  <c r="I4" i="29"/>
  <c r="I7" i="29"/>
  <c r="I12" i="29"/>
  <c r="I10" i="29"/>
  <c r="J14" i="29"/>
  <c r="J4" i="29"/>
  <c r="J5" i="29"/>
  <c r="Q5" i="29" s="1"/>
  <c r="Y12" i="28"/>
  <c r="Y15" i="28"/>
  <c r="Y17" i="28"/>
  <c r="Y14" i="28"/>
  <c r="Y29" i="28"/>
  <c r="Y24" i="28"/>
  <c r="Y36" i="28"/>
  <c r="Y11" i="28"/>
  <c r="Y4" i="28"/>
  <c r="Y3" i="28"/>
  <c r="Y18" i="28"/>
  <c r="Y30" i="28"/>
  <c r="Y35" i="28"/>
  <c r="Y13" i="28"/>
  <c r="W41" i="28"/>
  <c r="Y40" i="28"/>
  <c r="Y10" i="28"/>
  <c r="Y39" i="28"/>
  <c r="Y16" i="28"/>
  <c r="Y38" i="28"/>
  <c r="Y8" i="28"/>
  <c r="Y26" i="28"/>
  <c r="Y37" i="28"/>
  <c r="Y27" i="28"/>
  <c r="Y21" i="28"/>
  <c r="Q41" i="28"/>
  <c r="T17" i="27"/>
  <c r="T15" i="27"/>
  <c r="T11" i="27"/>
  <c r="T19" i="27"/>
  <c r="T4" i="27"/>
  <c r="T20" i="27"/>
  <c r="T14" i="27"/>
  <c r="T12" i="27"/>
  <c r="T9" i="27"/>
  <c r="T5" i="27"/>
  <c r="T10" i="27"/>
  <c r="T3" i="27"/>
  <c r="T8" i="27"/>
  <c r="N14" i="27"/>
  <c r="N16" i="27"/>
  <c r="N11" i="27"/>
  <c r="N17" i="27"/>
  <c r="N21" i="27"/>
  <c r="N9" i="27"/>
  <c r="N20" i="27"/>
  <c r="N15" i="27"/>
  <c r="N22" i="27"/>
  <c r="N8" i="27"/>
  <c r="N12" i="27"/>
  <c r="N5" i="27"/>
  <c r="N19" i="27"/>
  <c r="N7" i="27"/>
  <c r="V7" i="27" s="1"/>
  <c r="N4" i="27"/>
  <c r="N13" i="27"/>
  <c r="N10" i="27"/>
  <c r="O10" i="29"/>
  <c r="O4" i="29"/>
  <c r="O9" i="29"/>
  <c r="O3" i="29"/>
  <c r="N39" i="31"/>
  <c r="S3" i="27"/>
  <c r="U3" i="27" s="1"/>
  <c r="X6" i="28"/>
  <c r="O13" i="29"/>
  <c r="O12" i="29"/>
  <c r="X11" i="31"/>
  <c r="N21" i="31"/>
  <c r="N53" i="31"/>
  <c r="O11" i="29"/>
  <c r="N54" i="31"/>
  <c r="N22" i="31"/>
  <c r="N3" i="31"/>
  <c r="O7" i="29"/>
  <c r="N52" i="31"/>
  <c r="V41" i="28"/>
  <c r="N51" i="31"/>
  <c r="N5" i="31"/>
  <c r="O8" i="29"/>
  <c r="Q8" i="29" s="1"/>
  <c r="O14" i="29"/>
  <c r="X7" i="28"/>
  <c r="X28" i="28"/>
  <c r="X34" i="28"/>
  <c r="X37" i="28"/>
  <c r="X4" i="28"/>
  <c r="X19" i="28"/>
  <c r="X22" i="28"/>
  <c r="X18" i="28"/>
  <c r="X14" i="28"/>
  <c r="X8" i="28"/>
  <c r="X16" i="28"/>
  <c r="X10" i="28"/>
  <c r="X29" i="28"/>
  <c r="S17" i="27"/>
  <c r="U17" i="27" s="1"/>
  <c r="S9" i="27"/>
  <c r="U9" i="27" s="1"/>
  <c r="S8" i="27"/>
  <c r="U8" i="27" s="1"/>
  <c r="S16" i="27"/>
  <c r="U16" i="27" s="1"/>
  <c r="S5" i="27"/>
  <c r="U5" i="27" s="1"/>
  <c r="S13" i="27"/>
  <c r="U13" i="27" s="1"/>
  <c r="S19" i="27"/>
  <c r="U19" i="27" s="1"/>
  <c r="S22" i="27"/>
  <c r="U22" i="27" s="1"/>
  <c r="S20" i="27"/>
  <c r="U20" i="27" s="1"/>
  <c r="S12" i="27"/>
  <c r="U12" i="27" s="1"/>
  <c r="S10" i="27"/>
  <c r="U10" i="27" s="1"/>
  <c r="S4" i="27"/>
  <c r="U4" i="27" s="1"/>
  <c r="S7" i="27"/>
  <c r="U7" i="27" s="1"/>
  <c r="S21" i="27"/>
  <c r="U21" i="27" s="1"/>
  <c r="S11" i="27"/>
  <c r="U11" i="27" s="1"/>
  <c r="N33" i="31"/>
  <c r="N49" i="31"/>
  <c r="N46" i="31"/>
  <c r="N30" i="31"/>
  <c r="N20" i="31"/>
  <c r="X33" i="31"/>
  <c r="X24" i="31"/>
  <c r="X57" i="31"/>
  <c r="X16" i="31"/>
  <c r="X22" i="31"/>
  <c r="X20" i="31"/>
  <c r="X53" i="31"/>
  <c r="X47" i="31"/>
  <c r="X31" i="31"/>
  <c r="X35" i="31"/>
  <c r="X15" i="31"/>
  <c r="X41" i="31"/>
  <c r="X29" i="31"/>
  <c r="X46" i="31"/>
  <c r="X60" i="31"/>
  <c r="X23" i="31"/>
  <c r="X65" i="31"/>
  <c r="X69" i="31"/>
  <c r="X67" i="31"/>
  <c r="X30" i="31"/>
  <c r="X58" i="31"/>
  <c r="X37" i="31"/>
  <c r="X62" i="31"/>
  <c r="X36" i="31"/>
  <c r="X49" i="31"/>
  <c r="X52" i="31"/>
  <c r="X14" i="31"/>
  <c r="X50" i="31"/>
  <c r="X21" i="31"/>
  <c r="X64" i="31"/>
  <c r="X70" i="31"/>
  <c r="X26" i="31"/>
  <c r="X54" i="31"/>
  <c r="X13" i="31"/>
  <c r="X17" i="31"/>
  <c r="X66" i="31"/>
  <c r="X56" i="31"/>
  <c r="X63" i="31"/>
  <c r="X12" i="31"/>
  <c r="X59" i="31"/>
  <c r="X34" i="31"/>
  <c r="X48" i="31"/>
  <c r="X55" i="31"/>
  <c r="X38" i="31"/>
  <c r="X61" i="31"/>
  <c r="X51" i="31"/>
  <c r="X27" i="31"/>
  <c r="X68" i="31"/>
  <c r="X40" i="31"/>
  <c r="X44" i="31"/>
  <c r="X32" i="31"/>
  <c r="X39" i="31"/>
  <c r="X18" i="31"/>
  <c r="X43" i="31"/>
  <c r="X45" i="31"/>
  <c r="X19" i="31"/>
  <c r="N14" i="31"/>
  <c r="N45" i="31"/>
  <c r="N17" i="31"/>
  <c r="N12" i="31"/>
  <c r="N59" i="31"/>
  <c r="N69" i="31"/>
  <c r="X3" i="31"/>
  <c r="N15" i="31"/>
  <c r="N43" i="31"/>
  <c r="N68" i="31"/>
  <c r="N41" i="31"/>
  <c r="N70" i="31"/>
  <c r="N64" i="31"/>
  <c r="N13" i="31"/>
  <c r="X7" i="31"/>
  <c r="N23" i="31"/>
  <c r="N40" i="31"/>
  <c r="N18" i="31"/>
  <c r="N50" i="31"/>
  <c r="N60" i="31"/>
  <c r="N44" i="31"/>
  <c r="N4" i="31"/>
  <c r="N58" i="31"/>
  <c r="N9" i="31"/>
  <c r="X5" i="31"/>
  <c r="N63" i="31"/>
  <c r="N27" i="31"/>
  <c r="N31" i="31"/>
  <c r="N34" i="31"/>
  <c r="N56" i="31"/>
  <c r="N65" i="31"/>
  <c r="N38" i="31"/>
  <c r="N29" i="31"/>
  <c r="N37" i="31"/>
  <c r="N32" i="31"/>
  <c r="N47" i="31"/>
  <c r="N36" i="31"/>
  <c r="N35" i="31"/>
  <c r="N26" i="31"/>
  <c r="N62" i="31"/>
  <c r="N19" i="31"/>
  <c r="N48" i="31"/>
  <c r="R73" i="31"/>
  <c r="S15" i="27"/>
  <c r="U15" i="27" s="1"/>
  <c r="AM4" i="29" l="1"/>
  <c r="AM5" i="29"/>
  <c r="AM3" i="29"/>
  <c r="AM15" i="29" s="1"/>
  <c r="AM16" i="29" s="1"/>
  <c r="AO4" i="29" s="1"/>
  <c r="AN4" i="29" s="1"/>
  <c r="Q13" i="29"/>
  <c r="T24" i="31"/>
  <c r="Q11" i="29"/>
  <c r="V8" i="27"/>
  <c r="AD13" i="27"/>
  <c r="V20" i="27"/>
  <c r="V17" i="27"/>
  <c r="AD19" i="27"/>
  <c r="AD10" i="27"/>
  <c r="AC24" i="27"/>
  <c r="AC15" i="29"/>
  <c r="AD5" i="29"/>
  <c r="Q4" i="29"/>
  <c r="AA18" i="29"/>
  <c r="AE18" i="29" s="1"/>
  <c r="AA19" i="29"/>
  <c r="AE19" i="29" s="1"/>
  <c r="S3" i="30"/>
  <c r="S5" i="30"/>
  <c r="T55" i="31"/>
  <c r="Y55" i="31" s="1"/>
  <c r="S40" i="31"/>
  <c r="T7" i="31"/>
  <c r="T6" i="31"/>
  <c r="AC4" i="30"/>
  <c r="S4" i="30"/>
  <c r="V22" i="27"/>
  <c r="AD3" i="29"/>
  <c r="T17" i="31"/>
  <c r="AD4" i="29"/>
  <c r="T60" i="31"/>
  <c r="T44" i="31"/>
  <c r="Q3" i="29"/>
  <c r="Q14" i="29"/>
  <c r="T47" i="31"/>
  <c r="T48" i="31"/>
  <c r="T15" i="31"/>
  <c r="AJ41" i="28"/>
  <c r="V11" i="27"/>
  <c r="V13" i="27"/>
  <c r="V16" i="27"/>
  <c r="V5" i="27"/>
  <c r="V21" i="27"/>
  <c r="V10" i="27"/>
  <c r="S58" i="31"/>
  <c r="T45" i="31"/>
  <c r="T69" i="31"/>
  <c r="T57" i="31"/>
  <c r="T13" i="31"/>
  <c r="T35" i="31"/>
  <c r="T33" i="31"/>
  <c r="T63" i="31"/>
  <c r="T56" i="31"/>
  <c r="T18" i="31"/>
  <c r="T32" i="31"/>
  <c r="T22" i="31"/>
  <c r="T16" i="31"/>
  <c r="T62" i="31"/>
  <c r="T49" i="31"/>
  <c r="T26" i="31"/>
  <c r="T64" i="31"/>
  <c r="T65" i="31"/>
  <c r="T40" i="31"/>
  <c r="T3" i="31"/>
  <c r="T5" i="31"/>
  <c r="T54" i="31"/>
  <c r="T61" i="31"/>
  <c r="T38" i="31"/>
  <c r="T53" i="31"/>
  <c r="T27" i="31"/>
  <c r="T70" i="31"/>
  <c r="T12" i="31"/>
  <c r="T10" i="31"/>
  <c r="T36" i="31"/>
  <c r="T52" i="31"/>
  <c r="T29" i="31"/>
  <c r="T4" i="31"/>
  <c r="Q71" i="31"/>
  <c r="T66" i="31"/>
  <c r="Y24" i="31"/>
  <c r="T37" i="31"/>
  <c r="T9" i="31"/>
  <c r="T23" i="31"/>
  <c r="T43" i="31"/>
  <c r="T14" i="31"/>
  <c r="T20" i="31"/>
  <c r="T11" i="31"/>
  <c r="T68" i="31"/>
  <c r="T19" i="31"/>
  <c r="T58" i="31"/>
  <c r="T30" i="31"/>
  <c r="S29" i="31"/>
  <c r="T51" i="31"/>
  <c r="T50" i="31"/>
  <c r="T34" i="31"/>
  <c r="T41" i="31"/>
  <c r="T59" i="31"/>
  <c r="T31" i="31"/>
  <c r="T39" i="31"/>
  <c r="T21" i="31"/>
  <c r="T46" i="31"/>
  <c r="T67" i="31"/>
  <c r="Y15" i="29"/>
  <c r="Q12" i="30"/>
  <c r="J12" i="30"/>
  <c r="R5" i="30"/>
  <c r="R4" i="30"/>
  <c r="R3" i="30"/>
  <c r="K12" i="30"/>
  <c r="Q7" i="29"/>
  <c r="Q9" i="29"/>
  <c r="Q12" i="29"/>
  <c r="Q10" i="29"/>
  <c r="I15" i="29"/>
  <c r="J15" i="29"/>
  <c r="Y41" i="28"/>
  <c r="V15" i="27"/>
  <c r="V9" i="27"/>
  <c r="V19" i="27"/>
  <c r="T24" i="27"/>
  <c r="N24" i="27"/>
  <c r="V4" i="27"/>
  <c r="V12" i="27"/>
  <c r="V14" i="27"/>
  <c r="V3" i="27"/>
  <c r="U24" i="27"/>
  <c r="AB24" i="27"/>
  <c r="S49" i="31"/>
  <c r="S17" i="31"/>
  <c r="O15" i="29"/>
  <c r="S5" i="31"/>
  <c r="S39" i="31"/>
  <c r="S37" i="31"/>
  <c r="S68" i="31"/>
  <c r="X41" i="28"/>
  <c r="S24" i="27"/>
  <c r="S15" i="31"/>
  <c r="N71" i="31"/>
  <c r="X71" i="31"/>
  <c r="S20" i="31"/>
  <c r="S3" i="31"/>
  <c r="S31" i="31"/>
  <c r="S10" i="31"/>
  <c r="S51" i="31"/>
  <c r="S66" i="31"/>
  <c r="S35" i="31"/>
  <c r="S43" i="31"/>
  <c r="S61" i="31"/>
  <c r="S70" i="31"/>
  <c r="S4" i="31"/>
  <c r="S7" i="31"/>
  <c r="S44" i="31"/>
  <c r="S62" i="31"/>
  <c r="S45" i="31"/>
  <c r="S26" i="31"/>
  <c r="S69" i="31"/>
  <c r="S55" i="31"/>
  <c r="S64" i="31"/>
  <c r="S53" i="31"/>
  <c r="S47" i="31"/>
  <c r="S19" i="31"/>
  <c r="S16" i="31"/>
  <c r="S18" i="31"/>
  <c r="S33" i="31"/>
  <c r="S60" i="31"/>
  <c r="S63" i="31"/>
  <c r="S48" i="31"/>
  <c r="S11" i="31"/>
  <c r="S52" i="31"/>
  <c r="S14" i="31"/>
  <c r="S54" i="31"/>
  <c r="S21" i="31"/>
  <c r="S50" i="31"/>
  <c r="S65" i="31"/>
  <c r="S46" i="31"/>
  <c r="S34" i="31"/>
  <c r="S67" i="31"/>
  <c r="S36" i="31"/>
  <c r="S41" i="31"/>
  <c r="S30" i="31"/>
  <c r="S12" i="31"/>
  <c r="S38" i="31"/>
  <c r="S24" i="31"/>
  <c r="S56" i="31"/>
  <c r="S13" i="31"/>
  <c r="S59" i="31"/>
  <c r="S6" i="31"/>
  <c r="S23" i="31"/>
  <c r="S22" i="31"/>
  <c r="S27" i="31"/>
  <c r="S32" i="31"/>
  <c r="S9" i="31"/>
  <c r="S57" i="31"/>
  <c r="AO9" i="29" l="1"/>
  <c r="AN9" i="29" s="1"/>
  <c r="AO3" i="29"/>
  <c r="AN3" i="29" s="1"/>
  <c r="AO5" i="29"/>
  <c r="AN5" i="29" s="1"/>
  <c r="Y21" i="31"/>
  <c r="Y43" i="31"/>
  <c r="Y29" i="31"/>
  <c r="Y53" i="31"/>
  <c r="Y32" i="31"/>
  <c r="Y69" i="31"/>
  <c r="Y39" i="31"/>
  <c r="Y23" i="31"/>
  <c r="Y52" i="31"/>
  <c r="Y38" i="31"/>
  <c r="Y64" i="31"/>
  <c r="Y18" i="31"/>
  <c r="Y45" i="31"/>
  <c r="Y44" i="31"/>
  <c r="Y6" i="31"/>
  <c r="Y30" i="31"/>
  <c r="Y31" i="31"/>
  <c r="Y58" i="31"/>
  <c r="Y9" i="31"/>
  <c r="Y61" i="31"/>
  <c r="Y26" i="31"/>
  <c r="Y56" i="31"/>
  <c r="Y60" i="31"/>
  <c r="Y7" i="31"/>
  <c r="Y59" i="31"/>
  <c r="Y19" i="31"/>
  <c r="Y37" i="31"/>
  <c r="Y36" i="31"/>
  <c r="Y54" i="31"/>
  <c r="Y49" i="31"/>
  <c r="Y63" i="31"/>
  <c r="Y41" i="31"/>
  <c r="Y68" i="31"/>
  <c r="Y10" i="31"/>
  <c r="Y5" i="31"/>
  <c r="Y62" i="31"/>
  <c r="Y33" i="31"/>
  <c r="Y15" i="31"/>
  <c r="Y17" i="31"/>
  <c r="Y67" i="31"/>
  <c r="Y66" i="31"/>
  <c r="Y12" i="31"/>
  <c r="Y3" i="31"/>
  <c r="Y16" i="31"/>
  <c r="Y35" i="31"/>
  <c r="Y48" i="31"/>
  <c r="Y11" i="31"/>
  <c r="Y46" i="31"/>
  <c r="Y50" i="31"/>
  <c r="Y20" i="31"/>
  <c r="Y70" i="31"/>
  <c r="AY70" i="31" s="1"/>
  <c r="AY71" i="31" s="1"/>
  <c r="Y40" i="31"/>
  <c r="Y13" i="31"/>
  <c r="Y47" i="31"/>
  <c r="Y34" i="31"/>
  <c r="Y51" i="31"/>
  <c r="Y14" i="31"/>
  <c r="Y4" i="31"/>
  <c r="Y27" i="31"/>
  <c r="Y65" i="31"/>
  <c r="Y22" i="31"/>
  <c r="Y57" i="31"/>
  <c r="Q15" i="29"/>
  <c r="T71" i="31"/>
  <c r="R12" i="30"/>
  <c r="V24" i="27"/>
  <c r="S71" i="31"/>
  <c r="AN15" i="29" l="1"/>
  <c r="AN16" i="29" s="1"/>
  <c r="AP4" i="29" s="1"/>
  <c r="AO15" i="29"/>
  <c r="Y71" i="31"/>
  <c r="P3" i="29"/>
  <c r="R3" i="29" s="1"/>
  <c r="P9" i="29"/>
  <c r="R9" i="29" s="1"/>
  <c r="P10" i="29"/>
  <c r="R10" i="29" s="1"/>
  <c r="P11" i="29"/>
  <c r="R11" i="29" s="1"/>
  <c r="P7" i="29"/>
  <c r="R7" i="29" s="1"/>
  <c r="P8" i="29"/>
  <c r="R8" i="29" s="1"/>
  <c r="P12" i="29"/>
  <c r="R12" i="29" s="1"/>
  <c r="P4" i="29"/>
  <c r="R4" i="29" s="1"/>
  <c r="P13" i="29"/>
  <c r="R13" i="29" s="1"/>
  <c r="P5" i="29"/>
  <c r="R5" i="29" s="1"/>
  <c r="P14" i="29"/>
  <c r="R14" i="29" s="1"/>
  <c r="AP9" i="29" l="1"/>
  <c r="AP3" i="29"/>
  <c r="AP5" i="29"/>
  <c r="R15" i="29"/>
  <c r="P15" i="29"/>
  <c r="BP72" i="31"/>
  <c r="DC72" i="31"/>
  <c r="DS42" i="31" s="1"/>
  <c r="EM72" i="31"/>
  <c r="ES42" i="31" s="1"/>
  <c r="BP74" i="31"/>
  <c r="CH56" i="31" l="1"/>
  <c r="CJ56" i="31" s="1"/>
  <c r="CH42" i="31"/>
  <c r="AP15" i="29"/>
  <c r="DS3" i="31"/>
  <c r="DS11" i="31"/>
  <c r="DS18" i="31"/>
  <c r="DV18" i="31" s="1"/>
  <c r="DS26" i="31"/>
  <c r="DS34" i="31"/>
  <c r="DV34" i="31" s="1"/>
  <c r="DS43" i="31"/>
  <c r="DV43" i="31" s="1"/>
  <c r="DS50" i="31"/>
  <c r="DV50" i="31" s="1"/>
  <c r="DS58" i="31"/>
  <c r="DV58" i="31" s="1"/>
  <c r="DS65" i="31"/>
  <c r="DV65" i="31" s="1"/>
  <c r="DS4" i="31"/>
  <c r="DS19" i="31"/>
  <c r="DV19" i="31" s="1"/>
  <c r="DS27" i="31"/>
  <c r="DV27" i="31" s="1"/>
  <c r="DS35" i="31"/>
  <c r="DV35" i="31" s="1"/>
  <c r="DS44" i="31"/>
  <c r="DV44" i="31" s="1"/>
  <c r="DS51" i="31"/>
  <c r="DV51" i="31" s="1"/>
  <c r="DS59" i="31"/>
  <c r="DV59" i="31" s="1"/>
  <c r="DS66" i="31"/>
  <c r="DV66" i="31" s="1"/>
  <c r="DS5" i="31"/>
  <c r="DV5" i="31" s="1"/>
  <c r="DS12" i="31"/>
  <c r="DS20" i="31"/>
  <c r="DV20" i="31" s="1"/>
  <c r="DS28" i="31"/>
  <c r="DV28" i="31" s="1"/>
  <c r="DS36" i="31"/>
  <c r="DV36" i="31" s="1"/>
  <c r="DS45" i="31"/>
  <c r="DV45" i="31" s="1"/>
  <c r="DS52" i="31"/>
  <c r="DS60" i="31"/>
  <c r="DS67" i="31"/>
  <c r="DV67" i="31" s="1"/>
  <c r="DS6" i="31"/>
  <c r="DV6" i="31" s="1"/>
  <c r="DS13" i="31"/>
  <c r="DV13" i="31" s="1"/>
  <c r="DS21" i="31"/>
  <c r="DV21" i="31" s="1"/>
  <c r="DS29" i="31"/>
  <c r="DV29" i="31" s="1"/>
  <c r="DS37" i="31"/>
  <c r="DV37" i="31" s="1"/>
  <c r="DS46" i="31"/>
  <c r="DV46" i="31" s="1"/>
  <c r="DS53" i="31"/>
  <c r="DV53" i="31" s="1"/>
  <c r="DS61" i="31"/>
  <c r="DV61" i="31" s="1"/>
  <c r="DS68" i="31"/>
  <c r="DV68" i="31" s="1"/>
  <c r="DS7" i="31"/>
  <c r="DS14" i="31"/>
  <c r="DV14" i="31" s="1"/>
  <c r="DS22" i="31"/>
  <c r="DV22" i="31" s="1"/>
  <c r="DS30" i="31"/>
  <c r="DV30" i="31" s="1"/>
  <c r="DS38" i="31"/>
  <c r="DV38" i="31" s="1"/>
  <c r="DS54" i="31"/>
  <c r="DV54" i="31" s="1"/>
  <c r="DS62" i="31"/>
  <c r="DV62" i="31" s="1"/>
  <c r="DS69" i="31"/>
  <c r="DV69" i="31" s="1"/>
  <c r="DS25" i="31"/>
  <c r="DV25" i="31" s="1"/>
  <c r="DS57" i="31"/>
  <c r="DV57" i="31" s="1"/>
  <c r="DS8" i="31"/>
  <c r="DV8" i="31" s="1"/>
  <c r="DS15" i="31"/>
  <c r="DS23" i="31"/>
  <c r="DV23" i="31" s="1"/>
  <c r="DS31" i="31"/>
  <c r="DV31" i="31" s="1"/>
  <c r="DS39" i="31"/>
  <c r="DV39" i="31" s="1"/>
  <c r="DS47" i="31"/>
  <c r="DV47" i="31" s="1"/>
  <c r="DS55" i="31"/>
  <c r="DV55" i="31" s="1"/>
  <c r="DS63" i="31"/>
  <c r="DV63" i="31" s="1"/>
  <c r="DS70" i="31"/>
  <c r="DV70" i="31" s="1"/>
  <c r="DS17" i="31"/>
  <c r="DV17" i="31" s="1"/>
  <c r="DS33" i="31"/>
  <c r="DV33" i="31" s="1"/>
  <c r="DS41" i="31"/>
  <c r="DV41" i="31" s="1"/>
  <c r="DS9" i="31"/>
  <c r="DV9" i="31" s="1"/>
  <c r="DS16" i="31"/>
  <c r="DV16" i="31" s="1"/>
  <c r="DS24" i="31"/>
  <c r="DV24" i="31" s="1"/>
  <c r="DS32" i="31"/>
  <c r="DV32" i="31" s="1"/>
  <c r="DS40" i="31"/>
  <c r="DV40" i="31" s="1"/>
  <c r="DS48" i="31"/>
  <c r="DV48" i="31" s="1"/>
  <c r="DS56" i="31"/>
  <c r="DV56" i="31" s="1"/>
  <c r="DS64" i="31"/>
  <c r="DV64" i="31" s="1"/>
  <c r="DS10" i="31"/>
  <c r="DV10" i="31" s="1"/>
  <c r="DS49" i="31"/>
  <c r="DV49" i="31" s="1"/>
  <c r="DV26" i="31"/>
  <c r="DV3" i="31"/>
  <c r="DV15" i="31"/>
  <c r="DV11" i="31"/>
  <c r="DV7" i="31"/>
  <c r="DV4" i="31"/>
  <c r="DV60" i="31"/>
  <c r="DV52" i="31"/>
  <c r="DV12" i="31"/>
  <c r="ES69" i="31"/>
  <c r="EV69" i="31" s="1"/>
  <c r="ES62" i="31"/>
  <c r="EV62" i="31" s="1"/>
  <c r="ES54" i="31"/>
  <c r="EV54" i="31" s="1"/>
  <c r="ES38" i="31"/>
  <c r="EV38" i="31" s="1"/>
  <c r="ES30" i="31"/>
  <c r="EV30" i="31" s="1"/>
  <c r="ES22" i="31"/>
  <c r="EV22" i="31" s="1"/>
  <c r="ES14" i="31"/>
  <c r="EV14" i="31" s="1"/>
  <c r="ES7" i="31"/>
  <c r="EV7" i="31" s="1"/>
  <c r="ES70" i="31"/>
  <c r="EV70" i="31" s="1"/>
  <c r="ES68" i="31"/>
  <c r="EV68" i="31" s="1"/>
  <c r="ES61" i="31"/>
  <c r="EV61" i="31" s="1"/>
  <c r="ES53" i="31"/>
  <c r="EV53" i="31" s="1"/>
  <c r="ES46" i="31"/>
  <c r="EV46" i="31" s="1"/>
  <c r="ES37" i="31"/>
  <c r="EV37" i="31" s="1"/>
  <c r="ES29" i="31"/>
  <c r="EV29" i="31" s="1"/>
  <c r="ES21" i="31"/>
  <c r="EV21" i="31" s="1"/>
  <c r="ES13" i="31"/>
  <c r="EV13" i="31" s="1"/>
  <c r="ES6" i="31"/>
  <c r="EV6" i="31" s="1"/>
  <c r="ES65" i="31"/>
  <c r="EV65" i="31" s="1"/>
  <c r="ES58" i="31"/>
  <c r="EV58" i="31" s="1"/>
  <c r="ES43" i="31"/>
  <c r="EV43" i="31" s="1"/>
  <c r="ES26" i="31"/>
  <c r="EV26" i="31" s="1"/>
  <c r="ES11" i="31"/>
  <c r="EV11" i="31" s="1"/>
  <c r="ES55" i="31"/>
  <c r="EV55" i="31" s="1"/>
  <c r="ES39" i="31"/>
  <c r="EV39" i="31" s="1"/>
  <c r="ES23" i="31"/>
  <c r="EV23" i="31" s="1"/>
  <c r="ES67" i="31"/>
  <c r="EV67" i="31" s="1"/>
  <c r="ES60" i="31"/>
  <c r="EV60" i="31" s="1"/>
  <c r="ES52" i="31"/>
  <c r="EV52" i="31" s="1"/>
  <c r="ES45" i="31"/>
  <c r="EV45" i="31" s="1"/>
  <c r="ES36" i="31"/>
  <c r="EV36" i="31" s="1"/>
  <c r="ES28" i="31"/>
  <c r="EV28" i="31" s="1"/>
  <c r="ES20" i="31"/>
  <c r="EV20" i="31" s="1"/>
  <c r="ES12" i="31"/>
  <c r="EV12" i="31" s="1"/>
  <c r="ES5" i="31"/>
  <c r="EV5" i="31" s="1"/>
  <c r="ES66" i="31"/>
  <c r="EV66" i="31" s="1"/>
  <c r="ES59" i="31"/>
  <c r="EV59" i="31" s="1"/>
  <c r="ES51" i="31"/>
  <c r="EV51" i="31" s="1"/>
  <c r="ES44" i="31"/>
  <c r="EV44" i="31" s="1"/>
  <c r="ES35" i="31"/>
  <c r="EV35" i="31" s="1"/>
  <c r="ES27" i="31"/>
  <c r="EV27" i="31" s="1"/>
  <c r="ES19" i="31"/>
  <c r="EV19" i="31" s="1"/>
  <c r="ES4" i="31"/>
  <c r="EV4" i="31" s="1"/>
  <c r="ES50" i="31"/>
  <c r="EV50" i="31" s="1"/>
  <c r="ES34" i="31"/>
  <c r="EV34" i="31" s="1"/>
  <c r="ES18" i="31"/>
  <c r="EV18" i="31" s="1"/>
  <c r="ES3" i="31"/>
  <c r="EV3" i="31" s="1"/>
  <c r="ES47" i="31"/>
  <c r="EV47" i="31" s="1"/>
  <c r="ES8" i="31"/>
  <c r="EV8" i="31" s="1"/>
  <c r="ES57" i="31"/>
  <c r="EV57" i="31" s="1"/>
  <c r="ES49" i="31"/>
  <c r="EV49" i="31" s="1"/>
  <c r="ES41" i="31"/>
  <c r="EV41" i="31" s="1"/>
  <c r="ES33" i="31"/>
  <c r="EV33" i="31" s="1"/>
  <c r="ES25" i="31"/>
  <c r="EV25" i="31" s="1"/>
  <c r="ES17" i="31"/>
  <c r="EV17" i="31" s="1"/>
  <c r="ES10" i="31"/>
  <c r="EV10" i="31" s="1"/>
  <c r="ES64" i="31"/>
  <c r="EV64" i="31" s="1"/>
  <c r="ES56" i="31"/>
  <c r="EV56" i="31" s="1"/>
  <c r="ES48" i="31"/>
  <c r="EV48" i="31" s="1"/>
  <c r="ES40" i="31"/>
  <c r="EV40" i="31" s="1"/>
  <c r="ES32" i="31"/>
  <c r="EV32" i="31" s="1"/>
  <c r="ES24" i="31"/>
  <c r="EV24" i="31" s="1"/>
  <c r="ES16" i="31"/>
  <c r="EV16" i="31" s="1"/>
  <c r="ES9" i="31"/>
  <c r="EV9" i="31" s="1"/>
  <c r="ES63" i="31"/>
  <c r="EV63" i="31" s="1"/>
  <c r="ES31" i="31"/>
  <c r="EV31" i="31" s="1"/>
  <c r="ES15" i="31"/>
  <c r="EV15" i="31" s="1"/>
  <c r="CH25" i="31"/>
  <c r="CJ25" i="31" s="1"/>
  <c r="CH22" i="31"/>
  <c r="CJ22" i="31" s="1"/>
  <c r="CH47" i="31"/>
  <c r="CJ47" i="31" s="1"/>
  <c r="CH37" i="31"/>
  <c r="CJ37" i="31" s="1"/>
  <c r="CH24" i="31"/>
  <c r="CJ24" i="31" s="1"/>
  <c r="CH6" i="31"/>
  <c r="CJ6" i="31" s="1"/>
  <c r="CH59" i="31"/>
  <c r="CJ59" i="31" s="1"/>
  <c r="CH19" i="31"/>
  <c r="CJ19" i="31" s="1"/>
  <c r="CH67" i="31"/>
  <c r="CJ67" i="31" s="1"/>
  <c r="CH23" i="31"/>
  <c r="CJ23" i="31" s="1"/>
  <c r="CH62" i="31"/>
  <c r="CJ62" i="31" s="1"/>
  <c r="CH20" i="31"/>
  <c r="CJ20" i="31" s="1"/>
  <c r="CH70" i="31"/>
  <c r="CJ70" i="31" s="1"/>
  <c r="CH33" i="31"/>
  <c r="CJ33" i="31" s="1"/>
  <c r="CH10" i="31"/>
  <c r="CJ10" i="31" s="1"/>
  <c r="CH64" i="31"/>
  <c r="CJ64" i="31" s="1"/>
  <c r="CH7" i="31"/>
  <c r="CJ7" i="31" s="1"/>
  <c r="CH13" i="31"/>
  <c r="CJ13" i="31" s="1"/>
  <c r="CH54" i="31"/>
  <c r="CJ54" i="31" s="1"/>
  <c r="CH32" i="31"/>
  <c r="CJ32" i="31" s="1"/>
  <c r="CH44" i="31"/>
  <c r="CJ44" i="31" s="1"/>
  <c r="CH43" i="31"/>
  <c r="CJ43" i="31" s="1"/>
  <c r="CH60" i="31"/>
  <c r="CJ60" i="31" s="1"/>
  <c r="CH16" i="31"/>
  <c r="CJ16" i="31" s="1"/>
  <c r="CH26" i="31"/>
  <c r="CJ26" i="31" s="1"/>
  <c r="CH4" i="31"/>
  <c r="CJ4" i="31" s="1"/>
  <c r="CH15" i="31"/>
  <c r="CJ15" i="31" s="1"/>
  <c r="CH12" i="31"/>
  <c r="CJ12" i="31" s="1"/>
  <c r="CH46" i="31"/>
  <c r="CJ46" i="31" s="1"/>
  <c r="CH27" i="31"/>
  <c r="CJ27" i="31" s="1"/>
  <c r="CH48" i="31"/>
  <c r="CJ48" i="31" s="1"/>
  <c r="CH3" i="31"/>
  <c r="CJ3" i="31" s="1"/>
  <c r="CH18" i="31"/>
  <c r="CJ18" i="31" s="1"/>
  <c r="CH45" i="31"/>
  <c r="CJ45" i="31" s="1"/>
  <c r="CH52" i="31"/>
  <c r="CJ52" i="31" s="1"/>
  <c r="CH61" i="31"/>
  <c r="CJ61" i="31" s="1"/>
  <c r="CH68" i="31"/>
  <c r="CJ68" i="31" s="1"/>
  <c r="CH53" i="31"/>
  <c r="CJ53" i="31" s="1"/>
  <c r="CH31" i="31"/>
  <c r="CJ31" i="31" s="1"/>
  <c r="CH69" i="31"/>
  <c r="CJ69" i="31" s="1"/>
  <c r="CH11" i="31"/>
  <c r="CJ11" i="31" s="1"/>
  <c r="CH57" i="31"/>
  <c r="CJ57" i="31" s="1"/>
  <c r="CH14" i="31"/>
  <c r="CJ14" i="31" s="1"/>
  <c r="CH51" i="31"/>
  <c r="CJ51" i="31" s="1"/>
  <c r="CH17" i="31"/>
  <c r="CJ17" i="31" s="1"/>
  <c r="CH63" i="31"/>
  <c r="CJ63" i="31" s="1"/>
  <c r="CH66" i="31"/>
  <c r="CJ66" i="31" s="1"/>
  <c r="CH35" i="31"/>
  <c r="CJ35" i="31" s="1"/>
  <c r="CH28" i="31"/>
  <c r="CJ28" i="31" s="1"/>
  <c r="CH8" i="31"/>
  <c r="CJ8" i="31" s="1"/>
  <c r="CH5" i="31"/>
  <c r="CJ5" i="31" s="1"/>
  <c r="CH29" i="31"/>
  <c r="CJ29" i="31" s="1"/>
  <c r="CH34" i="31"/>
  <c r="CJ34" i="31" s="1"/>
  <c r="CH40" i="31"/>
  <c r="CJ40" i="31" s="1"/>
  <c r="CH55" i="31"/>
  <c r="CJ55" i="31" s="1"/>
  <c r="CH9" i="31"/>
  <c r="CJ9" i="31" s="1"/>
  <c r="CH30" i="31"/>
  <c r="CJ30" i="31" s="1"/>
  <c r="CH41" i="31"/>
  <c r="CJ41" i="31" s="1"/>
  <c r="CH36" i="31"/>
  <c r="CJ36" i="31" s="1"/>
  <c r="CH39" i="31"/>
  <c r="CJ39" i="31" s="1"/>
  <c r="CH65" i="31"/>
  <c r="CJ65" i="31" s="1"/>
  <c r="CH21" i="31"/>
  <c r="CJ21" i="31" s="1"/>
  <c r="CH49" i="31"/>
  <c r="CJ49" i="31" s="1"/>
  <c r="CH50" i="31"/>
  <c r="CJ50" i="31" s="1"/>
  <c r="CH38" i="31"/>
  <c r="CJ38" i="31" s="1"/>
  <c r="CH58" i="31"/>
  <c r="CJ58" i="31" s="1"/>
  <c r="DV71" i="31" l="1"/>
  <c r="CJ71" i="31"/>
  <c r="EV72" i="31"/>
  <c r="EV71" i="31"/>
  <c r="DV72" i="31"/>
  <c r="CJ72" i="31"/>
  <c r="DY30" i="31" l="1"/>
  <c r="EA30" i="31" s="1"/>
  <c r="EX7" i="31"/>
  <c r="CT56" i="31"/>
  <c r="DY56" i="31"/>
  <c r="EA56" i="31" s="1"/>
  <c r="EX54" i="31"/>
  <c r="EX68" i="31"/>
  <c r="CT70" i="31"/>
  <c r="CT36" i="31"/>
  <c r="EX53" i="31"/>
  <c r="CT11" i="31"/>
  <c r="CT14" i="31"/>
  <c r="CT39" i="31"/>
  <c r="CT68" i="31"/>
  <c r="CT58" i="31"/>
  <c r="CT63" i="31"/>
  <c r="CT35" i="31"/>
  <c r="CT28" i="31"/>
  <c r="CT6" i="31"/>
  <c r="CT17" i="31"/>
  <c r="CT52" i="31"/>
  <c r="CT40" i="31"/>
  <c r="CT5" i="31"/>
  <c r="EX19" i="31"/>
  <c r="EX57" i="31"/>
  <c r="CT30" i="31"/>
  <c r="CT45" i="31"/>
  <c r="CT34" i="31"/>
  <c r="CT25" i="31"/>
  <c r="CT21" i="31"/>
  <c r="CT47" i="31"/>
  <c r="CT50" i="31"/>
  <c r="EX67" i="31"/>
  <c r="CT18" i="31"/>
  <c r="CT46" i="31"/>
  <c r="CT57" i="31"/>
  <c r="EX6" i="31"/>
  <c r="EX9" i="31"/>
  <c r="EX56" i="31"/>
  <c r="CT37" i="31"/>
  <c r="CT38" i="31"/>
  <c r="CT32" i="31"/>
  <c r="CT54" i="31"/>
  <c r="CT65" i="31"/>
  <c r="CT19" i="31"/>
  <c r="CT22" i="31"/>
  <c r="CT23" i="31"/>
  <c r="CT24" i="31"/>
  <c r="CT29" i="31"/>
  <c r="CT49" i="31"/>
  <c r="CT53" i="31"/>
  <c r="CT69" i="31"/>
  <c r="EX64" i="31"/>
  <c r="EX23" i="31"/>
  <c r="EX63" i="31"/>
  <c r="CT60" i="31"/>
  <c r="CT9" i="31"/>
  <c r="EX59" i="31"/>
  <c r="CT62" i="31"/>
  <c r="CT20" i="31"/>
  <c r="CT12" i="31"/>
  <c r="CT59" i="31"/>
  <c r="CT67" i="31"/>
  <c r="CT10" i="31"/>
  <c r="CT64" i="31"/>
  <c r="CT7" i="31"/>
  <c r="EX61" i="31"/>
  <c r="EX26" i="31"/>
  <c r="CT13" i="31"/>
  <c r="CT4" i="31"/>
  <c r="CT61" i="31"/>
  <c r="CT33" i="31"/>
  <c r="CT48" i="31"/>
  <c r="CT43" i="31"/>
  <c r="CT31" i="31"/>
  <c r="CT16" i="31"/>
  <c r="CT8" i="31"/>
  <c r="CT26" i="31"/>
  <c r="CT41" i="31"/>
  <c r="CT51" i="31"/>
  <c r="CT44" i="31"/>
  <c r="CT66" i="31"/>
  <c r="CT27" i="31"/>
  <c r="CT55" i="31"/>
  <c r="CT3" i="31"/>
  <c r="CT15" i="31"/>
  <c r="EX4" i="31"/>
  <c r="EX37" i="31"/>
  <c r="EX43" i="31"/>
  <c r="EX52" i="31"/>
  <c r="EX29" i="31"/>
  <c r="EX50" i="31"/>
  <c r="EX66" i="31"/>
  <c r="EX22" i="31"/>
  <c r="DY15" i="31"/>
  <c r="EA15" i="31" s="1"/>
  <c r="DY32" i="31"/>
  <c r="EA32" i="31" s="1"/>
  <c r="DY12" i="31"/>
  <c r="EA12" i="31" s="1"/>
  <c r="DY50" i="31"/>
  <c r="EA50" i="31" s="1"/>
  <c r="DY23" i="31"/>
  <c r="EA23" i="31" s="1"/>
  <c r="DY34" i="31"/>
  <c r="EA34" i="31" s="1"/>
  <c r="EX14" i="31"/>
  <c r="DY22" i="31"/>
  <c r="EA22" i="31" s="1"/>
  <c r="DY11" i="31"/>
  <c r="EA11" i="31" s="1"/>
  <c r="DY43" i="31"/>
  <c r="EA43" i="31" s="1"/>
  <c r="FG43" i="31" s="1"/>
  <c r="DY67" i="31"/>
  <c r="EA67" i="31" s="1"/>
  <c r="FG67" i="31" s="1"/>
  <c r="DY14" i="31"/>
  <c r="EA14" i="31" s="1"/>
  <c r="DY64" i="31"/>
  <c r="EA64" i="31" s="1"/>
  <c r="FG64" i="31" s="1"/>
  <c r="DY5" i="31"/>
  <c r="EA5" i="31" s="1"/>
  <c r="EX16" i="31"/>
  <c r="DY49" i="31"/>
  <c r="EA49" i="31" s="1"/>
  <c r="DY68" i="31"/>
  <c r="EA68" i="31" s="1"/>
  <c r="DY46" i="31"/>
  <c r="EA46" i="31" s="1"/>
  <c r="DY57" i="31"/>
  <c r="DY24" i="31"/>
  <c r="EA24" i="31" s="1"/>
  <c r="DY47" i="31"/>
  <c r="EA47" i="31" s="1"/>
  <c r="DY37" i="31"/>
  <c r="EA37" i="31" s="1"/>
  <c r="FG37" i="31" s="1"/>
  <c r="EX45" i="31"/>
  <c r="DY3" i="31"/>
  <c r="EA3" i="31" s="1"/>
  <c r="DY35" i="31"/>
  <c r="EA35" i="31" s="1"/>
  <c r="DY25" i="31"/>
  <c r="EA25" i="31" s="1"/>
  <c r="DY45" i="31"/>
  <c r="EA45" i="31" s="1"/>
  <c r="FG45" i="31" s="1"/>
  <c r="EX33" i="31"/>
  <c r="DY21" i="31"/>
  <c r="EA21" i="31" s="1"/>
  <c r="EX3" i="31"/>
  <c r="EX70" i="31"/>
  <c r="DY18" i="31"/>
  <c r="EA18" i="31" s="1"/>
  <c r="EX32" i="31"/>
  <c r="DY36" i="31"/>
  <c r="EA36" i="31" s="1"/>
  <c r="EX25" i="31"/>
  <c r="DY9" i="31"/>
  <c r="EA9" i="31" s="1"/>
  <c r="FG9" i="31" s="1"/>
  <c r="EX13" i="31"/>
  <c r="DY65" i="31"/>
  <c r="EA65" i="31" s="1"/>
  <c r="DY17" i="31"/>
  <c r="EA17" i="31" s="1"/>
  <c r="EX69" i="31"/>
  <c r="DY55" i="31"/>
  <c r="EA55" i="31" s="1"/>
  <c r="EX39" i="31"/>
  <c r="DY29" i="31"/>
  <c r="EA29" i="31" s="1"/>
  <c r="EX20" i="31"/>
  <c r="DY26" i="31"/>
  <c r="EA26" i="31" s="1"/>
  <c r="DY59" i="31"/>
  <c r="EA59" i="31" s="1"/>
  <c r="FG59" i="31" s="1"/>
  <c r="EX12" i="31"/>
  <c r="DY13" i="31"/>
  <c r="EA13" i="31" s="1"/>
  <c r="EX65" i="31"/>
  <c r="DY6" i="31"/>
  <c r="EA6" i="31" s="1"/>
  <c r="EX38" i="31"/>
  <c r="EX31" i="31"/>
  <c r="DY60" i="31"/>
  <c r="EA60" i="31" s="1"/>
  <c r="EX49" i="31"/>
  <c r="DY69" i="31"/>
  <c r="EA69" i="31" s="1"/>
  <c r="EX51" i="31"/>
  <c r="DY70" i="31"/>
  <c r="EA70" i="31" s="1"/>
  <c r="EX11" i="31"/>
  <c r="DY16" i="31"/>
  <c r="EA16" i="31" s="1"/>
  <c r="FG16" i="31" s="1"/>
  <c r="EX21" i="31"/>
  <c r="EX24" i="31"/>
  <c r="EX27" i="31"/>
  <c r="DY48" i="31"/>
  <c r="EA48" i="31" s="1"/>
  <c r="DY41" i="31"/>
  <c r="EA41" i="31" s="1"/>
  <c r="DY27" i="31"/>
  <c r="EA27" i="31" s="1"/>
  <c r="EX48" i="31"/>
  <c r="DY7" i="31"/>
  <c r="EA7" i="31" s="1"/>
  <c r="FG7" i="31" s="1"/>
  <c r="EX34" i="31"/>
  <c r="DY8" i="31"/>
  <c r="EA8" i="31" s="1"/>
  <c r="EX36" i="31"/>
  <c r="DY63" i="31"/>
  <c r="EA63" i="31" s="1"/>
  <c r="FG63" i="31" s="1"/>
  <c r="EX55" i="31"/>
  <c r="DY44" i="31"/>
  <c r="EA44" i="31" s="1"/>
  <c r="EX47" i="31"/>
  <c r="DY4" i="31"/>
  <c r="EA4" i="31" s="1"/>
  <c r="FG4" i="31" s="1"/>
  <c r="EX8" i="31"/>
  <c r="DY19" i="31"/>
  <c r="EA19" i="31" s="1"/>
  <c r="EX5" i="31"/>
  <c r="DY51" i="31"/>
  <c r="EA51" i="31" s="1"/>
  <c r="EX58" i="31"/>
  <c r="DY66" i="31"/>
  <c r="EX30" i="31"/>
  <c r="EX15" i="31"/>
  <c r="DY52" i="31"/>
  <c r="EA52" i="31" s="1"/>
  <c r="EX41" i="31"/>
  <c r="DY62" i="31"/>
  <c r="EA62" i="31" s="1"/>
  <c r="EX44" i="31"/>
  <c r="DY53" i="31"/>
  <c r="EA53" i="31" s="1"/>
  <c r="FG53" i="31" s="1"/>
  <c r="EX28" i="31"/>
  <c r="DY10" i="31"/>
  <c r="EA10" i="31" s="1"/>
  <c r="DY28" i="31"/>
  <c r="EA28" i="31" s="1"/>
  <c r="EX17" i="31"/>
  <c r="DY38" i="31"/>
  <c r="EA38" i="31" s="1"/>
  <c r="DY39" i="31"/>
  <c r="EA39" i="31" s="1"/>
  <c r="DY20" i="31"/>
  <c r="EX10" i="31"/>
  <c r="DY31" i="31"/>
  <c r="EA31" i="31" s="1"/>
  <c r="FG31" i="31" s="1"/>
  <c r="EX60" i="31"/>
  <c r="DY40" i="31"/>
  <c r="EA40" i="31" s="1"/>
  <c r="EX46" i="31"/>
  <c r="DY33" i="31"/>
  <c r="EA33" i="31" s="1"/>
  <c r="DY58" i="31"/>
  <c r="EA58" i="31" s="1"/>
  <c r="EX40" i="31"/>
  <c r="DY61" i="31"/>
  <c r="EA61" i="31" s="1"/>
  <c r="FG61" i="31" s="1"/>
  <c r="EX18" i="31"/>
  <c r="DY54" i="31"/>
  <c r="EA54" i="31" s="1"/>
  <c r="FG54" i="31" s="1"/>
  <c r="EX35" i="31"/>
  <c r="EX62" i="31"/>
  <c r="FG22" i="31" l="1"/>
  <c r="FG19" i="31"/>
  <c r="FG27" i="31"/>
  <c r="FG23" i="31"/>
  <c r="FG51" i="31"/>
  <c r="FG58" i="31"/>
  <c r="FG50" i="31"/>
  <c r="FG70" i="31"/>
  <c r="FG3" i="31"/>
  <c r="FG14" i="31"/>
  <c r="FG52" i="31"/>
  <c r="FG6" i="31"/>
  <c r="FG68" i="31"/>
  <c r="FG38" i="31"/>
  <c r="FG44" i="31"/>
  <c r="FG26" i="31"/>
  <c r="FG29" i="31"/>
  <c r="FG41" i="31"/>
  <c r="FG33" i="31"/>
  <c r="FG39" i="31"/>
  <c r="FG69" i="31"/>
  <c r="FG60" i="31"/>
  <c r="FG21" i="31"/>
  <c r="FG5" i="31"/>
  <c r="FG34" i="31"/>
  <c r="FG28" i="31"/>
  <c r="FG47" i="31"/>
  <c r="FG10" i="31"/>
  <c r="FG24" i="31"/>
  <c r="EB66" i="31"/>
  <c r="EZ66" i="31" s="1"/>
  <c r="EA66" i="31"/>
  <c r="FG66" i="31" s="1"/>
  <c r="FG36" i="31"/>
  <c r="FG25" i="31"/>
  <c r="EB57" i="31"/>
  <c r="EA57" i="31"/>
  <c r="FG57" i="31" s="1"/>
  <c r="FG12" i="31"/>
  <c r="EB20" i="31"/>
  <c r="EZ20" i="31" s="1"/>
  <c r="EA20" i="31"/>
  <c r="FG20" i="31" s="1"/>
  <c r="FG55" i="31"/>
  <c r="FG35" i="31"/>
  <c r="FG46" i="31"/>
  <c r="FG32" i="31"/>
  <c r="FG56" i="31"/>
  <c r="FG48" i="31"/>
  <c r="FG13" i="31"/>
  <c r="FG18" i="31"/>
  <c r="FG11" i="31"/>
  <c r="FG15" i="31"/>
  <c r="FG62" i="31"/>
  <c r="FG17" i="31"/>
  <c r="FG49" i="31"/>
  <c r="FG40" i="31"/>
  <c r="FG8" i="31"/>
  <c r="FG65" i="31"/>
  <c r="FG30" i="31"/>
  <c r="EB30" i="31"/>
  <c r="EZ30" i="31" s="1"/>
  <c r="EB65" i="31"/>
  <c r="EZ65" i="31" s="1"/>
  <c r="EB46" i="31"/>
  <c r="EB43" i="31"/>
  <c r="EZ43" i="31" s="1"/>
  <c r="EB69" i="31"/>
  <c r="EZ69" i="31" s="1"/>
  <c r="EB53" i="31"/>
  <c r="EB34" i="31"/>
  <c r="EZ34" i="31" s="1"/>
  <c r="EB12" i="31"/>
  <c r="EZ12" i="31" s="1"/>
  <c r="EB5" i="31"/>
  <c r="EZ5" i="31" s="1"/>
  <c r="EB44" i="31"/>
  <c r="EB39" i="31"/>
  <c r="EZ39" i="31" s="1"/>
  <c r="EB70" i="31"/>
  <c r="EZ70" i="31" s="1"/>
  <c r="EB45" i="31"/>
  <c r="EZ45" i="31" s="1"/>
  <c r="EB62" i="31"/>
  <c r="EZ62" i="31" s="1"/>
  <c r="EB17" i="31"/>
  <c r="EZ17" i="31" s="1"/>
  <c r="EB24" i="31"/>
  <c r="EZ24" i="31" s="1"/>
  <c r="EB25" i="31"/>
  <c r="EZ25" i="31" s="1"/>
  <c r="EB9" i="31"/>
  <c r="EZ9" i="31" s="1"/>
  <c r="EB29" i="31"/>
  <c r="EZ29" i="31" s="1"/>
  <c r="EB50" i="31"/>
  <c r="EZ50" i="31" s="1"/>
  <c r="EB16" i="31"/>
  <c r="EZ16" i="31" s="1"/>
  <c r="EB68" i="31"/>
  <c r="EZ68" i="31" s="1"/>
  <c r="EB22" i="31"/>
  <c r="EZ22" i="31" s="1"/>
  <c r="EB40" i="31"/>
  <c r="EZ40" i="31" s="1"/>
  <c r="EB67" i="31"/>
  <c r="EZ67" i="31" s="1"/>
  <c r="EB31" i="31"/>
  <c r="EZ31" i="31" s="1"/>
  <c r="EB58" i="31"/>
  <c r="EZ58" i="31" s="1"/>
  <c r="EB49" i="31"/>
  <c r="EZ49" i="31" s="1"/>
  <c r="EB56" i="31"/>
  <c r="EZ56" i="31" s="1"/>
  <c r="EB23" i="31"/>
  <c r="EZ23" i="31" s="1"/>
  <c r="EB47" i="31"/>
  <c r="EZ47" i="31" s="1"/>
  <c r="EB55" i="31"/>
  <c r="EZ55" i="31" s="1"/>
  <c r="EB27" i="31"/>
  <c r="EZ27" i="31" s="1"/>
  <c r="EB19" i="31"/>
  <c r="EZ19" i="31" s="1"/>
  <c r="EB59" i="31"/>
  <c r="EZ59" i="31" s="1"/>
  <c r="EB36" i="31"/>
  <c r="EZ36" i="31" s="1"/>
  <c r="EB4" i="31"/>
  <c r="EZ4" i="31" s="1"/>
  <c r="EB10" i="31"/>
  <c r="EZ10" i="31" s="1"/>
  <c r="EB35" i="31"/>
  <c r="EZ35" i="31" s="1"/>
  <c r="EB3" i="31"/>
  <c r="EZ3" i="31" s="1"/>
  <c r="EZ57" i="31"/>
  <c r="EZ53" i="31"/>
  <c r="EB15" i="31"/>
  <c r="EZ15" i="31" s="1"/>
  <c r="EB7" i="31"/>
  <c r="EZ7" i="31" s="1"/>
  <c r="EB32" i="31"/>
  <c r="EZ32" i="31" s="1"/>
  <c r="EB6" i="31"/>
  <c r="EZ6" i="31" s="1"/>
  <c r="EB14" i="31"/>
  <c r="EZ14" i="31" s="1"/>
  <c r="EB41" i="31"/>
  <c r="EZ41" i="31" s="1"/>
  <c r="EB64" i="31"/>
  <c r="EZ64" i="31" s="1"/>
  <c r="EZ46" i="31"/>
  <c r="EB28" i="31"/>
  <c r="EZ28" i="31" s="1"/>
  <c r="EB37" i="31"/>
  <c r="EZ37" i="31" s="1"/>
  <c r="EB26" i="31"/>
  <c r="EZ26" i="31" s="1"/>
  <c r="EB21" i="31"/>
  <c r="EZ21" i="31" s="1"/>
  <c r="EB38" i="31"/>
  <c r="EZ38" i="31" s="1"/>
  <c r="EB60" i="31"/>
  <c r="EZ60" i="31" s="1"/>
  <c r="EB8" i="31"/>
  <c r="EZ8" i="31" s="1"/>
  <c r="EB52" i="31"/>
  <c r="EZ52" i="31" s="1"/>
  <c r="EB11" i="31"/>
  <c r="EZ11" i="31" s="1"/>
  <c r="EZ44" i="31"/>
  <c r="EB33" i="31"/>
  <c r="EZ33" i="31" s="1"/>
  <c r="EB18" i="31"/>
  <c r="EZ18" i="31" s="1"/>
  <c r="EB51" i="31"/>
  <c r="EZ51" i="31" s="1"/>
  <c r="EB13" i="31"/>
  <c r="EZ13" i="31" s="1"/>
  <c r="EB48" i="31"/>
  <c r="EZ48" i="31" s="1"/>
  <c r="EB63" i="31"/>
  <c r="EZ63" i="31" s="1"/>
  <c r="EB54" i="31"/>
  <c r="EZ54" i="31" s="1"/>
  <c r="EB61" i="31"/>
  <c r="EZ61" i="31" s="1"/>
  <c r="BK29" i="31" l="1"/>
  <c r="BF34" i="31" s="1"/>
  <c r="AT34" i="31" s="1"/>
  <c r="BF17" i="31" l="1"/>
  <c r="AT17" i="31" s="1"/>
  <c r="BF24" i="31"/>
  <c r="AT24" i="31" s="1"/>
  <c r="BF60" i="31"/>
  <c r="AT60" i="31" s="1"/>
  <c r="BF55" i="31"/>
  <c r="AT55" i="31" s="1"/>
  <c r="BF30" i="31"/>
  <c r="AT30" i="31" s="1"/>
  <c r="BF40" i="31"/>
  <c r="AT40" i="31" s="1"/>
  <c r="BF47" i="31"/>
  <c r="AT47" i="31" s="1"/>
  <c r="BF10" i="31"/>
  <c r="AT10" i="31" s="1"/>
  <c r="BF11" i="31"/>
  <c r="AT11" i="31" s="1"/>
  <c r="BF54" i="31"/>
  <c r="AT54" i="31" s="1"/>
  <c r="BF27" i="31"/>
  <c r="AT27" i="31" s="1"/>
  <c r="BF6" i="31"/>
  <c r="AT6" i="31" s="1"/>
  <c r="BF44" i="31"/>
  <c r="AT44" i="31" s="1"/>
  <c r="BF23" i="31"/>
  <c r="AT23" i="31" s="1"/>
  <c r="BF12" i="31"/>
  <c r="AT12" i="31" s="1"/>
  <c r="BF29" i="31"/>
  <c r="AT29" i="31" s="1"/>
  <c r="BF32" i="31"/>
  <c r="AT32" i="31" s="1"/>
  <c r="AT71" i="31" l="1"/>
  <c r="BK32" i="31" s="1"/>
  <c r="AG34" i="31" s="1"/>
  <c r="AP34" i="31" s="1"/>
  <c r="AG29" i="31" l="1"/>
  <c r="AP29" i="31" s="1"/>
  <c r="AG11" i="31"/>
  <c r="AP11" i="31" s="1"/>
  <c r="AG27" i="31"/>
  <c r="AP27" i="31" s="1"/>
  <c r="AG54" i="31"/>
  <c r="AP54" i="31" s="1"/>
  <c r="AG47" i="31"/>
  <c r="AP47" i="31" s="1"/>
  <c r="AG23" i="31"/>
  <c r="AP23" i="31" s="1"/>
  <c r="AG17" i="31"/>
  <c r="AP17" i="31" s="1"/>
  <c r="AG32" i="31"/>
  <c r="AP32" i="31" s="1"/>
  <c r="AG30" i="31"/>
  <c r="AP30" i="31" s="1"/>
  <c r="AG55" i="31"/>
  <c r="AP55" i="31" s="1"/>
  <c r="AG6" i="31"/>
  <c r="AG24" i="31"/>
  <c r="AP24" i="31" s="1"/>
  <c r="AG44" i="31"/>
  <c r="AP44" i="31" s="1"/>
  <c r="AG12" i="31"/>
  <c r="AP12" i="31" s="1"/>
  <c r="AG10" i="31"/>
  <c r="AP10" i="31" s="1"/>
  <c r="AG60" i="31"/>
  <c r="AP60" i="31" s="1"/>
  <c r="AG40" i="31"/>
  <c r="AP40" i="31" s="1"/>
  <c r="AG71" i="31" l="1"/>
  <c r="AP6" i="31"/>
  <c r="AP71" i="31" s="1"/>
  <c r="AP72" i="31" l="1"/>
  <c r="AR60" i="31" l="1"/>
  <c r="AO60" i="31" s="1"/>
  <c r="AR27" i="31"/>
  <c r="AO27" i="31" s="1"/>
  <c r="AR24" i="31"/>
  <c r="AO24" i="31" s="1"/>
  <c r="AR17" i="31"/>
  <c r="AO17" i="31" s="1"/>
  <c r="AR55" i="31"/>
  <c r="AO55" i="31" s="1"/>
  <c r="AR54" i="31"/>
  <c r="AO54" i="31" s="1"/>
  <c r="AR23" i="31"/>
  <c r="AO23" i="31" s="1"/>
  <c r="AR48" i="31"/>
  <c r="AO48" i="31" s="1"/>
  <c r="AR47" i="31"/>
  <c r="AO47" i="31" s="1"/>
  <c r="AR44" i="31"/>
  <c r="AO44" i="31" s="1"/>
  <c r="AR11" i="31"/>
  <c r="AO11" i="31" s="1"/>
  <c r="AR41" i="31"/>
  <c r="AO41" i="31" s="1"/>
  <c r="AR10" i="31"/>
  <c r="AO10" i="31" s="1"/>
  <c r="AR6" i="31"/>
  <c r="AO6" i="31" s="1"/>
  <c r="AR40" i="31"/>
  <c r="AO40" i="31" s="1"/>
  <c r="AR34" i="31"/>
  <c r="AO34" i="31" s="1"/>
  <c r="AR32" i="31"/>
  <c r="AO32" i="31" s="1"/>
  <c r="AR30" i="31"/>
  <c r="AO30" i="31" s="1"/>
  <c r="AR70" i="31"/>
  <c r="AO70" i="31" s="1"/>
  <c r="AR29" i="31"/>
  <c r="AO29" i="31" s="1"/>
  <c r="AR12" i="31"/>
  <c r="AO12" i="31" s="1"/>
  <c r="AO71" i="31" l="1"/>
  <c r="AO72" i="31" s="1"/>
  <c r="AQ54" i="31" s="1"/>
  <c r="BW54" i="31" s="1"/>
  <c r="AR71" i="31"/>
  <c r="AQ70" i="31" l="1"/>
  <c r="BW70" i="31" s="1"/>
  <c r="AQ40" i="31"/>
  <c r="BW40" i="31" s="1"/>
  <c r="AQ30" i="31"/>
  <c r="BW30" i="31" s="1"/>
  <c r="AQ34" i="31"/>
  <c r="BW34" i="31" s="1"/>
  <c r="AQ6" i="31"/>
  <c r="BW6" i="31" s="1"/>
  <c r="AQ29" i="31"/>
  <c r="BW29" i="31" s="1"/>
  <c r="AQ12" i="31"/>
  <c r="BW12" i="31" s="1"/>
  <c r="AQ44" i="31"/>
  <c r="BW44" i="31" s="1"/>
  <c r="AQ27" i="31"/>
  <c r="BW27" i="31" s="1"/>
  <c r="AQ17" i="31"/>
  <c r="BW17" i="31" s="1"/>
  <c r="AQ60" i="31"/>
  <c r="BW60" i="31" s="1"/>
  <c r="AQ23" i="31"/>
  <c r="BW23" i="31" s="1"/>
  <c r="AQ55" i="31"/>
  <c r="BW55" i="31" s="1"/>
  <c r="AQ11" i="31"/>
  <c r="BW11" i="31" s="1"/>
  <c r="AQ32" i="31"/>
  <c r="BW32" i="31" s="1"/>
  <c r="AQ10" i="31"/>
  <c r="BW10" i="31" s="1"/>
  <c r="AQ48" i="31"/>
  <c r="BW48" i="31" s="1"/>
  <c r="AQ24" i="31"/>
  <c r="BW24" i="31" s="1"/>
  <c r="AQ19" i="31"/>
  <c r="BW19" i="31" s="1"/>
  <c r="AQ18" i="31"/>
  <c r="BW18" i="31" s="1"/>
  <c r="AQ43" i="31"/>
  <c r="BW43" i="31" s="1"/>
  <c r="AQ38" i="31"/>
  <c r="BW38" i="31" s="1"/>
  <c r="AQ47" i="31"/>
  <c r="BW47" i="31" s="1"/>
  <c r="AQ41" i="31"/>
  <c r="BW41" i="31" s="1"/>
  <c r="AQ13" i="30"/>
  <c r="AQ14" i="30" s="1"/>
  <c r="BW71" i="31" l="1"/>
  <c r="BW72" i="31" s="1"/>
  <c r="BX47" i="31" s="1"/>
  <c r="AQ71" i="31"/>
  <c r="AR9" i="30"/>
  <c r="AP9" i="30" s="1"/>
  <c r="AR4" i="30"/>
  <c r="BX34" i="31" l="1"/>
  <c r="BX43" i="31"/>
  <c r="BX40" i="31"/>
  <c r="BX10" i="31"/>
  <c r="BX22" i="31"/>
  <c r="BX26" i="31"/>
  <c r="BX67" i="31"/>
  <c r="BX58" i="31"/>
  <c r="BX69" i="31"/>
  <c r="BX54" i="31"/>
  <c r="BX29" i="31"/>
  <c r="BX38" i="31"/>
  <c r="BX44" i="31"/>
  <c r="BX23" i="31"/>
  <c r="BX12" i="31"/>
  <c r="BX6" i="31"/>
  <c r="BX48" i="31"/>
  <c r="BX11" i="31"/>
  <c r="BX19" i="31"/>
  <c r="BX30" i="31"/>
  <c r="BX27" i="31"/>
  <c r="BX41" i="31"/>
  <c r="BX17" i="31"/>
  <c r="BX55" i="31"/>
  <c r="BX32" i="31"/>
  <c r="BX18" i="31"/>
  <c r="BX70" i="31"/>
  <c r="BX24" i="31"/>
  <c r="BX60" i="31"/>
  <c r="AR13" i="30"/>
  <c r="AP4" i="30"/>
  <c r="BX71" i="31" l="1"/>
  <c r="AP13" i="30"/>
  <c r="AP14" i="30" s="1"/>
  <c r="AS9" i="30" s="1"/>
  <c r="AS4" i="30" l="1"/>
  <c r="AS13" i="30" s="1"/>
</calcChain>
</file>

<file path=xl/comments1.xml><?xml version="1.0" encoding="utf-8"?>
<comments xmlns="http://schemas.openxmlformats.org/spreadsheetml/2006/main">
  <authors>
    <author>stano</author>
  </authors>
  <commentList>
    <comment ref="B13" authorId="0" shapeId="0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Dna 21.4.2020 pretransformovany na Fakultu zdravotnickych vied</t>
        </r>
      </text>
    </comment>
  </commentList>
</comments>
</file>

<file path=xl/sharedStrings.xml><?xml version="1.0" encoding="utf-8"?>
<sst xmlns="http://schemas.openxmlformats.org/spreadsheetml/2006/main" count="5357" uniqueCount="641">
  <si>
    <t>VS_NAZOV</t>
  </si>
  <si>
    <t>FAKULTA_NAZOV / sucasti</t>
  </si>
  <si>
    <t>počet</t>
  </si>
  <si>
    <t>Univerzita Komenského v Bratislave</t>
  </si>
  <si>
    <t>Právnická fakulta UK</t>
  </si>
  <si>
    <t>pedagogické vedy</t>
  </si>
  <si>
    <t>humanitné vedy</t>
  </si>
  <si>
    <t>historické vedy a etnológia</t>
  </si>
  <si>
    <t>umenie</t>
  </si>
  <si>
    <t>projektovanie, inžinierstvo, technológie a vodné hospodárstvo</t>
  </si>
  <si>
    <t>spoločenské a behaviorálne vedy</t>
  </si>
  <si>
    <t>právo a medzinárodné vzťahy</t>
  </si>
  <si>
    <t>ekonómia a manažment</t>
  </si>
  <si>
    <t>fyzika</t>
  </si>
  <si>
    <t>vedy o Zemi a vesmíre</t>
  </si>
  <si>
    <t>environmentalistika a ekológia</t>
  </si>
  <si>
    <t>metalurgické a montánne vedy</t>
  </si>
  <si>
    <t>chémia, chemická technológia a biotechnológie</t>
  </si>
  <si>
    <t>vedy o živej prírode</t>
  </si>
  <si>
    <t>strojárstvo</t>
  </si>
  <si>
    <t>elektrotechnika a elektroenergetika</t>
  </si>
  <si>
    <t>informatické vedy, automatizácia a telekomunikácie</t>
  </si>
  <si>
    <t>inžinierstvo a technológie</t>
  </si>
  <si>
    <t>lekárske, farmaceutické a nelekárske zdravotnícke vedy</t>
  </si>
  <si>
    <t>poľnohospodárske a lesnícke vedy</t>
  </si>
  <si>
    <t>veterinárske vedy</t>
  </si>
  <si>
    <t>vedy o športe</t>
  </si>
  <si>
    <t>dopravné služby</t>
  </si>
  <si>
    <t>bezpečnostné služby</t>
  </si>
  <si>
    <t>matematika a štatistika</t>
  </si>
  <si>
    <t>Pedagogická fakulta UK</t>
  </si>
  <si>
    <t>Filozofická fakulta UK</t>
  </si>
  <si>
    <t>Jesseniova lekárska fakulta UK</t>
  </si>
  <si>
    <t>Fakulta managementu UK</t>
  </si>
  <si>
    <t>Prírodovedecká fakulta UK</t>
  </si>
  <si>
    <t>Fakulta matematiky, fyziky a informatiky UK</t>
  </si>
  <si>
    <t>Lekárska fakulta UK</t>
  </si>
  <si>
    <t>Fakulta telesnej výchovy a športu UK</t>
  </si>
  <si>
    <t>Fakulta sociálnych a ekonomických vied UK</t>
  </si>
  <si>
    <t>Evanjelická bohoslovecká fakulta UK</t>
  </si>
  <si>
    <t>Rímskokatolícka cyrilometodská bohoslovecká fakulta UK</t>
  </si>
  <si>
    <t>Farmaceutická fakulta UK</t>
  </si>
  <si>
    <t>Vedecký park UK</t>
  </si>
  <si>
    <t>Slovenská technická univerzita v Bratislave</t>
  </si>
  <si>
    <t>Ústav manažmentu STU</t>
  </si>
  <si>
    <t>Fakulta architektúry</t>
  </si>
  <si>
    <t>Materiálovotechnologická fakulta so sídlom v Trnave</t>
  </si>
  <si>
    <t>Stavebná fakulta STU v Bratislave</t>
  </si>
  <si>
    <t>Strojnícka fakulta Slovenskej technickej univerzity v Bratislave</t>
  </si>
  <si>
    <t>Fakulta elektrotechniky a informatiky</t>
  </si>
  <si>
    <t>Fakulta chemickej a potravinárskej technológie</t>
  </si>
  <si>
    <t>Fakulta informatiky a informačných technológií</t>
  </si>
  <si>
    <t>Ekonomická univerzita v Bratislave</t>
  </si>
  <si>
    <t>Podnikovohospodárska fakulta v Košiciach</t>
  </si>
  <si>
    <t>Fakulta podnikového manažmentu</t>
  </si>
  <si>
    <t>Obchodná fakulta</t>
  </si>
  <si>
    <t>Národohospodárska fakulta</t>
  </si>
  <si>
    <t>Fakulta hospodárskej informatiky</t>
  </si>
  <si>
    <t>Fakulta aplikovaných jazykov</t>
  </si>
  <si>
    <t>Fakulta medzinárodných vzťahov</t>
  </si>
  <si>
    <t>Slovenská poľnohospodárska univerzita v Nitre</t>
  </si>
  <si>
    <t>Technická fakulta</t>
  </si>
  <si>
    <t>Fakulta ekonomiky a manažmentu</t>
  </si>
  <si>
    <t>Fakulta biotechnológie a potravinárstva</t>
  </si>
  <si>
    <t>Fakulta európskych štúdií a regionálneho rozvoja</t>
  </si>
  <si>
    <t>Fakulta agrobiológie a potravinových zdrojov</t>
  </si>
  <si>
    <t>Fakulta záhradníctva a krajinného inžinierstva</t>
  </si>
  <si>
    <t>Výskumné centrum AgroBioTech</t>
  </si>
  <si>
    <t>Technická univerzita vo Zvolene</t>
  </si>
  <si>
    <t>Ústav cudzích jazykov</t>
  </si>
  <si>
    <t>Drevárska fakulta</t>
  </si>
  <si>
    <t>Fakulta techniky</t>
  </si>
  <si>
    <t>Fakulta ekológie a environmentalistiky</t>
  </si>
  <si>
    <t>Lesnícka fakulta</t>
  </si>
  <si>
    <t>Vysoká škola výtvarných umení v Bratislave</t>
  </si>
  <si>
    <t>Pracoviská VŠVU</t>
  </si>
  <si>
    <t>Vysoká škola múzických umení v Bratislave</t>
  </si>
  <si>
    <t>Hudobná a tanečná fakulta VŠMU</t>
  </si>
  <si>
    <t>Divadelná fakulta VŠMU</t>
  </si>
  <si>
    <t>Filmová a televízna fakulta VŠMU</t>
  </si>
  <si>
    <t>Univerzita veterinárskeho lekárstva a farmácie v Košiciach</t>
  </si>
  <si>
    <t>Pracoviská UVLF</t>
  </si>
  <si>
    <t>Univerzitná veterinárna nemocnica</t>
  </si>
  <si>
    <t>Technická univerzita v Košiciach</t>
  </si>
  <si>
    <t>Strojnícka fakulta</t>
  </si>
  <si>
    <t>Fakulta výrobných technológií</t>
  </si>
  <si>
    <t>Fakulta baníctva, ekológie, riadenia a geotechnológií</t>
  </si>
  <si>
    <t>Stavebná fakulta</t>
  </si>
  <si>
    <t>Letecká fakulta</t>
  </si>
  <si>
    <t>Ekonomická fakulta</t>
  </si>
  <si>
    <t>Fakulta materiálov, metalurgie a recyklácie</t>
  </si>
  <si>
    <t>Fakulta umení</t>
  </si>
  <si>
    <t>Žilinská univerzita v Žiline</t>
  </si>
  <si>
    <t>Fakulta riadenia a informatiky</t>
  </si>
  <si>
    <t>Fakulta bezpečnostného inžinierstva</t>
  </si>
  <si>
    <t>Fakulta humanitných vied</t>
  </si>
  <si>
    <t>Fakulta prevádzky a ekonomiky dopravy a spojov</t>
  </si>
  <si>
    <t>Fakulta elektrotechniky a informačných technológií</t>
  </si>
  <si>
    <t>Celouniverzitné pracovisko ŽU</t>
  </si>
  <si>
    <t>Univerzita Pavla Jozefa Šafárika v Košiciach</t>
  </si>
  <si>
    <t>Filozofická fakulta</t>
  </si>
  <si>
    <t>Právnická fakulta</t>
  </si>
  <si>
    <t>Lekárska fakulta, Košice</t>
  </si>
  <si>
    <t>Prírodovedecká fakulta</t>
  </si>
  <si>
    <t>Fakulta verejnej správy</t>
  </si>
  <si>
    <t>Celouniverzitné pracovisko UPJŠ</t>
  </si>
  <si>
    <t>Trnavská univerzita v Trnave</t>
  </si>
  <si>
    <t>Pedagogická fakulta</t>
  </si>
  <si>
    <t>Teologická fakulta</t>
  </si>
  <si>
    <t>Fakulta zdravotníctva a sociálnej práce</t>
  </si>
  <si>
    <t>Ústav dejín Trnavskej univerzity</t>
  </si>
  <si>
    <t>Univerzita Mateja Bela v Banskej Bystrici</t>
  </si>
  <si>
    <t>Fakulta politických vied a medzinárodných vzťahov</t>
  </si>
  <si>
    <t>Fakulta prírodných vied</t>
  </si>
  <si>
    <t>Univerzita Konštantína Filozofa v Nitre</t>
  </si>
  <si>
    <t>Fakulta sociálnych vied a zdravotníctva</t>
  </si>
  <si>
    <t>Pedagogická fakulta UKF</t>
  </si>
  <si>
    <t>Fakulta stredoeurópskych štúdií</t>
  </si>
  <si>
    <t>Prešovská univerzita v Prešove</t>
  </si>
  <si>
    <t>Fakulta humanitných a prírodných vied</t>
  </si>
  <si>
    <t>Fakulta manažmentu</t>
  </si>
  <si>
    <t>Fakulta športu</t>
  </si>
  <si>
    <t>Fakulta zdravotníckych odborov</t>
  </si>
  <si>
    <t>Gréckokatolícka teologická fakulta</t>
  </si>
  <si>
    <t>Pravoslávna bohoslovecká fakulta</t>
  </si>
  <si>
    <t>Akadémia umení</t>
  </si>
  <si>
    <t>Fakulta výtvarných umení</t>
  </si>
  <si>
    <t>Fakulta dramatických umení</t>
  </si>
  <si>
    <t>Fakulta múzických umení</t>
  </si>
  <si>
    <t>Trenčianska univerzita Alexandra Dubčeka v Trenčíne</t>
  </si>
  <si>
    <t>Fakulta sociálno-ekonomických vzťahov</t>
  </si>
  <si>
    <t>Fakulta zdravotníctva</t>
  </si>
  <si>
    <t>Fakulta špeciálnej techniky</t>
  </si>
  <si>
    <t>FunGlass - Centrum pre funkčné a povrchovo funkcionalizované sklá</t>
  </si>
  <si>
    <t>Fakulta priemyselných technológií v Púchove</t>
  </si>
  <si>
    <t>Univerzita sv. Cyrila a Metoda v Trnave</t>
  </si>
  <si>
    <t>Fakulta sociálnych  vied</t>
  </si>
  <si>
    <t>Fakulta masmediálnej komunikácie</t>
  </si>
  <si>
    <t>Katolícka univerzita v Ružomberku</t>
  </si>
  <si>
    <t>Univerzita J. Selyeho</t>
  </si>
  <si>
    <t>Fakulta ekonómie a informatiky</t>
  </si>
  <si>
    <t>Reformovaná teologická fakulta</t>
  </si>
  <si>
    <t>SPOLU</t>
  </si>
  <si>
    <t>Centrum jazykov a kultúr národnostných menšín</t>
  </si>
  <si>
    <t>Centrum celoživotného a kompetenčného vzdelávania</t>
  </si>
  <si>
    <t>Celouniverzitné pracovisko - Katedra politológie</t>
  </si>
  <si>
    <t>objem_zahr_granty</t>
  </si>
  <si>
    <t>výkon_publikácie</t>
  </si>
  <si>
    <t>váha 75%</t>
  </si>
  <si>
    <t>váha 25%</t>
  </si>
  <si>
    <t>váha 60%</t>
  </si>
  <si>
    <t>váha 40%</t>
  </si>
  <si>
    <t>výkon_total</t>
  </si>
  <si>
    <t>podiel</t>
  </si>
  <si>
    <t>%podiel</t>
  </si>
  <si>
    <t>suma</t>
  </si>
  <si>
    <t>váha 100%</t>
  </si>
  <si>
    <t>% podiel</t>
  </si>
  <si>
    <t>podiel/zam.</t>
  </si>
  <si>
    <t>váha</t>
  </si>
  <si>
    <t>alokácia</t>
  </si>
  <si>
    <t>výkon_umenie</t>
  </si>
  <si>
    <t>výkon_total_ume</t>
  </si>
  <si>
    <t>suma/zamest.</t>
  </si>
  <si>
    <t>váhaP</t>
  </si>
  <si>
    <t>výkon_final</t>
  </si>
  <si>
    <t>objem_zahr_granty_21</t>
  </si>
  <si>
    <t>objem_zahr_granty_22</t>
  </si>
  <si>
    <t>počet_zam</t>
  </si>
  <si>
    <t>výkon_model21</t>
  </si>
  <si>
    <t>výkon_model22</t>
  </si>
  <si>
    <t>výkon_podiel21</t>
  </si>
  <si>
    <t>výkon_podiel22</t>
  </si>
  <si>
    <t>váha_zam21</t>
  </si>
  <si>
    <t>podiel_exc21</t>
  </si>
  <si>
    <t>výkon_exc21</t>
  </si>
  <si>
    <t>výkon_exc22</t>
  </si>
  <si>
    <t>váha_zam22</t>
  </si>
  <si>
    <t>podiel_exc_22</t>
  </si>
  <si>
    <t>suma/zam22</t>
  </si>
  <si>
    <t>výkon_index22</t>
  </si>
  <si>
    <t>výkon_index_21</t>
  </si>
  <si>
    <t>výkon_pub/zam21</t>
  </si>
  <si>
    <t>výkon_pub/zam22</t>
  </si>
  <si>
    <t>%podiel_zam21</t>
  </si>
  <si>
    <t>%podiel_zam22</t>
  </si>
  <si>
    <t>výkon_zg/zam22</t>
  </si>
  <si>
    <t>výkon_zg/zam21</t>
  </si>
  <si>
    <t>výkon_index21</t>
  </si>
  <si>
    <t>Fakulta prírodných vied UMB</t>
  </si>
  <si>
    <t>Fakulta prírodných vied UKF</t>
  </si>
  <si>
    <t>Prírodovedecká fakulta UPJŠ</t>
  </si>
  <si>
    <t>Fakulta prírodných vied UCM</t>
  </si>
  <si>
    <t>Pedagogická fakulta KU</t>
  </si>
  <si>
    <t>podiel_exc22</t>
  </si>
  <si>
    <t>výkon_mono21</t>
  </si>
  <si>
    <t>výkon_indx/zam21</t>
  </si>
  <si>
    <t>%podiel_mono_zam21</t>
  </si>
  <si>
    <t>M1_PRIR</t>
  </si>
  <si>
    <t>M2_TECH</t>
  </si>
  <si>
    <t>M3_LEK</t>
  </si>
  <si>
    <t>M4_POL</t>
  </si>
  <si>
    <t>M5_SPOL</t>
  </si>
  <si>
    <t>M6_HUM</t>
  </si>
  <si>
    <t>model_22</t>
  </si>
  <si>
    <t>Slovenská technická univerzita</t>
  </si>
  <si>
    <t>Vysoká škola výtvarných umení</t>
  </si>
  <si>
    <t>Technická univerzita Košice</t>
  </si>
  <si>
    <t>60% (publikácie)</t>
  </si>
  <si>
    <t>podiely</t>
  </si>
  <si>
    <t>final_podiel</t>
  </si>
  <si>
    <t>váha_zam_22</t>
  </si>
  <si>
    <t>30% KA 2021</t>
  </si>
  <si>
    <t>alokácia (100%)</t>
  </si>
  <si>
    <t>M1</t>
  </si>
  <si>
    <t>M2</t>
  </si>
  <si>
    <t>M3</t>
  </si>
  <si>
    <t>M4</t>
  </si>
  <si>
    <t>M5</t>
  </si>
  <si>
    <t>M6</t>
  </si>
  <si>
    <t>vyk_index</t>
  </si>
  <si>
    <t>fit_index</t>
  </si>
  <si>
    <t>res_index</t>
  </si>
  <si>
    <t>z_pub_index</t>
  </si>
  <si>
    <t>vyk_grant</t>
  </si>
  <si>
    <t>fit_grant</t>
  </si>
  <si>
    <t>res_grant</t>
  </si>
  <si>
    <t>z_grant</t>
  </si>
  <si>
    <t>vyk_mon</t>
  </si>
  <si>
    <t>fit_mon</t>
  </si>
  <si>
    <t>z_pub_mon</t>
  </si>
  <si>
    <t>res_mon</t>
  </si>
  <si>
    <t>z_pub</t>
  </si>
  <si>
    <t>rozdiel</t>
  </si>
  <si>
    <t>fit_index_correct</t>
  </si>
  <si>
    <t>res_index_correct</t>
  </si>
  <si>
    <t>z_pub_index_correct</t>
  </si>
  <si>
    <t>výk_model22_correct</t>
  </si>
  <si>
    <t>výkon_model22_correct</t>
  </si>
  <si>
    <t>suma_correct</t>
  </si>
  <si>
    <t>vyk_index_correct</t>
  </si>
  <si>
    <t>Vysoká škola muzických umení</t>
  </si>
  <si>
    <t>Katolícka univerzita</t>
  </si>
  <si>
    <t>Vizuálna časť</t>
  </si>
  <si>
    <t>Performatívna časť</t>
  </si>
  <si>
    <t>výkon</t>
  </si>
  <si>
    <t>Počet záznamov</t>
  </si>
  <si>
    <t>Prepočet cez váhy</t>
  </si>
  <si>
    <t>vyk-V</t>
  </si>
  <si>
    <t>VVŠ</t>
  </si>
  <si>
    <t>spolu</t>
  </si>
  <si>
    <t>vyk-P</t>
  </si>
  <si>
    <t>SD</t>
  </si>
  <si>
    <t>z_grant_formula</t>
  </si>
  <si>
    <t>z_pub_index_formula</t>
  </si>
  <si>
    <t>mean_res_g</t>
  </si>
  <si>
    <t>mean_res_pub</t>
  </si>
  <si>
    <t>podiel_exc22_correct</t>
  </si>
  <si>
    <t>výk_exc22_correct</t>
  </si>
  <si>
    <t>váha_zam22_correct</t>
  </si>
  <si>
    <t>suma/zam22_correct</t>
  </si>
  <si>
    <t>rozdiely</t>
  </si>
  <si>
    <t>sumy</t>
  </si>
  <si>
    <t>%</t>
  </si>
  <si>
    <t>vyk_grant_correct</t>
  </si>
  <si>
    <t>granty_correct</t>
  </si>
  <si>
    <t>publikácie_correct</t>
  </si>
  <si>
    <t>podiel_correct</t>
  </si>
  <si>
    <t>final_podiel_correct</t>
  </si>
  <si>
    <t>podiely_correct</t>
  </si>
  <si>
    <t>z_pub_correct</t>
  </si>
  <si>
    <t>fit_grant_correct</t>
  </si>
  <si>
    <t>res_grant_correct</t>
  </si>
  <si>
    <t>z_grant_correct</t>
  </si>
  <si>
    <t>výkon_22_correct</t>
  </si>
  <si>
    <t>podiel_exc_22_correct</t>
  </si>
  <si>
    <t>váha_zam_22_correct</t>
  </si>
  <si>
    <t>korekcia2022</t>
  </si>
  <si>
    <t>suma_correct_fin</t>
  </si>
  <si>
    <t>výkon_model22_correct_fin</t>
  </si>
  <si>
    <t>výk_exc_22_correct_fin</t>
  </si>
  <si>
    <t>podiel_exc_22_correct_fin</t>
  </si>
  <si>
    <t>váha_zam22_correct_fin</t>
  </si>
  <si>
    <t>suma/zam22_correct_fin</t>
  </si>
  <si>
    <t>výkon_model_22_correct</t>
  </si>
  <si>
    <t>mean_res_p</t>
  </si>
  <si>
    <t>výk22_exc</t>
  </si>
  <si>
    <t>model_22correct</t>
  </si>
  <si>
    <t>exc22</t>
  </si>
  <si>
    <t>podiel_exc22correct</t>
  </si>
  <si>
    <t>váha_correct</t>
  </si>
  <si>
    <t>prir</t>
  </si>
  <si>
    <t>Fakulta matematiky, fyziky a informatiky</t>
  </si>
  <si>
    <t>Univerzita veterinárskeho lekárstva a farmácie</t>
  </si>
  <si>
    <t>Ústav jazykov, spoločenských vied a akademického športu</t>
  </si>
  <si>
    <t>Fakulta zdravotníckych vied</t>
  </si>
  <si>
    <t>Inštitút manažmentu</t>
  </si>
  <si>
    <t>family=SICHEL</t>
  </si>
  <si>
    <t>fit_index_pomer23</t>
  </si>
  <si>
    <t>fit_index_model23</t>
  </si>
  <si>
    <t>res_index_pomer23</t>
  </si>
  <si>
    <t>res_index_model23</t>
  </si>
  <si>
    <t>z_pub_index_model23</t>
  </si>
  <si>
    <t>vyk_mon23</t>
  </si>
  <si>
    <t>res_mon23</t>
  </si>
  <si>
    <t>fit_mon23</t>
  </si>
  <si>
    <t>z_pub23</t>
  </si>
  <si>
    <t>fit_grant23</t>
  </si>
  <si>
    <t>res_grant23</t>
  </si>
  <si>
    <t>z_grant23</t>
  </si>
  <si>
    <t>z_final23</t>
  </si>
  <si>
    <t>výkon23</t>
  </si>
  <si>
    <t>zam2021</t>
  </si>
  <si>
    <t>zam2019</t>
  </si>
  <si>
    <t>vyk_index_correct22</t>
  </si>
  <si>
    <t>fit_index_correct22</t>
  </si>
  <si>
    <t>priemer/zam/pomer</t>
  </si>
  <si>
    <t>priemer/zam/model</t>
  </si>
  <si>
    <t>z_index_pomer23</t>
  </si>
  <si>
    <t>z_index_model23</t>
  </si>
  <si>
    <t>vyk_mon22</t>
  </si>
  <si>
    <t>mon/pomer</t>
  </si>
  <si>
    <t>mon/model</t>
  </si>
  <si>
    <t>grant23</t>
  </si>
  <si>
    <t>pomer/zam</t>
  </si>
  <si>
    <t>pomer/model</t>
  </si>
  <si>
    <t>z_granty23</t>
  </si>
  <si>
    <t>fit_index23</t>
  </si>
  <si>
    <t>res_index23</t>
  </si>
  <si>
    <t>z_index23</t>
  </si>
  <si>
    <t>granty23</t>
  </si>
  <si>
    <t>fit_granty23</t>
  </si>
  <si>
    <t>res_granty23</t>
  </si>
  <si>
    <t>final23</t>
  </si>
  <si>
    <t>index23</t>
  </si>
  <si>
    <t>Materiálovo-technologická fakulta</t>
  </si>
  <si>
    <t>STU</t>
  </si>
  <si>
    <t>TUKE</t>
  </si>
  <si>
    <t>TUZV</t>
  </si>
  <si>
    <t>VŠVU</t>
  </si>
  <si>
    <t>AU</t>
  </si>
  <si>
    <t>VŠMU</t>
  </si>
  <si>
    <t>KU</t>
  </si>
  <si>
    <t>spolu vizuálne+performatívne</t>
  </si>
  <si>
    <t>podiel vizuálne</t>
  </si>
  <si>
    <t>podiel performatívne</t>
  </si>
  <si>
    <t>publikácie2022</t>
  </si>
  <si>
    <t>publikácie2023</t>
  </si>
  <si>
    <t>podiel_correct22</t>
  </si>
  <si>
    <t>granty22</t>
  </si>
  <si>
    <t>granty_podiel23</t>
  </si>
  <si>
    <t>publik_podiel23</t>
  </si>
  <si>
    <t>final_podiel23</t>
  </si>
  <si>
    <t>podiely23</t>
  </si>
  <si>
    <t>kod skoly</t>
  </si>
  <si>
    <t>alokácia_correct22</t>
  </si>
  <si>
    <t>alokácia23</t>
  </si>
  <si>
    <t>podiel_exc23</t>
  </si>
  <si>
    <t>váha_zam23</t>
  </si>
  <si>
    <t>suma/zam23</t>
  </si>
  <si>
    <t>suma23</t>
  </si>
  <si>
    <t>podiel_exc_23</t>
  </si>
  <si>
    <t>SICHEL</t>
  </si>
  <si>
    <t>TWEEDIE</t>
  </si>
  <si>
    <t>fit_mon_pomer23</t>
  </si>
  <si>
    <t>res_mon_pomer23</t>
  </si>
  <si>
    <t>z_mon_pomer23</t>
  </si>
  <si>
    <t>pomer</t>
  </si>
  <si>
    <t>fit_index23a</t>
  </si>
  <si>
    <t>res_index23a</t>
  </si>
  <si>
    <t>z_index23a</t>
  </si>
  <si>
    <t>fit_index23b</t>
  </si>
  <si>
    <t>res_index23b</t>
  </si>
  <si>
    <t>z_index23b</t>
  </si>
  <si>
    <t>res_index23c</t>
  </si>
  <si>
    <t>z_index23c</t>
  </si>
  <si>
    <t>index23rev</t>
  </si>
  <si>
    <t>granty23rev</t>
  </si>
  <si>
    <t>pomer(simple)</t>
  </si>
  <si>
    <t>pomer(model)</t>
  </si>
  <si>
    <t>fit_index23rev</t>
  </si>
  <si>
    <t>z_index23rev</t>
  </si>
  <si>
    <t>res_index23rev</t>
  </si>
  <si>
    <t>podiel_exc_index</t>
  </si>
  <si>
    <t>váha_zam_index</t>
  </si>
  <si>
    <t>suma23index</t>
  </si>
  <si>
    <t>fit_granty23rev</t>
  </si>
  <si>
    <t>res_granty23rev</t>
  </si>
  <si>
    <t>z_granty23rev</t>
  </si>
  <si>
    <t>podiel_exc_granty</t>
  </si>
  <si>
    <t>váha_zam_granty</t>
  </si>
  <si>
    <t>suma23granty</t>
  </si>
  <si>
    <t>final23rev</t>
  </si>
  <si>
    <t>podiel_exc23rev</t>
  </si>
  <si>
    <t>váha_zam23rev</t>
  </si>
  <si>
    <t>suma/zam23rev</t>
  </si>
  <si>
    <t>suma23revA</t>
  </si>
  <si>
    <t>suma23revB</t>
  </si>
  <si>
    <t>suma22</t>
  </si>
  <si>
    <t>model</t>
  </si>
  <si>
    <t>mon23rev</t>
  </si>
  <si>
    <t>publikácie2023rev</t>
  </si>
  <si>
    <t>pub_podiel23rev</t>
  </si>
  <si>
    <t>granty_podiel23rev</t>
  </si>
  <si>
    <t>final_podiel23revA</t>
  </si>
  <si>
    <t>publikácie</t>
  </si>
  <si>
    <t>granty</t>
  </si>
  <si>
    <t>podiel_exc23pub</t>
  </si>
  <si>
    <t>váha_zam23pub</t>
  </si>
  <si>
    <t>suma23revBpub</t>
  </si>
  <si>
    <t>podiel_exc23gra</t>
  </si>
  <si>
    <t>váha_zam23gra</t>
  </si>
  <si>
    <t>suma23revBgra</t>
  </si>
  <si>
    <t>z_final23rev</t>
  </si>
  <si>
    <t>fit_mon23rev</t>
  </si>
  <si>
    <t>res_mon23rev</t>
  </si>
  <si>
    <t>z_mon23rev</t>
  </si>
  <si>
    <t>z_pub23rev</t>
  </si>
  <si>
    <t>fit_grant23rev</t>
  </si>
  <si>
    <t>res_grant23rev</t>
  </si>
  <si>
    <t>z_grant23rev</t>
  </si>
  <si>
    <t>alokácia23rev</t>
  </si>
  <si>
    <t>index23fin</t>
  </si>
  <si>
    <t>fit_index23fin</t>
  </si>
  <si>
    <t>publikácie2023fin</t>
  </si>
  <si>
    <t>publik_podiel23fin</t>
  </si>
  <si>
    <t>final_podiel23fin</t>
  </si>
  <si>
    <t>podiely23fin</t>
  </si>
  <si>
    <t>final23fin</t>
  </si>
  <si>
    <t>res_index23fin</t>
  </si>
  <si>
    <t>z_index23fin</t>
  </si>
  <si>
    <t>výkon23fin</t>
  </si>
  <si>
    <t>podiel_exc23fin</t>
  </si>
  <si>
    <t>váha_zam23fin</t>
  </si>
  <si>
    <t>alokácia23fin</t>
  </si>
  <si>
    <t>suma/zam23fin</t>
  </si>
  <si>
    <t>suma23fin</t>
  </si>
  <si>
    <t>suma23finA</t>
  </si>
  <si>
    <t>výkon_exc23fin</t>
  </si>
  <si>
    <t>výk_exc23fin</t>
  </si>
  <si>
    <t>z_final23fin</t>
  </si>
  <si>
    <t>index_2023</t>
  </si>
  <si>
    <t>z_mon23</t>
  </si>
  <si>
    <t>z_pub23fin</t>
  </si>
  <si>
    <t>suma24</t>
  </si>
  <si>
    <t>index24</t>
  </si>
  <si>
    <t>index24fin</t>
  </si>
  <si>
    <t>granty24</t>
  </si>
  <si>
    <t>granty24fin</t>
  </si>
  <si>
    <t>simple</t>
  </si>
  <si>
    <t>publikacie2024</t>
  </si>
  <si>
    <t>publik_podiel24</t>
  </si>
  <si>
    <t>granty_podiel24</t>
  </si>
  <si>
    <t>podiely24</t>
  </si>
  <si>
    <t>final_podiel24</t>
  </si>
  <si>
    <t>mon24</t>
  </si>
  <si>
    <t>mon24fin</t>
  </si>
  <si>
    <t>grant24fin</t>
  </si>
  <si>
    <t>alokácia 2023</t>
  </si>
  <si>
    <t>alokácia 2024</t>
  </si>
  <si>
    <t>zostatok bez umenia 23</t>
  </si>
  <si>
    <t>zostatok bez umenia 24</t>
  </si>
  <si>
    <t>fit_index24</t>
  </si>
  <si>
    <t>res_index24</t>
  </si>
  <si>
    <t>z_index24</t>
  </si>
  <si>
    <t>fit_granty24</t>
  </si>
  <si>
    <t>res_granty24</t>
  </si>
  <si>
    <t>z_granty24</t>
  </si>
  <si>
    <t>final24</t>
  </si>
  <si>
    <t>výkon24</t>
  </si>
  <si>
    <t>podiel_exc24</t>
  </si>
  <si>
    <t>váha_zam24</t>
  </si>
  <si>
    <t>alokácia24</t>
  </si>
  <si>
    <t>suma/zam24</t>
  </si>
  <si>
    <t>suma24aver</t>
  </si>
  <si>
    <t>suma24fin</t>
  </si>
  <si>
    <t>výkon_exc24</t>
  </si>
  <si>
    <t>z_final24</t>
  </si>
  <si>
    <t>fit_mon24</t>
  </si>
  <si>
    <t>res_mon24</t>
  </si>
  <si>
    <t>z_mon24</t>
  </si>
  <si>
    <t>z_pub24</t>
  </si>
  <si>
    <t>fit_grant24</t>
  </si>
  <si>
    <t>res_grant24</t>
  </si>
  <si>
    <t>z_grant24</t>
  </si>
  <si>
    <t>fit_min24</t>
  </si>
  <si>
    <t>pomer (simple)</t>
  </si>
  <si>
    <t>pomer (model)</t>
  </si>
  <si>
    <t>EM1</t>
  </si>
  <si>
    <t>EM2</t>
  </si>
  <si>
    <t>EM3</t>
  </si>
  <si>
    <t>EN1</t>
  </si>
  <si>
    <t>EN2</t>
  </si>
  <si>
    <t>EN3</t>
  </si>
  <si>
    <t>ZM1</t>
  </si>
  <si>
    <t>ZM2</t>
  </si>
  <si>
    <t>ZN1</t>
  </si>
  <si>
    <t>UK</t>
  </si>
  <si>
    <t>TTU</t>
  </si>
  <si>
    <t>výkon/zam</t>
  </si>
  <si>
    <t>podiel/exc</t>
  </si>
  <si>
    <t>suma2024</t>
  </si>
  <si>
    <t>alokácia2024</t>
  </si>
  <si>
    <t>suma2023</t>
  </si>
  <si>
    <t>zam2023</t>
  </si>
  <si>
    <t>Fakulta managementu</t>
  </si>
  <si>
    <t>Univerzita Konštantína Filozofa</t>
  </si>
  <si>
    <t>odbor vedy</t>
  </si>
  <si>
    <t>Ústav jazykov, spoločenských vied a akademického športu</t>
  </si>
  <si>
    <t>CUP Katedra politológie (organizačne pod rektorátom)</t>
  </si>
  <si>
    <t xml:space="preserve"> </t>
  </si>
  <si>
    <t xml:space="preserve">  </t>
  </si>
  <si>
    <t>index25</t>
  </si>
  <si>
    <t>index25fin</t>
  </si>
  <si>
    <t>pomer25</t>
  </si>
  <si>
    <t>fit_index25</t>
  </si>
  <si>
    <t>res_index25</t>
  </si>
  <si>
    <t>average25</t>
  </si>
  <si>
    <t>sd25</t>
  </si>
  <si>
    <t>z_index25</t>
  </si>
  <si>
    <t>granty25</t>
  </si>
  <si>
    <t>granty25fin</t>
  </si>
  <si>
    <t>mon25</t>
  </si>
  <si>
    <t>mon25fin</t>
  </si>
  <si>
    <t>fit_mon25</t>
  </si>
  <si>
    <t>res_mon25</t>
  </si>
  <si>
    <t>z_mon25</t>
  </si>
  <si>
    <t>z_pub25</t>
  </si>
  <si>
    <t>Fakulta elektrotechniky a informatiky STU v Bratislave</t>
  </si>
  <si>
    <t>fit_granty25</t>
  </si>
  <si>
    <t>res_granty25</t>
  </si>
  <si>
    <t>z_granty25</t>
  </si>
  <si>
    <t>final25</t>
  </si>
  <si>
    <t>z_final25</t>
  </si>
  <si>
    <t>granyt24</t>
  </si>
  <si>
    <t>Technická univerzita Zvolen</t>
  </si>
  <si>
    <t>zostatok bez umenia 25</t>
  </si>
  <si>
    <t>alokácia 2025</t>
  </si>
  <si>
    <t>publikácie2025</t>
  </si>
  <si>
    <t>publik_podiel25</t>
  </si>
  <si>
    <t>granty2025</t>
  </si>
  <si>
    <t>granty_podiel25</t>
  </si>
  <si>
    <t>final_podiel25</t>
  </si>
  <si>
    <t>alokácie25</t>
  </si>
  <si>
    <t>výkon_exc_25</t>
  </si>
  <si>
    <t>podiel_exc25</t>
  </si>
  <si>
    <t>váha_zam25</t>
  </si>
  <si>
    <t>suma/zam_25</t>
  </si>
  <si>
    <t>suma25</t>
  </si>
  <si>
    <t>suma25aver</t>
  </si>
  <si>
    <t>suma25fin</t>
  </si>
  <si>
    <t>ALOKÁCIA 2025</t>
  </si>
  <si>
    <t>podel/exc25</t>
  </si>
  <si>
    <t>Program, podprogram, prvok</t>
  </si>
  <si>
    <t>Množina oblasti výskumu_počet zamestnancov</t>
  </si>
  <si>
    <t>Pracovisko VVŠ</t>
  </si>
  <si>
    <t>M</t>
  </si>
  <si>
    <t>M6_HUM_</t>
  </si>
  <si>
    <t xml:space="preserve">M6_UM_ </t>
  </si>
  <si>
    <t>077 12 01</t>
  </si>
  <si>
    <t>M1_PRIR_ počet 296</t>
  </si>
  <si>
    <t>M1_PRIR_ počet 174</t>
  </si>
  <si>
    <t>UPJŠ</t>
  </si>
  <si>
    <t>M1_PRIR_ počet 100</t>
  </si>
  <si>
    <t>PU</t>
  </si>
  <si>
    <t>M1_PRIR_ počet 158</t>
  </si>
  <si>
    <t>UCM</t>
  </si>
  <si>
    <t>M1_PRIR_ počet 13</t>
  </si>
  <si>
    <t>TUAD</t>
  </si>
  <si>
    <t>M1_PRIR_ počet 41</t>
  </si>
  <si>
    <t>FunGlass - Centrum pre  funkcionalizované sklá</t>
  </si>
  <si>
    <t>UKF</t>
  </si>
  <si>
    <t>M2_TECH_ počet 118</t>
  </si>
  <si>
    <t>UMB</t>
  </si>
  <si>
    <t>M2_TECH_ počet 27</t>
  </si>
  <si>
    <t>TVU</t>
  </si>
  <si>
    <t>M2_TECH_ počet 34</t>
  </si>
  <si>
    <t>M2_TECH_ počet 167</t>
  </si>
  <si>
    <t>M2_TECH_ počet 129</t>
  </si>
  <si>
    <t>ŽU</t>
  </si>
  <si>
    <t>TUZVO</t>
  </si>
  <si>
    <t>M2_TECH_ počet 48</t>
  </si>
  <si>
    <t>M2_TECH_ počet 35</t>
  </si>
  <si>
    <t>EU</t>
  </si>
  <si>
    <t>M2_TECH_ počet 65</t>
  </si>
  <si>
    <t>SPU</t>
  </si>
  <si>
    <t>M2_TECH_ počet 103</t>
  </si>
  <si>
    <t>M2_TECH_ počet 61</t>
  </si>
  <si>
    <t>M2_TECH_ počet 131</t>
  </si>
  <si>
    <t>M2_TECH_ počet 70</t>
  </si>
  <si>
    <t>M2_TECH_ počet 25</t>
  </si>
  <si>
    <t>M3_LEK_ počet 224</t>
  </si>
  <si>
    <t>UJS</t>
  </si>
  <si>
    <t>M3_LEK_ počet 452</t>
  </si>
  <si>
    <t>M3_LEK_ počet 46</t>
  </si>
  <si>
    <t>M3_LEK_ počet 97</t>
  </si>
  <si>
    <t>M4_POL_ počet 91</t>
  </si>
  <si>
    <t>M4_POL_ počet 75</t>
  </si>
  <si>
    <t>M5_SPOL_ počet 22</t>
  </si>
  <si>
    <t>M5_SPOL_ počet 74</t>
  </si>
  <si>
    <t>M5_SPOL_ počet 59</t>
  </si>
  <si>
    <t>M5_SPOL_ počet 48</t>
  </si>
  <si>
    <t>M5_SPOL_ počet 19</t>
  </si>
  <si>
    <t>M5_SPOL_ počet 75</t>
  </si>
  <si>
    <t>M5_SPOL_ počet 65</t>
  </si>
  <si>
    <t>M5_SPOL_ počet 92</t>
  </si>
  <si>
    <t>M5_SPOL_ počet 29</t>
  </si>
  <si>
    <t>M5_SPOL_ počet 32</t>
  </si>
  <si>
    <t>M5_SPOL_ počet 44</t>
  </si>
  <si>
    <t>M5_SPOL_ počet 63</t>
  </si>
  <si>
    <t>M5_SPOL_ počet 41</t>
  </si>
  <si>
    <t>M5_SPOL_ počet 34</t>
  </si>
  <si>
    <t>M5_SPOL_ počet 25</t>
  </si>
  <si>
    <t>M5_SPOL_ počet 91</t>
  </si>
  <si>
    <t>M5_SPOL_ počet 96</t>
  </si>
  <si>
    <t>M5_SPOL_ počet 14</t>
  </si>
  <si>
    <t>M5_SPOL_ počet 39</t>
  </si>
  <si>
    <t>M5_SPOL_ počet 27</t>
  </si>
  <si>
    <t>M5_SPOL_ počet 67</t>
  </si>
  <si>
    <t>M5_SPOL_ počet 24</t>
  </si>
  <si>
    <t>M5_SPOL_ počet 26</t>
  </si>
  <si>
    <t>M5_SPOL_ počet 18</t>
  </si>
  <si>
    <t>M6_HUM_ počet 9</t>
  </si>
  <si>
    <t>M6_HUM_ počet 183</t>
  </si>
  <si>
    <t>M6_HUM_ počet 16</t>
  </si>
  <si>
    <t>Rímskokatolícka bohoslovecká fakulta UK</t>
  </si>
  <si>
    <t>M6_HUM_ počet 19</t>
  </si>
  <si>
    <t>M6_HUM_ počet 13</t>
  </si>
  <si>
    <t>M6_HUM_ počet 18</t>
  </si>
  <si>
    <t>M6_HUM_ počet 164</t>
  </si>
  <si>
    <t>M6_HUM_ počet 17</t>
  </si>
  <si>
    <t>M6_HUM_ počet 10</t>
  </si>
  <si>
    <t>M6_HUM_ počet 68</t>
  </si>
  <si>
    <t>M6_HUM_ počet 21</t>
  </si>
  <si>
    <t>M6_HUM_ počet 7</t>
  </si>
  <si>
    <t>M6_UM_ počet 115</t>
  </si>
  <si>
    <t>M6_UM_ počet 116</t>
  </si>
  <si>
    <t>M6_UM_ počet 82</t>
  </si>
  <si>
    <t>M6_UM_ počet 29</t>
  </si>
  <si>
    <t>Bežná 
dotácia 2025</t>
  </si>
  <si>
    <t>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</si>
</sst>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00"/>
    <numFmt numFmtId="165" formatCode="#,##0.000"/>
    <numFmt numFmtId="166" formatCode="0.0000"/>
    <numFmt numFmtId="167" formatCode="#,##0.00\ &quot;€&quot;"/>
    <numFmt numFmtId="168" formatCode="0.0"/>
    <numFmt numFmtId="169" formatCode="_-* #,##0\ _€_-;\-* #,##0\ _€_-;_-* &quot;-&quot;??\ _€_-;_-@_-"/>
    <numFmt numFmtId="170" formatCode="#,##0.0000"/>
    <numFmt numFmtId="171" formatCode="0.00000"/>
    <numFmt numFmtId="172" formatCode="0.000000"/>
    <numFmt numFmtId="173" formatCode="#,##0_ ;[Red]\-#,##0\ "/>
    <numFmt numFmtId="174" formatCode="#,##0_ ;\-#,##0\ "/>
    <numFmt numFmtId="175" formatCode="#,##0.00_ ;\-#,##0.00\ "/>
  </numFmts>
  <fonts count="4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00FF00"/>
        <bgColor rgb="FF000000"/>
      </patternFill>
    </fill>
  </fills>
  <borders count="43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15">
    <xf numFmtId="0" fontId="0" fillId="0" borderId="0"/>
    <xf numFmtId="0" fontId="34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4" fillId="0" borderId="0"/>
  </cellStyleXfs>
  <cellXfs count="496">
    <xf numFmtId="0" fontId="0" fillId="0" borderId="0" xfId="0"/>
    <xf numFmtId="0" fontId="29" fillId="0" borderId="0" xfId="0" applyFont="1"/>
    <xf numFmtId="0" fontId="2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29" fillId="0" borderId="0" xfId="0" applyFont="1" applyAlignment="1">
      <alignment wrapText="1"/>
    </xf>
    <xf numFmtId="0" fontId="0" fillId="0" borderId="1" xfId="0" applyBorder="1"/>
    <xf numFmtId="0" fontId="0" fillId="0" borderId="0" xfId="0" applyFont="1" applyFill="1" applyAlignment="1"/>
    <xf numFmtId="0" fontId="0" fillId="3" borderId="1" xfId="0" applyFill="1" applyBorder="1"/>
    <xf numFmtId="0" fontId="29" fillId="0" borderId="0" xfId="0" applyFont="1" applyFill="1" applyAlignment="1"/>
    <xf numFmtId="0" fontId="30" fillId="0" borderId="0" xfId="0" applyFont="1" applyFill="1" applyAlignment="1"/>
    <xf numFmtId="0" fontId="0" fillId="0" borderId="2" xfId="0" applyFont="1" applyFill="1" applyBorder="1" applyAlignment="1"/>
    <xf numFmtId="0" fontId="31" fillId="0" borderId="0" xfId="1" applyFont="1" applyProtection="1">
      <protection locked="0"/>
    </xf>
    <xf numFmtId="0" fontId="0" fillId="0" borderId="0" xfId="0" applyFont="1" applyFill="1" applyBorder="1" applyAlignment="1"/>
    <xf numFmtId="0" fontId="0" fillId="0" borderId="0" xfId="0" applyFill="1"/>
    <xf numFmtId="0" fontId="35" fillId="0" borderId="0" xfId="0" applyFont="1"/>
    <xf numFmtId="0" fontId="35" fillId="0" borderId="0" xfId="0" applyFont="1" applyFill="1"/>
    <xf numFmtId="0" fontId="28" fillId="0" borderId="0" xfId="0" applyFont="1" applyFill="1"/>
    <xf numFmtId="0" fontId="28" fillId="0" borderId="0" xfId="0" applyFont="1"/>
    <xf numFmtId="9" fontId="28" fillId="0" borderId="0" xfId="0" applyNumberFormat="1" applyFont="1"/>
    <xf numFmtId="164" fontId="0" fillId="0" borderId="0" xfId="0" applyNumberFormat="1"/>
    <xf numFmtId="0" fontId="36" fillId="0" borderId="0" xfId="0" applyFont="1" applyAlignment="1">
      <alignment horizontal="right"/>
    </xf>
    <xf numFmtId="164" fontId="0" fillId="5" borderId="0" xfId="0" applyNumberFormat="1" applyFill="1"/>
    <xf numFmtId="164" fontId="0" fillId="0" borderId="0" xfId="0" applyNumberFormat="1" applyFill="1"/>
    <xf numFmtId="164" fontId="0" fillId="6" borderId="0" xfId="0" applyNumberFormat="1" applyFill="1"/>
    <xf numFmtId="164" fontId="35" fillId="0" borderId="0" xfId="0" applyNumberFormat="1" applyFont="1"/>
    <xf numFmtId="0" fontId="37" fillId="0" borderId="0" xfId="0" applyFont="1" applyFill="1" applyAlignment="1"/>
    <xf numFmtId="3" fontId="0" fillId="0" borderId="0" xfId="0" applyNumberFormat="1"/>
    <xf numFmtId="3" fontId="35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37" fillId="0" borderId="0" xfId="0" applyFont="1" applyFill="1" applyBorder="1" applyAlignment="1"/>
    <xf numFmtId="0" fontId="36" fillId="0" borderId="0" xfId="0" applyFont="1"/>
    <xf numFmtId="166" fontId="0" fillId="0" borderId="0" xfId="0" applyNumberFormat="1"/>
    <xf numFmtId="166" fontId="35" fillId="0" borderId="0" xfId="0" applyNumberFormat="1" applyFont="1"/>
    <xf numFmtId="0" fontId="27" fillId="0" borderId="0" xfId="0" applyFont="1" applyFill="1"/>
    <xf numFmtId="0" fontId="0" fillId="2" borderId="0" xfId="0" applyFont="1" applyFill="1" applyAlignment="1">
      <alignment horizontal="center" vertical="center" wrapText="1"/>
    </xf>
    <xf numFmtId="0" fontId="27" fillId="3" borderId="1" xfId="0" applyFont="1" applyFill="1" applyBorder="1"/>
    <xf numFmtId="166" fontId="0" fillId="0" borderId="0" xfId="0" applyNumberFormat="1" applyFill="1"/>
    <xf numFmtId="166" fontId="35" fillId="0" borderId="0" xfId="0" applyNumberFormat="1" applyFont="1" applyFill="1"/>
    <xf numFmtId="4" fontId="35" fillId="0" borderId="0" xfId="0" applyNumberFormat="1" applyFont="1"/>
    <xf numFmtId="0" fontId="0" fillId="2" borderId="0" xfId="0" applyFill="1"/>
    <xf numFmtId="166" fontId="0" fillId="2" borderId="0" xfId="0" applyNumberFormat="1" applyFill="1"/>
    <xf numFmtId="164" fontId="29" fillId="0" borderId="0" xfId="0" applyNumberFormat="1" applyFont="1"/>
    <xf numFmtId="3" fontId="29" fillId="0" borderId="0" xfId="0" applyNumberFormat="1" applyFont="1"/>
    <xf numFmtId="3" fontId="36" fillId="0" borderId="0" xfId="0" applyNumberFormat="1" applyFont="1"/>
    <xf numFmtId="166" fontId="29" fillId="0" borderId="0" xfId="0" applyNumberFormat="1" applyFont="1"/>
    <xf numFmtId="4" fontId="36" fillId="0" borderId="0" xfId="0" applyNumberFormat="1" applyFont="1"/>
    <xf numFmtId="2" fontId="0" fillId="0" borderId="0" xfId="0" applyNumberFormat="1"/>
    <xf numFmtId="2" fontId="29" fillId="0" borderId="0" xfId="0" applyNumberFormat="1" applyFont="1"/>
    <xf numFmtId="4" fontId="29" fillId="0" borderId="0" xfId="0" applyNumberFormat="1" applyFont="1"/>
    <xf numFmtId="0" fontId="29" fillId="0" borderId="0" xfId="0" applyFont="1" applyFill="1"/>
    <xf numFmtId="4" fontId="36" fillId="2" borderId="0" xfId="0" applyNumberFormat="1" applyFont="1" applyFill="1"/>
    <xf numFmtId="2" fontId="36" fillId="0" borderId="0" xfId="0" applyNumberFormat="1" applyFont="1"/>
    <xf numFmtId="10" fontId="0" fillId="0" borderId="0" xfId="0" applyNumberFormat="1"/>
    <xf numFmtId="4" fontId="29" fillId="2" borderId="0" xfId="0" applyNumberFormat="1" applyFont="1" applyFill="1"/>
    <xf numFmtId="4" fontId="0" fillId="2" borderId="0" xfId="0" applyNumberFormat="1" applyFill="1"/>
    <xf numFmtId="4" fontId="0" fillId="0" borderId="0" xfId="0" applyNumberFormat="1" applyFill="1"/>
    <xf numFmtId="4" fontId="29" fillId="0" borderId="0" xfId="0" applyNumberFormat="1" applyFont="1" applyFill="1"/>
    <xf numFmtId="0" fontId="0" fillId="0" borderId="0" xfId="0" applyBorder="1"/>
    <xf numFmtId="3" fontId="0" fillId="5" borderId="0" xfId="0" applyNumberFormat="1" applyFill="1"/>
    <xf numFmtId="0" fontId="0" fillId="6" borderId="0" xfId="0" applyFill="1"/>
    <xf numFmtId="165" fontId="26" fillId="0" borderId="0" xfId="0" applyNumberFormat="1" applyFont="1"/>
    <xf numFmtId="167" fontId="29" fillId="0" borderId="0" xfId="0" applyNumberFormat="1" applyFont="1"/>
    <xf numFmtId="168" fontId="35" fillId="0" borderId="0" xfId="0" applyNumberFormat="1" applyFont="1"/>
    <xf numFmtId="3" fontId="0" fillId="0" borderId="0" xfId="0" applyNumberFormat="1" applyFill="1"/>
    <xf numFmtId="0" fontId="0" fillId="5" borderId="0" xfId="0" applyFill="1"/>
    <xf numFmtId="0" fontId="24" fillId="0" borderId="0" xfId="0" applyFont="1"/>
    <xf numFmtId="4" fontId="36" fillId="6" borderId="0" xfId="0" applyNumberFormat="1" applyFont="1" applyFill="1"/>
    <xf numFmtId="164" fontId="29" fillId="0" borderId="0" xfId="0" applyNumberFormat="1" applyFont="1" applyFill="1"/>
    <xf numFmtId="166" fontId="29" fillId="0" borderId="0" xfId="0" applyNumberFormat="1" applyFont="1" applyFill="1"/>
    <xf numFmtId="0" fontId="36" fillId="0" borderId="0" xfId="0" applyFont="1" applyFill="1"/>
    <xf numFmtId="0" fontId="29" fillId="0" borderId="1" xfId="0" applyFont="1" applyBorder="1" applyAlignment="1">
      <alignment wrapText="1"/>
    </xf>
    <xf numFmtId="9" fontId="27" fillId="0" borderId="3" xfId="0" applyNumberFormat="1" applyFont="1" applyBorder="1"/>
    <xf numFmtId="9" fontId="27" fillId="0" borderId="4" xfId="0" applyNumberFormat="1" applyFont="1" applyBorder="1"/>
    <xf numFmtId="0" fontId="28" fillId="0" borderId="4" xfId="0" applyFont="1" applyBorder="1"/>
    <xf numFmtId="0" fontId="28" fillId="0" borderId="4" xfId="0" applyFont="1" applyFill="1" applyBorder="1"/>
    <xf numFmtId="0" fontId="28" fillId="0" borderId="5" xfId="0" applyFont="1" applyFill="1" applyBorder="1"/>
    <xf numFmtId="0" fontId="29" fillId="0" borderId="6" xfId="0" applyFont="1" applyBorder="1"/>
    <xf numFmtId="0" fontId="29" fillId="0" borderId="0" xfId="0" applyFont="1" applyBorder="1"/>
    <xf numFmtId="0" fontId="29" fillId="0" borderId="0" xfId="0" applyFont="1" applyFill="1" applyBorder="1"/>
    <xf numFmtId="0" fontId="29" fillId="0" borderId="7" xfId="0" applyFont="1" applyFill="1" applyBorder="1"/>
    <xf numFmtId="0" fontId="0" fillId="0" borderId="6" xfId="0" applyFont="1" applyFill="1" applyBorder="1" applyAlignment="1"/>
    <xf numFmtId="164" fontId="0" fillId="0" borderId="0" xfId="0" applyNumberFormat="1" applyFont="1" applyFill="1" applyBorder="1" applyAlignment="1"/>
    <xf numFmtId="164" fontId="0" fillId="0" borderId="0" xfId="0" applyNumberFormat="1" applyBorder="1"/>
    <xf numFmtId="164" fontId="0" fillId="0" borderId="7" xfId="0" applyNumberFormat="1" applyBorder="1"/>
    <xf numFmtId="164" fontId="0" fillId="0" borderId="0" xfId="0" applyNumberFormat="1" applyFill="1" applyBorder="1"/>
    <xf numFmtId="164" fontId="0" fillId="0" borderId="7" xfId="0" applyNumberFormat="1" applyFill="1" applyBorder="1"/>
    <xf numFmtId="0" fontId="37" fillId="0" borderId="6" xfId="0" applyFont="1" applyFill="1" applyBorder="1" applyAlignment="1"/>
    <xf numFmtId="0" fontId="37" fillId="0" borderId="8" xfId="0" applyFont="1" applyFill="1" applyBorder="1" applyAlignment="1"/>
    <xf numFmtId="0" fontId="37" fillId="0" borderId="9" xfId="0" applyFont="1" applyFill="1" applyBorder="1" applyAlignment="1"/>
    <xf numFmtId="164" fontId="0" fillId="0" borderId="9" xfId="0" applyNumberFormat="1" applyFont="1" applyFill="1" applyBorder="1" applyAlignment="1"/>
    <xf numFmtId="164" fontId="0" fillId="0" borderId="9" xfId="0" applyNumberFormat="1" applyFill="1" applyBorder="1"/>
    <xf numFmtId="164" fontId="0" fillId="0" borderId="10" xfId="0" applyNumberFormat="1" applyFill="1" applyBorder="1"/>
    <xf numFmtId="0" fontId="0" fillId="0" borderId="6" xfId="0" applyFill="1" applyBorder="1"/>
    <xf numFmtId="166" fontId="0" fillId="0" borderId="0" xfId="0" applyNumberFormat="1" applyFill="1" applyBorder="1"/>
    <xf numFmtId="166" fontId="0" fillId="0" borderId="7" xfId="0" applyNumberFormat="1" applyFill="1" applyBorder="1"/>
    <xf numFmtId="0" fontId="30" fillId="0" borderId="6" xfId="0" applyFont="1" applyFill="1" applyBorder="1" applyAlignment="1"/>
    <xf numFmtId="0" fontId="30" fillId="0" borderId="0" xfId="0" applyFont="1" applyFill="1" applyBorder="1" applyAlignment="1"/>
    <xf numFmtId="0" fontId="30" fillId="0" borderId="8" xfId="0" applyFont="1" applyFill="1" applyBorder="1" applyAlignment="1"/>
    <xf numFmtId="0" fontId="30" fillId="0" borderId="9" xfId="0" applyFont="1" applyFill="1" applyBorder="1" applyAlignment="1"/>
    <xf numFmtId="164" fontId="0" fillId="0" borderId="9" xfId="0" applyNumberFormat="1" applyBorder="1"/>
    <xf numFmtId="166" fontId="0" fillId="0" borderId="9" xfId="0" applyNumberFormat="1" applyFill="1" applyBorder="1"/>
    <xf numFmtId="166" fontId="0" fillId="0" borderId="10" xfId="0" applyNumberFormat="1" applyFill="1" applyBorder="1"/>
    <xf numFmtId="3" fontId="29" fillId="0" borderId="0" xfId="0" applyNumberFormat="1" applyFont="1" applyFill="1"/>
    <xf numFmtId="0" fontId="24" fillId="3" borderId="1" xfId="0" applyFont="1" applyFill="1" applyBorder="1"/>
    <xf numFmtId="0" fontId="24" fillId="0" borderId="1" xfId="0" applyFont="1" applyBorder="1"/>
    <xf numFmtId="1" fontId="0" fillId="0" borderId="0" xfId="0" applyNumberFormat="1"/>
    <xf numFmtId="164" fontId="25" fillId="0" borderId="0" xfId="0" applyNumberFormat="1" applyFont="1" applyBorder="1"/>
    <xf numFmtId="0" fontId="29" fillId="0" borderId="6" xfId="0" applyFont="1" applyFill="1" applyBorder="1"/>
    <xf numFmtId="164" fontId="29" fillId="0" borderId="0" xfId="0" applyNumberFormat="1" applyFont="1" applyBorder="1"/>
    <xf numFmtId="164" fontId="29" fillId="0" borderId="7" xfId="0" applyNumberFormat="1" applyFont="1" applyBorder="1"/>
    <xf numFmtId="0" fontId="0" fillId="0" borderId="8" xfId="0" applyFill="1" applyBorder="1"/>
    <xf numFmtId="0" fontId="0" fillId="0" borderId="9" xfId="0" applyBorder="1"/>
    <xf numFmtId="164" fontId="0" fillId="0" borderId="10" xfId="0" applyNumberFormat="1" applyBorder="1"/>
    <xf numFmtId="4" fontId="24" fillId="0" borderId="0" xfId="0" applyNumberFormat="1" applyFont="1" applyFill="1"/>
    <xf numFmtId="166" fontId="29" fillId="0" borderId="0" xfId="0" applyNumberFormat="1" applyFont="1" applyBorder="1"/>
    <xf numFmtId="166" fontId="29" fillId="0" borderId="7" xfId="0" applyNumberFormat="1" applyFont="1" applyBorder="1"/>
    <xf numFmtId="0" fontId="0" fillId="0" borderId="7" xfId="0" applyBorder="1"/>
    <xf numFmtId="166" fontId="0" fillId="0" borderId="9" xfId="0" applyNumberFormat="1" applyBorder="1"/>
    <xf numFmtId="0" fontId="0" fillId="0" borderId="10" xfId="0" applyBorder="1"/>
    <xf numFmtId="167" fontId="29" fillId="0" borderId="0" xfId="0" applyNumberFormat="1" applyFont="1" applyFill="1"/>
    <xf numFmtId="4" fontId="36" fillId="0" borderId="0" xfId="0" applyNumberFormat="1" applyFont="1" applyFill="1"/>
    <xf numFmtId="164" fontId="24" fillId="0" borderId="0" xfId="0" applyNumberFormat="1" applyFont="1" applyFill="1"/>
    <xf numFmtId="0" fontId="24" fillId="0" borderId="0" xfId="0" applyFont="1" applyFill="1"/>
    <xf numFmtId="164" fontId="24" fillId="5" borderId="0" xfId="0" applyNumberFormat="1" applyFont="1" applyFill="1"/>
    <xf numFmtId="4" fontId="0" fillId="6" borderId="0" xfId="0" applyNumberFormat="1" applyFill="1"/>
    <xf numFmtId="4" fontId="38" fillId="0" borderId="0" xfId="0" applyNumberFormat="1" applyFont="1" applyFill="1"/>
    <xf numFmtId="0" fontId="23" fillId="0" borderId="0" xfId="0" applyFont="1"/>
    <xf numFmtId="4" fontId="0" fillId="5" borderId="0" xfId="0" applyNumberFormat="1" applyFill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4" fontId="29" fillId="6" borderId="0" xfId="0" applyNumberFormat="1" applyFont="1" applyFill="1"/>
    <xf numFmtId="0" fontId="29" fillId="0" borderId="0" xfId="0" applyFont="1" applyFill="1" applyAlignment="1">
      <alignment horizontal="center" vertical="center"/>
    </xf>
    <xf numFmtId="169" fontId="0" fillId="0" borderId="0" xfId="2" applyNumberFormat="1" applyFont="1"/>
    <xf numFmtId="0" fontId="34" fillId="0" borderId="0" xfId="1"/>
    <xf numFmtId="0" fontId="34" fillId="2" borderId="0" xfId="1" applyFill="1"/>
    <xf numFmtId="0" fontId="34" fillId="6" borderId="0" xfId="1" applyFill="1"/>
    <xf numFmtId="0" fontId="34" fillId="5" borderId="0" xfId="1" applyFill="1"/>
    <xf numFmtId="0" fontId="34" fillId="8" borderId="0" xfId="1" applyFill="1"/>
    <xf numFmtId="0" fontId="34" fillId="9" borderId="0" xfId="1" applyFill="1"/>
    <xf numFmtId="1" fontId="29" fillId="0" borderId="0" xfId="0" applyNumberFormat="1" applyFont="1"/>
    <xf numFmtId="2" fontId="0" fillId="6" borderId="0" xfId="0" applyNumberFormat="1" applyFill="1"/>
    <xf numFmtId="0" fontId="21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5" xfId="0" applyBorder="1"/>
    <xf numFmtId="0" fontId="21" fillId="0" borderId="13" xfId="0" applyFont="1" applyBorder="1"/>
    <xf numFmtId="0" fontId="21" fillId="0" borderId="14" xfId="0" applyFont="1" applyBorder="1"/>
    <xf numFmtId="0" fontId="0" fillId="0" borderId="18" xfId="0" applyBorder="1"/>
    <xf numFmtId="0" fontId="0" fillId="0" borderId="19" xfId="0" applyBorder="1"/>
    <xf numFmtId="0" fontId="0" fillId="10" borderId="20" xfId="0" applyFill="1" applyBorder="1"/>
    <xf numFmtId="0" fontId="0" fillId="10" borderId="21" xfId="0" applyFill="1" applyBorder="1"/>
    <xf numFmtId="0" fontId="0" fillId="10" borderId="22" xfId="0" applyFill="1" applyBorder="1"/>
    <xf numFmtId="0" fontId="29" fillId="0" borderId="16" xfId="0" applyFont="1" applyBorder="1"/>
    <xf numFmtId="0" fontId="29" fillId="0" borderId="0" xfId="0" applyFont="1" applyAlignment="1">
      <alignment horizontal="right"/>
    </xf>
    <xf numFmtId="0" fontId="29" fillId="0" borderId="16" xfId="0" applyFont="1" applyBorder="1" applyAlignment="1">
      <alignment horizontal="right"/>
    </xf>
    <xf numFmtId="0" fontId="29" fillId="0" borderId="24" xfId="0" applyFont="1" applyBorder="1"/>
    <xf numFmtId="0" fontId="29" fillId="0" borderId="25" xfId="0" applyFont="1" applyBorder="1"/>
    <xf numFmtId="0" fontId="29" fillId="0" borderId="0" xfId="0" applyFont="1" applyFill="1" applyBorder="1" applyAlignment="1">
      <alignment horizontal="right"/>
    </xf>
    <xf numFmtId="170" fontId="0" fillId="0" borderId="0" xfId="0" applyNumberFormat="1"/>
    <xf numFmtId="0" fontId="29" fillId="0" borderId="0" xfId="0" applyFont="1" applyFill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9" xfId="0" applyBorder="1"/>
    <xf numFmtId="0" fontId="0" fillId="0" borderId="17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3" xfId="0" applyFill="1" applyBorder="1" applyAlignment="1">
      <alignment horizontal="center"/>
    </xf>
    <xf numFmtId="0" fontId="20" fillId="0" borderId="0" xfId="0" applyFont="1"/>
    <xf numFmtId="3" fontId="19" fillId="0" borderId="0" xfId="0" applyNumberFormat="1" applyFont="1" applyFill="1" applyBorder="1"/>
    <xf numFmtId="3" fontId="0" fillId="0" borderId="0" xfId="0" applyNumberFormat="1" applyFill="1" applyBorder="1"/>
    <xf numFmtId="164" fontId="0" fillId="2" borderId="0" xfId="0" applyNumberFormat="1" applyFill="1"/>
    <xf numFmtId="0" fontId="18" fillId="0" borderId="0" xfId="0" applyFont="1"/>
    <xf numFmtId="165" fontId="35" fillId="0" borderId="0" xfId="0" applyNumberFormat="1" applyFont="1"/>
    <xf numFmtId="2" fontId="35" fillId="0" borderId="0" xfId="0" applyNumberFormat="1" applyFont="1"/>
    <xf numFmtId="2" fontId="29" fillId="2" borderId="0" xfId="0" applyNumberFormat="1" applyFont="1" applyFill="1"/>
    <xf numFmtId="4" fontId="40" fillId="0" borderId="0" xfId="0" applyNumberFormat="1" applyFont="1" applyFill="1" applyBorder="1"/>
    <xf numFmtId="4" fontId="41" fillId="0" borderId="0" xfId="0" applyNumberFormat="1" applyFont="1" applyFill="1" applyBorder="1"/>
    <xf numFmtId="0" fontId="29" fillId="6" borderId="0" xfId="0" applyFont="1" applyFill="1"/>
    <xf numFmtId="0" fontId="29" fillId="6" borderId="0" xfId="0" applyFont="1" applyFill="1" applyAlignment="1">
      <alignment horizontal="center" vertical="center"/>
    </xf>
    <xf numFmtId="0" fontId="17" fillId="0" borderId="0" xfId="0" applyFont="1"/>
    <xf numFmtId="2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/>
    <xf numFmtId="1" fontId="29" fillId="0" borderId="0" xfId="0" applyNumberFormat="1" applyFont="1" applyFill="1"/>
    <xf numFmtId="0" fontId="16" fillId="3" borderId="1" xfId="0" applyFont="1" applyFill="1" applyBorder="1"/>
    <xf numFmtId="164" fontId="16" fillId="0" borderId="0" xfId="0" applyNumberFormat="1" applyFont="1"/>
    <xf numFmtId="171" fontId="29" fillId="6" borderId="0" xfId="0" applyNumberFormat="1" applyFont="1" applyFill="1"/>
    <xf numFmtId="0" fontId="15" fillId="0" borderId="0" xfId="0" applyFont="1"/>
    <xf numFmtId="171" fontId="29" fillId="0" borderId="0" xfId="0" applyNumberFormat="1" applyFont="1" applyFill="1"/>
    <xf numFmtId="165" fontId="0" fillId="5" borderId="0" xfId="0" applyNumberFormat="1" applyFill="1"/>
    <xf numFmtId="164" fontId="15" fillId="0" borderId="0" xfId="0" applyNumberFormat="1" applyFont="1" applyFill="1"/>
    <xf numFmtId="164" fontId="15" fillId="5" borderId="0" xfId="0" applyNumberFormat="1" applyFont="1" applyFill="1"/>
    <xf numFmtId="0" fontId="14" fillId="0" borderId="0" xfId="0" applyFont="1"/>
    <xf numFmtId="164" fontId="14" fillId="0" borderId="0" xfId="0" applyNumberFormat="1" applyFont="1"/>
    <xf numFmtId="164" fontId="14" fillId="5" borderId="0" xfId="0" applyNumberFormat="1" applyFont="1" applyFill="1"/>
    <xf numFmtId="3" fontId="14" fillId="0" borderId="0" xfId="0" applyNumberFormat="1" applyFont="1"/>
    <xf numFmtId="165" fontId="14" fillId="0" borderId="0" xfId="0" applyNumberFormat="1" applyFont="1"/>
    <xf numFmtId="165" fontId="14" fillId="5" borderId="0" xfId="0" applyNumberFormat="1" applyFont="1" applyFill="1"/>
    <xf numFmtId="165" fontId="14" fillId="0" borderId="0" xfId="0" applyNumberFormat="1" applyFont="1" applyFill="1"/>
    <xf numFmtId="164" fontId="14" fillId="0" borderId="0" xfId="0" applyNumberFormat="1" applyFont="1" applyFill="1"/>
    <xf numFmtId="0" fontId="14" fillId="0" borderId="0" xfId="0" applyFont="1" applyFill="1" applyAlignment="1"/>
    <xf numFmtId="0" fontId="14" fillId="3" borderId="1" xfId="0" applyFont="1" applyFill="1" applyBorder="1"/>
    <xf numFmtId="165" fontId="0" fillId="0" borderId="0" xfId="0" applyNumberFormat="1" applyFill="1"/>
    <xf numFmtId="0" fontId="14" fillId="0" borderId="1" xfId="0" applyFont="1" applyBorder="1"/>
    <xf numFmtId="1" fontId="35" fillId="0" borderId="0" xfId="0" applyNumberFormat="1" applyFont="1" applyFill="1"/>
    <xf numFmtId="0" fontId="29" fillId="0" borderId="24" xfId="0" applyFont="1" applyFill="1" applyBorder="1"/>
    <xf numFmtId="0" fontId="0" fillId="0" borderId="0" xfId="0" applyFill="1" applyBorder="1"/>
    <xf numFmtId="1" fontId="39" fillId="0" borderId="0" xfId="0" applyNumberFormat="1" applyFont="1" applyFill="1" applyBorder="1"/>
    <xf numFmtId="0" fontId="21" fillId="0" borderId="0" xfId="0" applyFont="1" applyFill="1" applyBorder="1"/>
    <xf numFmtId="0" fontId="0" fillId="0" borderId="4" xfId="0" applyBorder="1"/>
    <xf numFmtId="0" fontId="0" fillId="0" borderId="16" xfId="0" applyBorder="1"/>
    <xf numFmtId="0" fontId="14" fillId="0" borderId="13" xfId="0" applyFont="1" applyBorder="1"/>
    <xf numFmtId="0" fontId="14" fillId="0" borderId="14" xfId="0" applyFont="1" applyBorder="1"/>
    <xf numFmtId="2" fontId="0" fillId="0" borderId="0" xfId="0" applyNumberFormat="1" applyFill="1" applyAlignment="1">
      <alignment horizontal="right"/>
    </xf>
    <xf numFmtId="0" fontId="14" fillId="0" borderId="0" xfId="0" applyFont="1" applyFill="1" applyBorder="1"/>
    <xf numFmtId="172" fontId="39" fillId="0" borderId="0" xfId="0" applyNumberFormat="1" applyFont="1" applyFill="1" applyBorder="1"/>
    <xf numFmtId="165" fontId="29" fillId="0" borderId="0" xfId="0" applyNumberFormat="1" applyFont="1"/>
    <xf numFmtId="0" fontId="30" fillId="0" borderId="0" xfId="0" applyFont="1"/>
    <xf numFmtId="0" fontId="14" fillId="0" borderId="0" xfId="0" applyFont="1" applyFill="1"/>
    <xf numFmtId="4" fontId="26" fillId="0" borderId="0" xfId="0" applyNumberFormat="1" applyFont="1"/>
    <xf numFmtId="4" fontId="40" fillId="2" borderId="0" xfId="0" applyNumberFormat="1" applyFont="1" applyFill="1" applyBorder="1"/>
    <xf numFmtId="0" fontId="13" fillId="0" borderId="0" xfId="0" applyFont="1"/>
    <xf numFmtId="0" fontId="12" fillId="0" borderId="0" xfId="0" applyFont="1" applyFill="1" applyBorder="1"/>
    <xf numFmtId="0" fontId="11" fillId="3" borderId="1" xfId="0" applyFont="1" applyFill="1" applyBorder="1"/>
    <xf numFmtId="165" fontId="29" fillId="6" borderId="0" xfId="0" applyNumberFormat="1" applyFont="1" applyFill="1"/>
    <xf numFmtId="0" fontId="9" fillId="0" borderId="0" xfId="0" applyFont="1"/>
    <xf numFmtId="0" fontId="9" fillId="0" borderId="0" xfId="0" applyFont="1" applyFill="1"/>
    <xf numFmtId="3" fontId="9" fillId="0" borderId="0" xfId="0" applyNumberFormat="1" applyFont="1"/>
    <xf numFmtId="170" fontId="9" fillId="0" borderId="0" xfId="0" applyNumberFormat="1" applyFont="1"/>
    <xf numFmtId="165" fontId="42" fillId="0" borderId="0" xfId="0" applyNumberFormat="1" applyFont="1" applyFill="1" applyBorder="1"/>
    <xf numFmtId="165" fontId="39" fillId="0" borderId="0" xfId="0" applyNumberFormat="1" applyFont="1" applyFill="1" applyBorder="1"/>
    <xf numFmtId="165" fontId="42" fillId="5" borderId="0" xfId="0" applyNumberFormat="1" applyFont="1" applyFill="1" applyBorder="1"/>
    <xf numFmtId="165" fontId="39" fillId="5" borderId="0" xfId="0" applyNumberFormat="1" applyFont="1" applyFill="1" applyBorder="1"/>
    <xf numFmtId="164" fontId="9" fillId="0" borderId="0" xfId="0" applyNumberFormat="1" applyFont="1" applyAlignment="1">
      <alignment horizontal="right"/>
    </xf>
    <xf numFmtId="2" fontId="9" fillId="0" borderId="0" xfId="0" applyNumberFormat="1" applyFont="1"/>
    <xf numFmtId="2" fontId="9" fillId="0" borderId="0" xfId="0" applyNumberFormat="1" applyFont="1" applyAlignment="1">
      <alignment horizontal="right"/>
    </xf>
    <xf numFmtId="2" fontId="0" fillId="5" borderId="0" xfId="0" applyNumberFormat="1" applyFill="1"/>
    <xf numFmtId="0" fontId="7" fillId="0" borderId="0" xfId="0" applyFont="1"/>
    <xf numFmtId="4" fontId="7" fillId="2" borderId="0" xfId="0" applyNumberFormat="1" applyFont="1" applyFill="1"/>
    <xf numFmtId="4" fontId="26" fillId="2" borderId="0" xfId="0" applyNumberFormat="1" applyFont="1" applyFill="1"/>
    <xf numFmtId="4" fontId="42" fillId="0" borderId="0" xfId="0" applyNumberFormat="1" applyFont="1" applyFill="1" applyBorder="1"/>
    <xf numFmtId="4" fontId="39" fillId="0" borderId="0" xfId="0" applyNumberFormat="1" applyFont="1" applyFill="1" applyBorder="1"/>
    <xf numFmtId="4" fontId="42" fillId="2" borderId="0" xfId="0" applyNumberFormat="1" applyFont="1" applyFill="1" applyBorder="1"/>
    <xf numFmtId="4" fontId="42" fillId="11" borderId="0" xfId="0" applyNumberFormat="1" applyFont="1" applyFill="1" applyBorder="1"/>
    <xf numFmtId="166" fontId="7" fillId="0" borderId="0" xfId="0" applyNumberFormat="1" applyFont="1" applyFill="1"/>
    <xf numFmtId="4" fontId="7" fillId="0" borderId="0" xfId="0" applyNumberFormat="1" applyFont="1" applyFill="1"/>
    <xf numFmtId="4" fontId="7" fillId="0" borderId="0" xfId="0" applyNumberFormat="1" applyFont="1"/>
    <xf numFmtId="4" fontId="35" fillId="0" borderId="0" xfId="0" applyNumberFormat="1" applyFont="1" applyFill="1"/>
    <xf numFmtId="0" fontId="29" fillId="0" borderId="0" xfId="0" applyFont="1" applyFill="1" applyAlignment="1">
      <alignment horizontal="left"/>
    </xf>
    <xf numFmtId="0" fontId="7" fillId="0" borderId="0" xfId="0" applyFont="1" applyFill="1"/>
    <xf numFmtId="0" fontId="10" fillId="0" borderId="0" xfId="0" applyFont="1" applyFill="1"/>
    <xf numFmtId="4" fontId="6" fillId="2" borderId="0" xfId="0" applyNumberFormat="1" applyFont="1" applyFill="1"/>
    <xf numFmtId="4" fontId="6" fillId="0" borderId="0" xfId="0" applyNumberFormat="1" applyFont="1"/>
    <xf numFmtId="0" fontId="17" fillId="0" borderId="0" xfId="0" applyFont="1" applyFill="1"/>
    <xf numFmtId="167" fontId="36" fillId="0" borderId="0" xfId="0" applyNumberFormat="1" applyFont="1" applyFill="1"/>
    <xf numFmtId="0" fontId="8" fillId="0" borderId="0" xfId="0" applyFont="1" applyFill="1"/>
    <xf numFmtId="165" fontId="29" fillId="0" borderId="0" xfId="0" applyNumberFormat="1" applyFont="1" applyFill="1"/>
    <xf numFmtId="3" fontId="0" fillId="2" borderId="0" xfId="0" applyNumberFormat="1" applyFill="1"/>
    <xf numFmtId="0" fontId="5" fillId="0" borderId="0" xfId="0" applyFont="1"/>
    <xf numFmtId="4" fontId="6" fillId="0" borderId="0" xfId="0" applyNumberFormat="1" applyFont="1" applyFill="1"/>
    <xf numFmtId="4" fontId="29" fillId="5" borderId="0" xfId="0" applyNumberFormat="1" applyFont="1" applyFill="1"/>
    <xf numFmtId="0" fontId="5" fillId="0" borderId="0" xfId="0" applyFont="1" applyFill="1"/>
    <xf numFmtId="4" fontId="5" fillId="0" borderId="0" xfId="0" applyNumberFormat="1" applyFont="1" applyFill="1"/>
    <xf numFmtId="4" fontId="5" fillId="2" borderId="0" xfId="0" applyNumberFormat="1" applyFont="1" applyFill="1"/>
    <xf numFmtId="3" fontId="14" fillId="5" borderId="0" xfId="0" applyNumberFormat="1" applyFont="1" applyFill="1"/>
    <xf numFmtId="164" fontId="5" fillId="0" borderId="0" xfId="0" applyNumberFormat="1" applyFont="1" applyFill="1"/>
    <xf numFmtId="164" fontId="9" fillId="2" borderId="0" xfId="0" applyNumberFormat="1" applyFont="1" applyFill="1"/>
    <xf numFmtId="164" fontId="9" fillId="0" borderId="0" xfId="0" applyNumberFormat="1" applyFont="1"/>
    <xf numFmtId="164" fontId="36" fillId="0" borderId="0" xfId="0" applyNumberFormat="1" applyFont="1"/>
    <xf numFmtId="164" fontId="5" fillId="0" borderId="0" xfId="0" applyNumberFormat="1" applyFont="1"/>
    <xf numFmtId="164" fontId="5" fillId="2" borderId="0" xfId="0" applyNumberFormat="1" applyFont="1" applyFill="1"/>
    <xf numFmtId="4" fontId="7" fillId="5" borderId="0" xfId="0" applyNumberFormat="1" applyFont="1" applyFill="1"/>
    <xf numFmtId="3" fontId="29" fillId="2" borderId="0" xfId="0" applyNumberFormat="1" applyFont="1" applyFill="1"/>
    <xf numFmtId="0" fontId="4" fillId="0" borderId="0" xfId="0" applyFont="1"/>
    <xf numFmtId="0" fontId="0" fillId="0" borderId="33" xfId="0" applyBorder="1"/>
    <xf numFmtId="0" fontId="0" fillId="10" borderId="34" xfId="0" applyFill="1" applyBorder="1"/>
    <xf numFmtId="0" fontId="0" fillId="10" borderId="35" xfId="0" applyFill="1" applyBorder="1"/>
    <xf numFmtId="0" fontId="0" fillId="0" borderId="36" xfId="0" applyBorder="1"/>
    <xf numFmtId="0" fontId="0" fillId="0" borderId="37" xfId="0" applyBorder="1"/>
    <xf numFmtId="0" fontId="0" fillId="10" borderId="25" xfId="0" applyFill="1" applyBorder="1"/>
    <xf numFmtId="0" fontId="3" fillId="0" borderId="0" xfId="0" applyFont="1" applyFill="1" applyBorder="1"/>
    <xf numFmtId="0" fontId="3" fillId="0" borderId="13" xfId="0" applyFont="1" applyBorder="1"/>
    <xf numFmtId="0" fontId="3" fillId="0" borderId="11" xfId="0" applyFont="1" applyBorder="1"/>
    <xf numFmtId="0" fontId="3" fillId="0" borderId="36" xfId="0" applyFont="1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4" fontId="29" fillId="0" borderId="0" xfId="0" applyNumberFormat="1" applyFont="1" applyFill="1" applyBorder="1" applyAlignment="1">
      <alignment horizontal="right"/>
    </xf>
    <xf numFmtId="167" fontId="3" fillId="2" borderId="0" xfId="3" applyNumberFormat="1" applyFill="1"/>
    <xf numFmtId="167" fontId="3" fillId="2" borderId="0" xfId="4" applyNumberFormat="1" applyFill="1"/>
    <xf numFmtId="164" fontId="3" fillId="0" borderId="0" xfId="0" applyNumberFormat="1" applyFont="1" applyFill="1"/>
    <xf numFmtId="0" fontId="3" fillId="0" borderId="0" xfId="0" applyFont="1" applyFill="1"/>
    <xf numFmtId="0" fontId="29" fillId="2" borderId="0" xfId="0" applyFont="1" applyFill="1" applyBorder="1" applyAlignment="1">
      <alignment horizontal="right"/>
    </xf>
    <xf numFmtId="3" fontId="26" fillId="0" borderId="0" xfId="0" applyNumberFormat="1" applyFont="1"/>
    <xf numFmtId="0" fontId="2" fillId="0" borderId="1" xfId="0" applyFont="1" applyBorder="1"/>
    <xf numFmtId="0" fontId="2" fillId="3" borderId="1" xfId="0" applyFont="1" applyFill="1" applyBorder="1"/>
    <xf numFmtId="0" fontId="1" fillId="3" borderId="1" xfId="0" applyFont="1" applyFill="1" applyBorder="1"/>
    <xf numFmtId="0" fontId="20" fillId="0" borderId="0" xfId="0" applyFont="1" applyFill="1"/>
    <xf numFmtId="3" fontId="1" fillId="0" borderId="0" xfId="0" applyNumberFormat="1" applyFont="1" applyFill="1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 applyFill="1"/>
    <xf numFmtId="0" fontId="1" fillId="0" borderId="0" xfId="0" applyFont="1" applyFill="1" applyAlignment="1"/>
    <xf numFmtId="0" fontId="1" fillId="0" borderId="6" xfId="0" applyFont="1" applyFill="1" applyBorder="1"/>
    <xf numFmtId="166" fontId="1" fillId="0" borderId="0" xfId="0" applyNumberFormat="1" applyFont="1" applyFill="1" applyBorder="1"/>
    <xf numFmtId="166" fontId="1" fillId="0" borderId="0" xfId="0" applyNumberFormat="1" applyFont="1" applyBorder="1"/>
    <xf numFmtId="166" fontId="1" fillId="0" borderId="7" xfId="0" applyNumberFormat="1" applyFont="1" applyFill="1" applyBorder="1"/>
    <xf numFmtId="3" fontId="1" fillId="0" borderId="0" xfId="0" applyNumberFormat="1" applyFont="1"/>
    <xf numFmtId="166" fontId="1" fillId="0" borderId="0" xfId="0" applyNumberFormat="1" applyFont="1"/>
    <xf numFmtId="166" fontId="1" fillId="0" borderId="0" xfId="0" applyNumberFormat="1" applyFont="1" applyFill="1"/>
    <xf numFmtId="164" fontId="1" fillId="0" borderId="0" xfId="0" applyNumberFormat="1" applyFont="1" applyFill="1"/>
    <xf numFmtId="164" fontId="1" fillId="5" borderId="0" xfId="0" applyNumberFormat="1" applyFont="1" applyFill="1"/>
    <xf numFmtId="0" fontId="1" fillId="6" borderId="0" xfId="0" applyFont="1" applyFill="1"/>
    <xf numFmtId="0" fontId="1" fillId="7" borderId="0" xfId="0" applyFont="1" applyFill="1" applyAlignment="1"/>
    <xf numFmtId="164" fontId="1" fillId="0" borderId="0" xfId="0" applyNumberFormat="1" applyFont="1"/>
    <xf numFmtId="0" fontId="1" fillId="0" borderId="6" xfId="0" applyFont="1" applyFill="1" applyBorder="1" applyAlignment="1"/>
    <xf numFmtId="1" fontId="1" fillId="7" borderId="0" xfId="0" applyNumberFormat="1" applyFont="1" applyFill="1"/>
    <xf numFmtId="166" fontId="1" fillId="0" borderId="7" xfId="0" applyNumberFormat="1" applyFont="1" applyBorder="1"/>
    <xf numFmtId="0" fontId="1" fillId="0" borderId="0" xfId="0" applyFont="1" applyFill="1"/>
    <xf numFmtId="3" fontId="1" fillId="5" borderId="0" xfId="0" applyNumberFormat="1" applyFont="1" applyFill="1"/>
    <xf numFmtId="166" fontId="1" fillId="6" borderId="0" xfId="0" applyNumberFormat="1" applyFont="1" applyFill="1"/>
    <xf numFmtId="166" fontId="1" fillId="5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1" fillId="4" borderId="0" xfId="0" applyFont="1" applyFill="1" applyBorder="1" applyAlignment="1"/>
    <xf numFmtId="0" fontId="1" fillId="4" borderId="2" xfId="0" applyFont="1" applyFill="1" applyBorder="1" applyAlignment="1"/>
    <xf numFmtId="3" fontId="24" fillId="0" borderId="0" xfId="0" applyNumberFormat="1" applyFont="1" applyFill="1"/>
    <xf numFmtId="0" fontId="1" fillId="0" borderId="13" xfId="0" applyFont="1" applyBorder="1"/>
    <xf numFmtId="0" fontId="0" fillId="4" borderId="0" xfId="0" applyFill="1" applyBorder="1"/>
    <xf numFmtId="0" fontId="31" fillId="0" borderId="0" xfId="1" applyFont="1" applyBorder="1" applyProtection="1">
      <protection locked="0"/>
    </xf>
    <xf numFmtId="0" fontId="31" fillId="0" borderId="0" xfId="1" applyFont="1" applyFill="1" applyBorder="1" applyProtection="1">
      <protection locked="0"/>
    </xf>
    <xf numFmtId="0" fontId="0" fillId="0" borderId="39" xfId="0" applyBorder="1" applyAlignment="1">
      <alignment wrapText="1"/>
    </xf>
    <xf numFmtId="0" fontId="0" fillId="0" borderId="39" xfId="0" applyBorder="1"/>
    <xf numFmtId="0" fontId="0" fillId="12" borderId="39" xfId="0" applyFill="1" applyBorder="1"/>
    <xf numFmtId="0" fontId="0" fillId="12" borderId="40" xfId="0" applyFill="1" applyBorder="1"/>
    <xf numFmtId="0" fontId="0" fillId="12" borderId="0" xfId="0" applyFill="1" applyBorder="1"/>
    <xf numFmtId="0" fontId="0" fillId="0" borderId="41" xfId="0" applyBorder="1"/>
    <xf numFmtId="0" fontId="0" fillId="12" borderId="42" xfId="0" applyFill="1" applyBorder="1"/>
    <xf numFmtId="0" fontId="0" fillId="13" borderId="39" xfId="0" applyFill="1" applyBorder="1"/>
    <xf numFmtId="0" fontId="0" fillId="0" borderId="39" xfId="0" applyFill="1" applyBorder="1"/>
    <xf numFmtId="0" fontId="0" fillId="0" borderId="40" xfId="0" applyFill="1" applyBorder="1"/>
    <xf numFmtId="0" fontId="0" fillId="4" borderId="0" xfId="0" applyFont="1" applyFill="1" applyBorder="1"/>
    <xf numFmtId="0" fontId="0" fillId="4" borderId="39" xfId="0" applyFont="1" applyFill="1" applyBorder="1"/>
    <xf numFmtId="0" fontId="30" fillId="0" borderId="39" xfId="0" applyFont="1" applyBorder="1"/>
    <xf numFmtId="0" fontId="0" fillId="0" borderId="0" xfId="0" applyAlignment="1">
      <alignment horizontal="center"/>
    </xf>
    <xf numFmtId="164" fontId="29" fillId="6" borderId="0" xfId="0" applyNumberFormat="1" applyFont="1" applyFill="1"/>
    <xf numFmtId="2" fontId="29" fillId="0" borderId="0" xfId="0" applyNumberFormat="1" applyFont="1" applyFill="1"/>
    <xf numFmtId="164" fontId="1" fillId="6" borderId="0" xfId="0" applyNumberFormat="1" applyFont="1" applyFill="1"/>
    <xf numFmtId="2" fontId="1" fillId="6" borderId="0" xfId="0" applyNumberFormat="1" applyFont="1" applyFill="1"/>
    <xf numFmtId="4" fontId="14" fillId="0" borderId="0" xfId="0" applyNumberFormat="1" applyFont="1"/>
    <xf numFmtId="4" fontId="14" fillId="5" borderId="0" xfId="0" applyNumberFormat="1" applyFont="1" applyFill="1"/>
    <xf numFmtId="165" fontId="1" fillId="6" borderId="0" xfId="0" applyNumberFormat="1" applyFont="1" applyFill="1"/>
    <xf numFmtId="0" fontId="1" fillId="0" borderId="0" xfId="6"/>
    <xf numFmtId="0" fontId="1" fillId="2" borderId="0" xfId="6" applyFill="1" applyAlignment="1">
      <alignment horizontal="center" vertical="center"/>
    </xf>
    <xf numFmtId="0" fontId="1" fillId="2" borderId="0" xfId="6" applyFill="1" applyAlignment="1">
      <alignment horizontal="center" vertical="center" wrapText="1"/>
    </xf>
    <xf numFmtId="0" fontId="1" fillId="0" borderId="0" xfId="6" applyFill="1"/>
    <xf numFmtId="10" fontId="1" fillId="0" borderId="0" xfId="6" applyNumberFormat="1"/>
    <xf numFmtId="0" fontId="29" fillId="0" borderId="0" xfId="6" applyFont="1" applyFill="1"/>
    <xf numFmtId="0" fontId="29" fillId="0" borderId="0" xfId="6" applyFont="1"/>
    <xf numFmtId="164" fontId="1" fillId="0" borderId="0" xfId="6" applyNumberFormat="1"/>
    <xf numFmtId="3" fontId="1" fillId="0" borderId="0" xfId="6" applyNumberFormat="1"/>
    <xf numFmtId="3" fontId="1" fillId="0" borderId="0" xfId="6" applyNumberFormat="1" applyFill="1"/>
    <xf numFmtId="0" fontId="1" fillId="0" borderId="1" xfId="6" applyBorder="1" applyAlignment="1">
      <alignment wrapText="1"/>
    </xf>
    <xf numFmtId="0" fontId="29" fillId="0" borderId="0" xfId="6" applyFont="1" applyAlignment="1">
      <alignment wrapText="1"/>
    </xf>
    <xf numFmtId="0" fontId="29" fillId="0" borderId="0" xfId="6" applyFont="1" applyFill="1" applyAlignment="1">
      <alignment horizontal="center" vertical="center"/>
    </xf>
    <xf numFmtId="0" fontId="29" fillId="6" borderId="0" xfId="6" applyFont="1" applyFill="1"/>
    <xf numFmtId="4" fontId="1" fillId="0" borderId="0" xfId="6" applyNumberFormat="1" applyFill="1"/>
    <xf numFmtId="0" fontId="1" fillId="0" borderId="0" xfId="6" applyFont="1"/>
    <xf numFmtId="0" fontId="1" fillId="0" borderId="0" xfId="6" applyFont="1" applyFill="1"/>
    <xf numFmtId="164" fontId="29" fillId="0" borderId="0" xfId="6" applyNumberFormat="1" applyFont="1"/>
    <xf numFmtId="3" fontId="29" fillId="0" borderId="0" xfId="6" applyNumberFormat="1" applyFont="1"/>
    <xf numFmtId="3" fontId="29" fillId="0" borderId="0" xfId="6" applyNumberFormat="1" applyFont="1" applyFill="1"/>
    <xf numFmtId="0" fontId="1" fillId="3" borderId="1" xfId="6" applyFill="1" applyBorder="1"/>
    <xf numFmtId="0" fontId="1" fillId="0" borderId="0" xfId="6" applyFont="1" applyFill="1" applyAlignment="1"/>
    <xf numFmtId="164" fontId="1" fillId="5" borderId="0" xfId="6" applyNumberFormat="1" applyFill="1"/>
    <xf numFmtId="4" fontId="1" fillId="2" borderId="0" xfId="6" applyNumberFormat="1" applyFill="1"/>
    <xf numFmtId="166" fontId="1" fillId="0" borderId="0" xfId="6" applyNumberFormat="1"/>
    <xf numFmtId="4" fontId="1" fillId="0" borderId="0" xfId="6" applyNumberFormat="1"/>
    <xf numFmtId="166" fontId="1" fillId="0" borderId="0" xfId="6" applyNumberFormat="1" applyFill="1"/>
    <xf numFmtId="4" fontId="29" fillId="2" borderId="0" xfId="6" applyNumberFormat="1" applyFont="1" applyFill="1"/>
    <xf numFmtId="4" fontId="1" fillId="5" borderId="0" xfId="6" applyNumberFormat="1" applyFill="1"/>
    <xf numFmtId="2" fontId="1" fillId="0" borderId="0" xfId="6" applyNumberFormat="1"/>
    <xf numFmtId="2" fontId="1" fillId="0" borderId="0" xfId="6" applyNumberFormat="1" applyFill="1"/>
    <xf numFmtId="0" fontId="1" fillId="5" borderId="0" xfId="6" applyFill="1"/>
    <xf numFmtId="164" fontId="1" fillId="0" borderId="0" xfId="6" applyNumberFormat="1" applyFill="1"/>
    <xf numFmtId="1" fontId="1" fillId="0" borderId="0" xfId="6" applyNumberFormat="1"/>
    <xf numFmtId="1" fontId="1" fillId="0" borderId="0" xfId="6" applyNumberFormat="1" applyFill="1"/>
    <xf numFmtId="165" fontId="1" fillId="0" borderId="0" xfId="6" applyNumberFormat="1"/>
    <xf numFmtId="165" fontId="1" fillId="0" borderId="0" xfId="6" applyNumberFormat="1" applyFill="1"/>
    <xf numFmtId="4" fontId="1" fillId="6" borderId="0" xfId="6" applyNumberFormat="1" applyFill="1"/>
    <xf numFmtId="165" fontId="1" fillId="5" borderId="0" xfId="6" applyNumberFormat="1" applyFill="1"/>
    <xf numFmtId="0" fontId="1" fillId="0" borderId="1" xfId="6" applyBorder="1"/>
    <xf numFmtId="4" fontId="29" fillId="0" borderId="0" xfId="6" applyNumberFormat="1" applyFont="1" applyFill="1"/>
    <xf numFmtId="0" fontId="1" fillId="7" borderId="0" xfId="6" applyFont="1" applyFill="1"/>
    <xf numFmtId="0" fontId="36" fillId="0" borderId="0" xfId="6" applyFont="1"/>
    <xf numFmtId="4" fontId="36" fillId="6" borderId="0" xfId="6" applyNumberFormat="1" applyFont="1" applyFill="1"/>
    <xf numFmtId="0" fontId="1" fillId="7" borderId="0" xfId="6" applyFont="1" applyFill="1" applyAlignment="1"/>
    <xf numFmtId="2" fontId="1" fillId="6" borderId="0" xfId="6" applyNumberFormat="1" applyFill="1"/>
    <xf numFmtId="2" fontId="1" fillId="5" borderId="0" xfId="6" applyNumberFormat="1" applyFill="1"/>
    <xf numFmtId="2" fontId="29" fillId="2" borderId="0" xfId="6" applyNumberFormat="1" applyFont="1" applyFill="1"/>
    <xf numFmtId="0" fontId="1" fillId="3" borderId="1" xfId="6" applyFont="1" applyFill="1" applyBorder="1"/>
    <xf numFmtId="0" fontId="1" fillId="0" borderId="1" xfId="6" applyFont="1" applyBorder="1"/>
    <xf numFmtId="4" fontId="36" fillId="2" borderId="0" xfId="6" applyNumberFormat="1" applyFont="1" applyFill="1"/>
    <xf numFmtId="0" fontId="30" fillId="0" borderId="0" xfId="6" applyFont="1" applyFill="1" applyAlignment="1"/>
    <xf numFmtId="0" fontId="30" fillId="7" borderId="0" xfId="6" applyFont="1" applyFill="1" applyAlignment="1"/>
    <xf numFmtId="4" fontId="29" fillId="0" borderId="0" xfId="6" applyNumberFormat="1" applyFont="1"/>
    <xf numFmtId="164" fontId="1" fillId="2" borderId="0" xfId="6" applyNumberFormat="1" applyFill="1"/>
    <xf numFmtId="4" fontId="36" fillId="0" borderId="0" xfId="6" applyNumberFormat="1" applyFont="1" applyFill="1"/>
    <xf numFmtId="0" fontId="1" fillId="0" borderId="0" xfId="6" applyFont="1" applyFill="1" applyBorder="1" applyAlignment="1"/>
    <xf numFmtId="0" fontId="1" fillId="4" borderId="0" xfId="6" applyFont="1" applyFill="1" applyBorder="1" applyAlignment="1"/>
    <xf numFmtId="0" fontId="1" fillId="7" borderId="0" xfId="6" applyFill="1"/>
    <xf numFmtId="0" fontId="1" fillId="0" borderId="0" xfId="6" applyBorder="1"/>
    <xf numFmtId="166" fontId="29" fillId="0" borderId="0" xfId="6" applyNumberFormat="1" applyFont="1"/>
    <xf numFmtId="166" fontId="29" fillId="0" borderId="0" xfId="6" applyNumberFormat="1" applyFont="1" applyFill="1"/>
    <xf numFmtId="2" fontId="29" fillId="0" borderId="0" xfId="6" applyNumberFormat="1" applyFont="1"/>
    <xf numFmtId="1" fontId="29" fillId="0" borderId="0" xfId="6" applyNumberFormat="1" applyFont="1"/>
    <xf numFmtId="2" fontId="36" fillId="0" borderId="0" xfId="6" applyNumberFormat="1" applyFont="1"/>
    <xf numFmtId="164" fontId="29" fillId="0" borderId="0" xfId="6" applyNumberFormat="1" applyFont="1" applyFill="1"/>
    <xf numFmtId="0" fontId="31" fillId="0" borderId="0" xfId="7" applyFont="1" applyProtection="1">
      <protection locked="0"/>
    </xf>
    <xf numFmtId="0" fontId="1" fillId="6" borderId="0" xfId="6" applyFill="1"/>
    <xf numFmtId="4" fontId="1" fillId="6" borderId="0" xfId="0" applyNumberFormat="1" applyFont="1" applyFill="1"/>
    <xf numFmtId="4" fontId="1" fillId="0" borderId="0" xfId="0" applyNumberFormat="1" applyFont="1"/>
    <xf numFmtId="3" fontId="29" fillId="0" borderId="0" xfId="0" applyNumberFormat="1" applyFont="1" applyFill="1" applyAlignment="1">
      <alignment vertical="center"/>
    </xf>
    <xf numFmtId="3" fontId="0" fillId="8" borderId="0" xfId="0" applyNumberFormat="1" applyFill="1"/>
    <xf numFmtId="4" fontId="1" fillId="0" borderId="0" xfId="10" applyNumberFormat="1"/>
    <xf numFmtId="4" fontId="29" fillId="2" borderId="0" xfId="10" applyNumberFormat="1" applyFont="1" applyFill="1"/>
    <xf numFmtId="4" fontId="1" fillId="0" borderId="0" xfId="10" applyNumberFormat="1" applyFont="1"/>
    <xf numFmtId="4" fontId="29" fillId="5" borderId="0" xfId="10" applyNumberFormat="1" applyFont="1" applyFill="1"/>
    <xf numFmtId="0" fontId="29" fillId="8" borderId="0" xfId="0" applyFont="1" applyFill="1" applyAlignment="1">
      <alignment horizontal="center" vertical="center" wrapText="1"/>
    </xf>
    <xf numFmtId="3" fontId="29" fillId="8" borderId="0" xfId="0" applyNumberFormat="1" applyFont="1" applyFill="1" applyAlignment="1">
      <alignment vertical="center"/>
    </xf>
    <xf numFmtId="3" fontId="0" fillId="8" borderId="0" xfId="0" applyNumberFormat="1" applyFill="1" applyAlignment="1">
      <alignment vertical="center"/>
    </xf>
    <xf numFmtId="164" fontId="0" fillId="8" borderId="0" xfId="0" applyNumberFormat="1" applyFill="1"/>
    <xf numFmtId="165" fontId="0" fillId="8" borderId="0" xfId="0" applyNumberFormat="1" applyFill="1"/>
    <xf numFmtId="3" fontId="1" fillId="8" borderId="0" xfId="0" applyNumberFormat="1" applyFont="1" applyFill="1"/>
    <xf numFmtId="3" fontId="29" fillId="8" borderId="0" xfId="0" applyNumberFormat="1" applyFont="1" applyFill="1" applyAlignment="1">
      <alignment horizontal="center" vertical="center" wrapText="1"/>
    </xf>
    <xf numFmtId="3" fontId="0" fillId="8" borderId="0" xfId="0" applyNumberFormat="1" applyFill="1" applyAlignment="1">
      <alignment horizontal="center" vertical="center"/>
    </xf>
    <xf numFmtId="3" fontId="14" fillId="8" borderId="0" xfId="0" applyNumberFormat="1" applyFont="1" applyFill="1"/>
    <xf numFmtId="3" fontId="1" fillId="8" borderId="0" xfId="6" applyNumberFormat="1" applyFill="1" applyAlignment="1">
      <alignment horizontal="center" vertical="center"/>
    </xf>
    <xf numFmtId="3" fontId="1" fillId="8" borderId="0" xfId="6" applyNumberFormat="1" applyFill="1"/>
    <xf numFmtId="0" fontId="1" fillId="8" borderId="0" xfId="0" applyFont="1" applyFill="1"/>
    <xf numFmtId="3" fontId="24" fillId="8" borderId="0" xfId="0" applyNumberFormat="1" applyFont="1" applyFill="1"/>
    <xf numFmtId="0" fontId="1" fillId="0" borderId="24" xfId="0" applyFont="1" applyBorder="1"/>
    <xf numFmtId="0" fontId="1" fillId="0" borderId="25" xfId="0" applyFont="1" applyFill="1" applyBorder="1"/>
    <xf numFmtId="3" fontId="29" fillId="2" borderId="0" xfId="0" applyNumberFormat="1" applyFont="1" applyFill="1" applyBorder="1"/>
    <xf numFmtId="4" fontId="1" fillId="0" borderId="0" xfId="0" applyNumberFormat="1" applyFont="1" applyFill="1"/>
    <xf numFmtId="0" fontId="43" fillId="0" borderId="0" xfId="12"/>
    <xf numFmtId="0" fontId="43" fillId="14" borderId="0" xfId="12" applyFill="1"/>
    <xf numFmtId="175" fontId="43" fillId="0" borderId="0" xfId="12" applyNumberFormat="1" applyAlignment="1">
      <alignment horizontal="left"/>
    </xf>
    <xf numFmtId="173" fontId="43" fillId="0" borderId="0" xfId="12" applyNumberFormat="1"/>
    <xf numFmtId="174" fontId="43" fillId="0" borderId="0" xfId="12" applyNumberFormat="1"/>
    <xf numFmtId="4" fontId="1" fillId="2" borderId="0" xfId="10" applyNumberFormat="1" applyFill="1"/>
    <xf numFmtId="49" fontId="45" fillId="15" borderId="2" xfId="14" applyNumberFormat="1" applyFont="1" applyFill="1" applyBorder="1" applyAlignment="1">
      <alignment horizontal="left" vertical="center" wrapText="1" indent="1"/>
    </xf>
    <xf numFmtId="49" fontId="45" fillId="0" borderId="2" xfId="14" applyNumberFormat="1" applyFont="1" applyBorder="1" applyAlignment="1">
      <alignment horizontal="center" vertical="center" wrapText="1"/>
    </xf>
    <xf numFmtId="0" fontId="45" fillId="16" borderId="2" xfId="14" applyFont="1" applyFill="1" applyBorder="1" applyAlignment="1">
      <alignment horizontal="center" vertical="center" wrapText="1"/>
    </xf>
    <xf numFmtId="175" fontId="45" fillId="0" borderId="32" xfId="14" applyNumberFormat="1" applyFont="1" applyBorder="1" applyAlignment="1">
      <alignment horizontal="center" vertical="center" wrapText="1"/>
    </xf>
    <xf numFmtId="175" fontId="45" fillId="0" borderId="16" xfId="14" applyNumberFormat="1" applyFont="1" applyBorder="1" applyAlignment="1">
      <alignment horizontal="center" vertical="center" wrapText="1"/>
    </xf>
    <xf numFmtId="175" fontId="45" fillId="0" borderId="0" xfId="14" applyNumberFormat="1" applyFont="1" applyAlignment="1">
      <alignment horizontal="center" vertical="center" wrapText="1"/>
    </xf>
    <xf numFmtId="0" fontId="44" fillId="17" borderId="2" xfId="12" applyFont="1" applyFill="1" applyBorder="1" applyAlignment="1">
      <alignment horizontal="left" vertical="center" indent="1"/>
    </xf>
    <xf numFmtId="49" fontId="44" fillId="11" borderId="2" xfId="12" applyNumberFormat="1" applyFont="1" applyFill="1" applyBorder="1" applyAlignment="1">
      <alignment horizontal="left" vertical="center" indent="1"/>
    </xf>
    <xf numFmtId="175" fontId="44" fillId="17" borderId="12" xfId="12" applyNumberFormat="1" applyFont="1" applyFill="1" applyBorder="1" applyAlignment="1">
      <alignment horizontal="left" vertical="center" indent="1"/>
    </xf>
    <xf numFmtId="4" fontId="43" fillId="0" borderId="0" xfId="12" applyNumberFormat="1"/>
    <xf numFmtId="175" fontId="44" fillId="17" borderId="2" xfId="12" applyNumberFormat="1" applyFont="1" applyFill="1" applyBorder="1" applyAlignment="1">
      <alignment horizontal="left" vertical="center" indent="1"/>
    </xf>
    <xf numFmtId="0" fontId="44" fillId="17" borderId="2" xfId="12" applyFont="1" applyFill="1" applyBorder="1" applyAlignment="1">
      <alignment horizontal="left" vertical="center" wrapText="1" indent="1"/>
    </xf>
    <xf numFmtId="0" fontId="44" fillId="18" borderId="2" xfId="12" applyFont="1" applyFill="1" applyBorder="1" applyAlignment="1">
      <alignment horizontal="left" vertical="center" indent="1"/>
    </xf>
    <xf numFmtId="0" fontId="44" fillId="19" borderId="2" xfId="12" applyFont="1" applyFill="1" applyBorder="1" applyAlignment="1">
      <alignment horizontal="left" vertical="center" indent="1"/>
    </xf>
    <xf numFmtId="0" fontId="44" fillId="20" borderId="2" xfId="12" applyFont="1" applyFill="1" applyBorder="1" applyAlignment="1">
      <alignment horizontal="left" vertical="center" indent="1"/>
    </xf>
    <xf numFmtId="0" fontId="44" fillId="21" borderId="2" xfId="12" applyFont="1" applyFill="1" applyBorder="1" applyAlignment="1">
      <alignment horizontal="left" vertical="center" indent="1"/>
    </xf>
    <xf numFmtId="0" fontId="44" fillId="22" borderId="2" xfId="12" applyFont="1" applyFill="1" applyBorder="1" applyAlignment="1">
      <alignment horizontal="left" vertical="center" indent="1"/>
    </xf>
    <xf numFmtId="0" fontId="44" fillId="23" borderId="2" xfId="12" applyFont="1" applyFill="1" applyBorder="1" applyAlignment="1">
      <alignment horizontal="left" vertical="center" indent="1"/>
    </xf>
    <xf numFmtId="0" fontId="44" fillId="24" borderId="2" xfId="12" applyFont="1" applyFill="1" applyBorder="1" applyAlignment="1">
      <alignment horizontal="left" vertical="center" indent="1"/>
    </xf>
    <xf numFmtId="0" fontId="44" fillId="26" borderId="2" xfId="12" applyFont="1" applyFill="1" applyBorder="1" applyAlignment="1">
      <alignment horizontal="left" vertical="center" indent="1"/>
    </xf>
    <xf numFmtId="0" fontId="44" fillId="27" borderId="2" xfId="12" applyFont="1" applyFill="1" applyBorder="1" applyAlignment="1">
      <alignment horizontal="left" vertical="center" indent="1"/>
    </xf>
    <xf numFmtId="0" fontId="44" fillId="28" borderId="2" xfId="12" applyFont="1" applyFill="1" applyBorder="1" applyAlignment="1">
      <alignment horizontal="left" vertical="center" indent="1"/>
    </xf>
    <xf numFmtId="0" fontId="44" fillId="29" borderId="2" xfId="12" applyFont="1" applyFill="1" applyBorder="1" applyAlignment="1">
      <alignment horizontal="left" vertical="center" indent="1"/>
    </xf>
    <xf numFmtId="175" fontId="43" fillId="0" borderId="0" xfId="12" applyNumberFormat="1" applyAlignment="1">
      <alignment horizontal="right"/>
    </xf>
    <xf numFmtId="3" fontId="44" fillId="17" borderId="2" xfId="12" applyNumberFormat="1" applyFont="1" applyFill="1" applyBorder="1" applyAlignment="1">
      <alignment horizontal="right" vertical="center"/>
    </xf>
    <xf numFmtId="3" fontId="44" fillId="19" borderId="2" xfId="12" applyNumberFormat="1" applyFont="1" applyFill="1" applyBorder="1" applyAlignment="1">
      <alignment vertical="center"/>
    </xf>
    <xf numFmtId="3" fontId="44" fillId="20" borderId="2" xfId="12" applyNumberFormat="1" applyFont="1" applyFill="1" applyBorder="1" applyAlignment="1">
      <alignment vertical="center"/>
    </xf>
    <xf numFmtId="3" fontId="44" fillId="22" borderId="2" xfId="12" applyNumberFormat="1" applyFont="1" applyFill="1" applyBorder="1" applyAlignment="1">
      <alignment vertical="center"/>
    </xf>
    <xf numFmtId="3" fontId="44" fillId="25" borderId="2" xfId="12" applyNumberFormat="1" applyFont="1" applyFill="1" applyBorder="1" applyAlignment="1">
      <alignment vertical="center"/>
    </xf>
    <xf numFmtId="3" fontId="44" fillId="26" borderId="2" xfId="12" applyNumberFormat="1" applyFont="1" applyFill="1" applyBorder="1" applyAlignment="1">
      <alignment vertical="center"/>
    </xf>
    <xf numFmtId="3" fontId="44" fillId="11" borderId="2" xfId="12" applyNumberFormat="1" applyFont="1" applyFill="1" applyBorder="1" applyAlignment="1">
      <alignment vertical="center"/>
    </xf>
    <xf numFmtId="174" fontId="46" fillId="0" borderId="0" xfId="12" applyNumberFormat="1" applyFont="1" applyAlignment="1"/>
  </cellXfs>
  <cellStyles count="15">
    <cellStyle name="Čiarka 2" xfId="2"/>
    <cellStyle name="Čiarka 2 2" xfId="5"/>
    <cellStyle name="Čiarka 2 2 2" xfId="11"/>
    <cellStyle name="Čiarka 2 3" xfId="8"/>
    <cellStyle name="Normálna" xfId="0" builtinId="0"/>
    <cellStyle name="Normálna 2" xfId="1"/>
    <cellStyle name="Normálna 2 2" xfId="4"/>
    <cellStyle name="Normálna 2 2 2" xfId="10"/>
    <cellStyle name="Normálna 2 3" xfId="7"/>
    <cellStyle name="Normálna 3" xfId="3"/>
    <cellStyle name="Normálna 3 2" xfId="9"/>
    <cellStyle name="Normálna 4" xfId="6"/>
    <cellStyle name="Normálna 5" xfId="12"/>
    <cellStyle name="normálne_Hárok1" xfId="14"/>
    <cellStyle name="Percentá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.kanovsky\AppData\Local\Microsoft\Windows\INetCache\Content.Outlook\DDKG4113\n&#225;vrh_RD_2025-V16-28_11_2024-r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25-24"/>
      <sheetName val="T1-RD2025-24 (%)"/>
      <sheetName val="T2-KO"/>
      <sheetName val="T2-KAP-25"/>
      <sheetName val="Nezames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-fak"/>
      <sheetName val="T6d-výkon-zm"/>
      <sheetName val="T7-výkon"/>
      <sheetName val="T8-účel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ver2022"/>
      <sheetName val="T14b-exc"/>
      <sheetName val="T14c-vstup_DG-ZG"/>
      <sheetName val="T14d-Drš-data"/>
      <sheetName val="T14d-Drš"/>
      <sheetName val="T15-štipendiá"/>
      <sheetName val="T16-KIVČ"/>
      <sheetName val="T17-Klinické-Zahr_lek"/>
      <sheetName val="T18-Mot_štip"/>
      <sheetName val="T19-počty študentov"/>
      <sheetName val="T19a-dotovaný štud."/>
      <sheetName val="T20-Publik"/>
      <sheetName val="T20a-CREUČ"/>
      <sheetName val="T20b-Vizual"/>
      <sheetName val="T20c-Perform"/>
      <sheetName val="T21-data-P-U"/>
      <sheetName val="T21-Ped-Ume"/>
      <sheetName val="T22-praxe"/>
      <sheetName val="T23-crš"/>
      <sheetName val="T23-špecifické_potreby"/>
      <sheetName val="VŠ-Názov"/>
      <sheetName val="T14b-podiely"/>
      <sheetName val="Metod"/>
    </sheetNames>
    <sheetDataSet>
      <sheetData sheetId="0"/>
      <sheetData sheetId="1"/>
      <sheetData sheetId="2"/>
      <sheetData sheetId="3">
        <row r="5">
          <cell r="B5">
            <v>1</v>
          </cell>
          <cell r="C5">
            <v>5</v>
          </cell>
          <cell r="D5">
            <v>0.6</v>
          </cell>
          <cell r="E5">
            <v>0.2</v>
          </cell>
          <cell r="F5">
            <v>0.12</v>
          </cell>
          <cell r="G5">
            <v>0.108</v>
          </cell>
          <cell r="H5">
            <v>0.308</v>
          </cell>
          <cell r="I5">
            <v>3.1322033898305084</v>
          </cell>
          <cell r="J5">
            <v>3.1</v>
          </cell>
          <cell r="K5">
            <v>3.1</v>
          </cell>
          <cell r="L5">
            <v>1</v>
          </cell>
        </row>
        <row r="6">
          <cell r="B6">
            <v>2</v>
          </cell>
          <cell r="C6">
            <v>4</v>
          </cell>
          <cell r="D6">
            <v>0.3</v>
          </cell>
          <cell r="E6">
            <v>0.25</v>
          </cell>
          <cell r="F6">
            <v>7.4999999999999997E-2</v>
          </cell>
          <cell r="G6">
            <v>6.7500000000000004E-2</v>
          </cell>
          <cell r="H6">
            <v>0.3175</v>
          </cell>
          <cell r="I6">
            <v>3.2288135593220342</v>
          </cell>
          <cell r="J6">
            <v>3.2</v>
          </cell>
          <cell r="K6">
            <v>3.2</v>
          </cell>
          <cell r="L6">
            <v>2</v>
          </cell>
        </row>
        <row r="7">
          <cell r="B7">
            <v>3</v>
          </cell>
          <cell r="C7">
            <v>5</v>
          </cell>
          <cell r="D7">
            <v>1.3</v>
          </cell>
          <cell r="E7">
            <v>0.2</v>
          </cell>
          <cell r="F7">
            <v>0.26</v>
          </cell>
          <cell r="G7">
            <v>0.23400000000000001</v>
          </cell>
          <cell r="H7">
            <v>0.43400000000000005</v>
          </cell>
          <cell r="I7">
            <v>4.4135593220338993</v>
          </cell>
          <cell r="J7">
            <v>4.4000000000000004</v>
          </cell>
          <cell r="K7">
            <v>4.4000000000000004</v>
          </cell>
          <cell r="L7">
            <v>3</v>
          </cell>
        </row>
        <row r="8">
          <cell r="B8">
            <v>4</v>
          </cell>
          <cell r="C8">
            <v>10</v>
          </cell>
          <cell r="D8">
            <v>0.5</v>
          </cell>
          <cell r="E8">
            <v>0.1</v>
          </cell>
          <cell r="F8">
            <v>0.05</v>
          </cell>
          <cell r="G8">
            <v>4.5100000000000008E-2</v>
          </cell>
          <cell r="H8">
            <v>0.14510000000000001</v>
          </cell>
          <cell r="I8">
            <v>1.4755932203389832</v>
          </cell>
          <cell r="J8">
            <v>1.5</v>
          </cell>
          <cell r="K8">
            <v>1.5</v>
          </cell>
          <cell r="L8">
            <v>4</v>
          </cell>
        </row>
        <row r="9">
          <cell r="B9">
            <v>5</v>
          </cell>
          <cell r="C9">
            <v>11</v>
          </cell>
          <cell r="D9">
            <v>0.8</v>
          </cell>
          <cell r="E9">
            <v>9.0909090909090912E-2</v>
          </cell>
          <cell r="F9">
            <v>7.2727272727272738E-2</v>
          </cell>
          <cell r="G9">
            <v>6.545454545454546E-2</v>
          </cell>
          <cell r="H9">
            <v>0.15636363636363637</v>
          </cell>
          <cell r="I9">
            <v>1.5901386748844377</v>
          </cell>
          <cell r="J9">
            <v>1.6</v>
          </cell>
          <cell r="K9">
            <v>1.6</v>
          </cell>
          <cell r="L9">
            <v>5</v>
          </cell>
        </row>
        <row r="10">
          <cell r="B10">
            <v>6</v>
          </cell>
          <cell r="C10">
            <v>8</v>
          </cell>
          <cell r="D10">
            <v>0.2</v>
          </cell>
          <cell r="E10">
            <v>0.125</v>
          </cell>
          <cell r="F10">
            <v>2.5000000000000001E-2</v>
          </cell>
          <cell r="G10">
            <v>2.2500000000000003E-2</v>
          </cell>
          <cell r="H10">
            <v>0.14749999999999999</v>
          </cell>
          <cell r="I10">
            <v>1.5</v>
          </cell>
          <cell r="J10">
            <v>1.5</v>
          </cell>
          <cell r="K10">
            <v>1.5</v>
          </cell>
          <cell r="L10">
            <v>4</v>
          </cell>
        </row>
        <row r="11">
          <cell r="B11">
            <v>7</v>
          </cell>
          <cell r="C11">
            <v>10.5</v>
          </cell>
          <cell r="D11">
            <v>0.25</v>
          </cell>
          <cell r="E11">
            <v>9.5238095238095233E-2</v>
          </cell>
          <cell r="F11">
            <v>2.3809523809523808E-2</v>
          </cell>
          <cell r="G11">
            <v>2.1428571428571429E-2</v>
          </cell>
          <cell r="H11">
            <v>0.11666666666666667</v>
          </cell>
          <cell r="I11">
            <v>1.1864406779661019</v>
          </cell>
          <cell r="J11">
            <v>1.2</v>
          </cell>
          <cell r="K11">
            <v>1.2</v>
          </cell>
          <cell r="L11">
            <v>6</v>
          </cell>
        </row>
        <row r="12">
          <cell r="B12">
            <v>8</v>
          </cell>
          <cell r="C12">
            <v>10.5</v>
          </cell>
          <cell r="D12">
            <v>0.4</v>
          </cell>
          <cell r="E12">
            <v>9.5238095238095233E-2</v>
          </cell>
          <cell r="F12">
            <v>3.8095238095238099E-2</v>
          </cell>
          <cell r="G12">
            <v>3.4285714285714287E-2</v>
          </cell>
          <cell r="H12">
            <v>0.12952380952380951</v>
          </cell>
          <cell r="I12">
            <v>1.3171912832929782</v>
          </cell>
          <cell r="J12">
            <v>1.3</v>
          </cell>
          <cell r="K12">
            <v>1.3</v>
          </cell>
          <cell r="L12">
            <v>7</v>
          </cell>
        </row>
        <row r="13">
          <cell r="B13">
            <v>9</v>
          </cell>
          <cell r="C13">
            <v>12</v>
          </cell>
          <cell r="D13">
            <v>0.25</v>
          </cell>
          <cell r="E13">
            <v>8.3333333333333329E-2</v>
          </cell>
          <cell r="F13">
            <v>2.0833333333333332E-2</v>
          </cell>
          <cell r="G13">
            <v>1.8749999999999999E-2</v>
          </cell>
          <cell r="H13">
            <v>0.10208333333333333</v>
          </cell>
          <cell r="I13">
            <v>1.0381355932203391</v>
          </cell>
          <cell r="J13">
            <v>1</v>
          </cell>
          <cell r="K13">
            <v>1</v>
          </cell>
          <cell r="L13">
            <v>8</v>
          </cell>
        </row>
        <row r="14">
          <cell r="B14">
            <v>10</v>
          </cell>
          <cell r="C14">
            <v>12</v>
          </cell>
          <cell r="D14">
            <v>0.2</v>
          </cell>
          <cell r="E14">
            <v>8.3333333333333329E-2</v>
          </cell>
          <cell r="F14">
            <v>1.6666666666666666E-2</v>
          </cell>
          <cell r="G14">
            <v>1.4999999999999999E-2</v>
          </cell>
          <cell r="H14">
            <v>9.8333333333333328E-2</v>
          </cell>
          <cell r="I14">
            <v>1</v>
          </cell>
          <cell r="J14">
            <v>1</v>
          </cell>
          <cell r="K14">
            <v>1</v>
          </cell>
          <cell r="L14">
            <v>8</v>
          </cell>
        </row>
        <row r="15">
          <cell r="B15">
            <v>11</v>
          </cell>
          <cell r="C15">
            <v>12</v>
          </cell>
          <cell r="D15">
            <v>0.2</v>
          </cell>
          <cell r="E15">
            <v>8.3333333333333329E-2</v>
          </cell>
          <cell r="F15">
            <v>1.6666666666666666E-2</v>
          </cell>
          <cell r="G15">
            <v>1.4999999999999999E-2</v>
          </cell>
          <cell r="H15">
            <v>9.8333333333333328E-2</v>
          </cell>
          <cell r="I15">
            <v>1</v>
          </cell>
          <cell r="J15">
            <v>1</v>
          </cell>
          <cell r="K15">
            <v>1</v>
          </cell>
          <cell r="L15">
            <v>8</v>
          </cell>
        </row>
        <row r="16">
          <cell r="B16">
            <v>12</v>
          </cell>
          <cell r="C16">
            <v>9</v>
          </cell>
          <cell r="D16">
            <v>0.3</v>
          </cell>
          <cell r="E16">
            <v>0.1111111111111111</v>
          </cell>
          <cell r="F16">
            <v>3.3333333333333333E-2</v>
          </cell>
          <cell r="G16">
            <v>0.03</v>
          </cell>
          <cell r="H16">
            <v>0.1411111111111111</v>
          </cell>
          <cell r="I16">
            <v>1.4350282485875707</v>
          </cell>
          <cell r="J16">
            <v>1.4</v>
          </cell>
          <cell r="K16">
            <v>1.4</v>
          </cell>
          <cell r="L16">
            <v>15</v>
          </cell>
        </row>
        <row r="17">
          <cell r="B17">
            <v>13</v>
          </cell>
          <cell r="C17">
            <v>11</v>
          </cell>
          <cell r="D17">
            <v>0.2</v>
          </cell>
          <cell r="E17">
            <v>9.0909090909090912E-2</v>
          </cell>
          <cell r="F17">
            <v>1.8181818181818184E-2</v>
          </cell>
          <cell r="G17">
            <v>1.6363636363636365E-2</v>
          </cell>
          <cell r="H17">
            <v>0.10727272727272727</v>
          </cell>
          <cell r="I17">
            <v>1.0909090909090908</v>
          </cell>
          <cell r="J17">
            <v>1.1000000000000001</v>
          </cell>
          <cell r="K17">
            <v>1.1000000000000001</v>
          </cell>
          <cell r="L17">
            <v>13</v>
          </cell>
        </row>
        <row r="18">
          <cell r="B18">
            <v>14</v>
          </cell>
          <cell r="C18">
            <v>10.5</v>
          </cell>
          <cell r="D18">
            <v>0.25</v>
          </cell>
          <cell r="E18">
            <v>9.5238095238095233E-2</v>
          </cell>
          <cell r="F18">
            <v>2.3809523809523808E-2</v>
          </cell>
          <cell r="G18">
            <v>2.1428571428571429E-2</v>
          </cell>
          <cell r="H18">
            <v>0.11666666666666667</v>
          </cell>
          <cell r="I18">
            <v>1.1864406779661019</v>
          </cell>
          <cell r="J18">
            <v>1.2</v>
          </cell>
          <cell r="K18">
            <v>1.2</v>
          </cell>
          <cell r="L18">
            <v>14</v>
          </cell>
        </row>
        <row r="19">
          <cell r="B19">
            <v>15</v>
          </cell>
          <cell r="C19">
            <v>11</v>
          </cell>
          <cell r="D19">
            <v>0.2</v>
          </cell>
          <cell r="E19">
            <v>9.0909090909090912E-2</v>
          </cell>
          <cell r="F19">
            <v>1.8181818181818184E-2</v>
          </cell>
          <cell r="G19">
            <v>1.6363636363636365E-2</v>
          </cell>
          <cell r="H19">
            <v>0.10727272727272727</v>
          </cell>
          <cell r="I19">
            <v>1.0909090909090908</v>
          </cell>
          <cell r="J19">
            <v>1.1000000000000001</v>
          </cell>
          <cell r="K19">
            <v>1.1000000000000001</v>
          </cell>
          <cell r="L19">
            <v>13</v>
          </cell>
        </row>
        <row r="20">
          <cell r="B20">
            <v>16</v>
          </cell>
          <cell r="C20">
            <v>6.5</v>
          </cell>
          <cell r="D20">
            <v>0.6</v>
          </cell>
          <cell r="E20">
            <v>0.15384615384615385</v>
          </cell>
          <cell r="F20">
            <v>9.2307692307692299E-2</v>
          </cell>
          <cell r="G20">
            <v>8.3176923076923079E-2</v>
          </cell>
          <cell r="H20">
            <v>0.23702307692307695</v>
          </cell>
          <cell r="I20">
            <v>2.4104041720990876</v>
          </cell>
          <cell r="J20">
            <v>2.4</v>
          </cell>
          <cell r="K20">
            <v>2.4</v>
          </cell>
          <cell r="L20">
            <v>9</v>
          </cell>
        </row>
        <row r="21">
          <cell r="B21">
            <v>17</v>
          </cell>
          <cell r="C21">
            <v>6</v>
          </cell>
          <cell r="D21">
            <v>0.3</v>
          </cell>
          <cell r="E21">
            <v>0.16666666666666666</v>
          </cell>
          <cell r="F21">
            <v>4.9999999999999996E-2</v>
          </cell>
          <cell r="G21">
            <v>4.4999999999999998E-2</v>
          </cell>
          <cell r="H21">
            <v>0.21166666666666667</v>
          </cell>
          <cell r="I21">
            <v>2.152542372881356</v>
          </cell>
          <cell r="J21">
            <v>2.2000000000000002</v>
          </cell>
          <cell r="K21">
            <v>2.2000000000000002</v>
          </cell>
          <cell r="L21">
            <v>10</v>
          </cell>
        </row>
        <row r="22">
          <cell r="B22">
            <v>18</v>
          </cell>
          <cell r="C22">
            <v>5</v>
          </cell>
          <cell r="D22">
            <v>0.75</v>
          </cell>
          <cell r="E22">
            <v>0.2</v>
          </cell>
          <cell r="F22">
            <v>0.15</v>
          </cell>
          <cell r="G22">
            <v>0.13500000000000001</v>
          </cell>
          <cell r="H22">
            <v>0.33500000000000002</v>
          </cell>
          <cell r="I22">
            <v>3.4067796610169494</v>
          </cell>
          <cell r="J22">
            <v>3.4</v>
          </cell>
          <cell r="K22">
            <v>3.4</v>
          </cell>
          <cell r="L22">
            <v>11</v>
          </cell>
        </row>
        <row r="23">
          <cell r="B23">
            <v>19</v>
          </cell>
          <cell r="C23">
            <v>8</v>
          </cell>
          <cell r="D23">
            <v>0.75</v>
          </cell>
          <cell r="E23">
            <v>0.125</v>
          </cell>
          <cell r="F23">
            <v>9.375E-2</v>
          </cell>
          <cell r="G23">
            <v>8.4375000000000006E-2</v>
          </cell>
          <cell r="H23">
            <v>0.20937500000000001</v>
          </cell>
          <cell r="I23">
            <v>2.1292372881355934</v>
          </cell>
          <cell r="J23">
            <v>2.1</v>
          </cell>
          <cell r="K23">
            <v>2.1</v>
          </cell>
          <cell r="L23">
            <v>12</v>
          </cell>
        </row>
        <row r="24">
          <cell r="B24">
            <v>20</v>
          </cell>
          <cell r="C24">
            <v>13</v>
          </cell>
          <cell r="D24">
            <v>0.45</v>
          </cell>
          <cell r="E24">
            <v>7.6923076923076927E-2</v>
          </cell>
          <cell r="F24">
            <v>3.4615384615384617E-2</v>
          </cell>
          <cell r="G24">
            <v>3.1153846153846157E-2</v>
          </cell>
          <cell r="H24">
            <v>0.10807692307692308</v>
          </cell>
          <cell r="I24">
            <v>1.0990873533246417</v>
          </cell>
          <cell r="J24">
            <v>1.1000000000000001</v>
          </cell>
          <cell r="K24">
            <v>1.1000000000000001</v>
          </cell>
          <cell r="L24">
            <v>13</v>
          </cell>
        </row>
        <row r="25">
          <cell r="B25">
            <v>0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</row>
        <row r="26">
          <cell r="B26" t="str">
            <v>K1</v>
          </cell>
          <cell r="C26" t="str">
            <v>modelový pomer priemerného platu odborných  zamestnancov k priemernému platu učiteľov bez PhD</v>
          </cell>
          <cell r="D26"/>
          <cell r="E26"/>
          <cell r="F26">
            <v>0.9</v>
          </cell>
          <cell r="G26"/>
          <cell r="H26"/>
          <cell r="I26"/>
          <cell r="J26"/>
          <cell r="K26"/>
          <cell r="L26"/>
        </row>
      </sheetData>
      <sheetData sheetId="4">
        <row r="1">
          <cell r="B1" t="str">
            <v>20,9,2024</v>
          </cell>
          <cell r="C1">
            <v>2238</v>
          </cell>
          <cell r="P1">
            <v>1468</v>
          </cell>
          <cell r="Q1">
            <v>31726</v>
          </cell>
        </row>
        <row r="2">
          <cell r="B2" t="str">
            <v>Škola</v>
          </cell>
          <cell r="C2" t="str">
            <v>Fakulta</v>
          </cell>
          <cell r="P2" t="str">
            <v>Počet Nez_upr</v>
          </cell>
          <cell r="Q2" t="str">
            <v>Pocet Abs_upr</v>
          </cell>
        </row>
        <row r="3">
          <cell r="B3" t="str">
            <v>Katolícka univerzita v Ružomberku</v>
          </cell>
          <cell r="C3" t="str">
            <v>Teologická fakulta v Košiciach</v>
          </cell>
          <cell r="P3">
            <v>0</v>
          </cell>
          <cell r="Q3">
            <v>3</v>
          </cell>
        </row>
        <row r="4">
          <cell r="B4" t="str">
            <v>Vysoká škola zdravotníctva a sociálnej práce sv. Alžbety v Bratislave, n. o.</v>
          </cell>
          <cell r="C4" t="str">
            <v>Fakulta zdravotníctva a sociálnej práce sv. Ladislava</v>
          </cell>
          <cell r="P4">
            <v>1</v>
          </cell>
          <cell r="Q4">
            <v>43</v>
          </cell>
        </row>
        <row r="5">
          <cell r="B5" t="str">
            <v>Vysoká škola zdravotníctva a sociálnej práce sv. Alžbety v Bratislave, n. o.</v>
          </cell>
          <cell r="C5">
            <v>0</v>
          </cell>
          <cell r="P5">
            <v>0</v>
          </cell>
          <cell r="Q5">
            <v>1</v>
          </cell>
        </row>
        <row r="6">
          <cell r="B6" t="str">
            <v>Univerzita Komenského v Bratislave</v>
          </cell>
          <cell r="C6" t="str">
            <v>Fakulta matematiky, fyziky a informatiky</v>
          </cell>
          <cell r="P6">
            <v>0</v>
          </cell>
          <cell r="Q6">
            <v>2</v>
          </cell>
        </row>
        <row r="7">
          <cell r="B7" t="str">
            <v>Akadémia Policajného zboru</v>
          </cell>
          <cell r="C7">
            <v>0</v>
          </cell>
          <cell r="P7">
            <v>0</v>
          </cell>
          <cell r="Q7">
            <v>17</v>
          </cell>
        </row>
        <row r="8">
          <cell r="B8" t="str">
            <v>Slovenská poľnohospodárska univerzita v Nitre</v>
          </cell>
          <cell r="C8" t="str">
            <v>Fakulta záhradníctva a krajinného inžinierstva</v>
          </cell>
          <cell r="P8">
            <v>0</v>
          </cell>
          <cell r="Q8">
            <v>7</v>
          </cell>
        </row>
        <row r="9">
          <cell r="B9" t="str">
            <v>Slovenská technická univerzita v Bratislave</v>
          </cell>
          <cell r="C9">
            <v>0</v>
          </cell>
          <cell r="P9">
            <v>0</v>
          </cell>
          <cell r="Q9">
            <v>5</v>
          </cell>
        </row>
        <row r="10">
          <cell r="B10" t="str">
            <v>Slovenská poľnohospodárska univerzita v Nitre</v>
          </cell>
          <cell r="C10" t="str">
            <v>Technická fakulta</v>
          </cell>
          <cell r="P10">
            <v>1</v>
          </cell>
          <cell r="Q10">
            <v>42</v>
          </cell>
        </row>
        <row r="11">
          <cell r="B11" t="str">
            <v>Slovenská poľnohospodárska univerzita v Nitre</v>
          </cell>
          <cell r="C11" t="str">
            <v>Technická fakulta</v>
          </cell>
          <cell r="P11">
            <v>0</v>
          </cell>
          <cell r="Q11">
            <v>23</v>
          </cell>
        </row>
        <row r="12">
          <cell r="B12" t="str">
            <v>Slovenská poľnohospodárska univerzita v Nitre</v>
          </cell>
          <cell r="C12" t="str">
            <v>Technická fakulta</v>
          </cell>
          <cell r="P12">
            <v>3</v>
          </cell>
          <cell r="Q12">
            <v>26</v>
          </cell>
        </row>
        <row r="13">
          <cell r="B13" t="str">
            <v>Slovenská poľnohospodárska univerzita v Nitre</v>
          </cell>
          <cell r="C13" t="str">
            <v>Technická fakulta</v>
          </cell>
          <cell r="P13">
            <v>8</v>
          </cell>
          <cell r="Q13">
            <v>48</v>
          </cell>
        </row>
        <row r="14">
          <cell r="B14" t="str">
            <v>Slovenská poľnohospodárska univerzita v Nitre</v>
          </cell>
          <cell r="C14" t="str">
            <v>Technická fakulta</v>
          </cell>
          <cell r="P14">
            <v>0</v>
          </cell>
          <cell r="Q14">
            <v>12</v>
          </cell>
        </row>
        <row r="15">
          <cell r="B15" t="str">
            <v>Vysoká škola zdravotníctva a sociálnej práce sv. Alžbety v Bratislave, n. o.</v>
          </cell>
          <cell r="C15">
            <v>0</v>
          </cell>
          <cell r="P15">
            <v>1</v>
          </cell>
          <cell r="Q15">
            <v>87</v>
          </cell>
        </row>
        <row r="16">
          <cell r="B16" t="str">
            <v>Vysoká škola zdravotníctva a sociálnej práce sv. Alžbety v Bratislave, n. o.</v>
          </cell>
          <cell r="C16">
            <v>0</v>
          </cell>
          <cell r="P16">
            <v>0</v>
          </cell>
          <cell r="Q16">
            <v>30</v>
          </cell>
        </row>
        <row r="17">
          <cell r="B17" t="str">
            <v>Vysoká škola zdravotníctva a sociálnej práce sv. Alžbety v Bratislave, n. o.</v>
          </cell>
          <cell r="C17">
            <v>0</v>
          </cell>
          <cell r="P17">
            <v>4</v>
          </cell>
          <cell r="Q17">
            <v>156</v>
          </cell>
        </row>
        <row r="18">
          <cell r="B18" t="str">
            <v>Vysoká škola zdravotníctva a sociálnej práce sv. Alžbety v Bratislave, n. o.</v>
          </cell>
          <cell r="C18">
            <v>0</v>
          </cell>
          <cell r="P18">
            <v>0</v>
          </cell>
          <cell r="Q18">
            <v>18</v>
          </cell>
        </row>
        <row r="19">
          <cell r="B19" t="str">
            <v>Vysoká škola zdravotníctva a sociálnej práce sv. Alžbety v Bratislave, n. o.</v>
          </cell>
          <cell r="C19">
            <v>0</v>
          </cell>
          <cell r="P19">
            <v>0</v>
          </cell>
          <cell r="Q19">
            <v>19</v>
          </cell>
        </row>
        <row r="20">
          <cell r="B20" t="str">
            <v>Slovenská technická univerzita v Bratislave</v>
          </cell>
          <cell r="C20">
            <v>0</v>
          </cell>
          <cell r="P20">
            <v>0</v>
          </cell>
          <cell r="Q20">
            <v>8</v>
          </cell>
        </row>
        <row r="21">
          <cell r="B21" t="str">
            <v>Slovenská technická univerzita v Bratislave</v>
          </cell>
          <cell r="C21" t="str">
            <v>Fakulta elektrotechniky a informatiky</v>
          </cell>
          <cell r="P21">
            <v>0</v>
          </cell>
          <cell r="Q21">
            <v>14</v>
          </cell>
        </row>
        <row r="22">
          <cell r="B22" t="str">
            <v>Paneurópska vysoká škola</v>
          </cell>
          <cell r="C22" t="str">
            <v>Fakulta práva</v>
          </cell>
          <cell r="P22">
            <v>0</v>
          </cell>
          <cell r="Q22">
            <v>17</v>
          </cell>
        </row>
        <row r="23">
          <cell r="B23" t="str">
            <v>Paneurópska vysoká škola</v>
          </cell>
          <cell r="C23" t="str">
            <v>Fakulta práva</v>
          </cell>
          <cell r="P23">
            <v>0</v>
          </cell>
          <cell r="Q23">
            <v>33</v>
          </cell>
        </row>
        <row r="24">
          <cell r="B24" t="str">
            <v>Technická univerzita v Košiciach</v>
          </cell>
          <cell r="C24" t="str">
            <v>Fakulta elektrotechniky a informatiky</v>
          </cell>
          <cell r="P24">
            <v>2</v>
          </cell>
          <cell r="Q24">
            <v>13</v>
          </cell>
        </row>
        <row r="25">
          <cell r="B25" t="str">
            <v>Technická univerzita v Košiciach</v>
          </cell>
          <cell r="C25" t="str">
            <v>Fakulta elektrotechniky a informatiky</v>
          </cell>
          <cell r="P25">
            <v>0</v>
          </cell>
          <cell r="Q25">
            <v>30</v>
          </cell>
        </row>
        <row r="26">
          <cell r="B26" t="str">
            <v>Technická univerzita v Košiciach</v>
          </cell>
          <cell r="C26" t="str">
            <v>Fakulta elektrotechniky a informatiky</v>
          </cell>
          <cell r="P26">
            <v>1</v>
          </cell>
          <cell r="Q26">
            <v>43</v>
          </cell>
        </row>
        <row r="27">
          <cell r="B27" t="str">
            <v>Technická univerzita v Košiciach</v>
          </cell>
          <cell r="C27" t="str">
            <v>Fakulta elektrotechniky a informatiky</v>
          </cell>
          <cell r="P27">
            <v>8</v>
          </cell>
          <cell r="Q27">
            <v>129</v>
          </cell>
        </row>
        <row r="28">
          <cell r="B28" t="str">
            <v>Technická univerzita v Košiciach</v>
          </cell>
          <cell r="C28" t="str">
            <v>Fakulta elektrotechniky a informatiky</v>
          </cell>
          <cell r="P28">
            <v>1</v>
          </cell>
          <cell r="Q28">
            <v>37</v>
          </cell>
        </row>
        <row r="29">
          <cell r="B29" t="str">
            <v>Technická univerzita v Košiciach</v>
          </cell>
          <cell r="C29" t="str">
            <v>Fakulta elektrotechniky a informatiky</v>
          </cell>
          <cell r="P29">
            <v>1</v>
          </cell>
          <cell r="Q29">
            <v>147</v>
          </cell>
        </row>
        <row r="30">
          <cell r="B30" t="str">
            <v>Technická univerzita v Košiciach</v>
          </cell>
          <cell r="C30" t="str">
            <v>Fakulta elektrotechniky a informatiky</v>
          </cell>
          <cell r="P30">
            <v>0</v>
          </cell>
          <cell r="Q30">
            <v>21</v>
          </cell>
        </row>
        <row r="31">
          <cell r="B31" t="str">
            <v>Technická univerzita v Košiciach</v>
          </cell>
          <cell r="C31" t="str">
            <v>Fakulta elektrotechniky a informatiky</v>
          </cell>
          <cell r="P31">
            <v>0</v>
          </cell>
          <cell r="Q31">
            <v>20</v>
          </cell>
        </row>
        <row r="32">
          <cell r="B32" t="str">
            <v>Technická univerzita v Košiciach</v>
          </cell>
          <cell r="C32" t="str">
            <v>Letecká fakulta</v>
          </cell>
          <cell r="P32">
            <v>0</v>
          </cell>
          <cell r="Q32">
            <v>42</v>
          </cell>
        </row>
        <row r="33">
          <cell r="B33" t="str">
            <v>Technická univerzita v Košiciach</v>
          </cell>
          <cell r="C33" t="str">
            <v>Fakulta elektrotechniky a informatiky</v>
          </cell>
          <cell r="P33">
            <v>2</v>
          </cell>
          <cell r="Q33">
            <v>28</v>
          </cell>
        </row>
        <row r="34">
          <cell r="B34" t="str">
            <v>Technická univerzita v Košiciach</v>
          </cell>
          <cell r="C34" t="str">
            <v>Fakulta elektrotechniky a informatiky</v>
          </cell>
          <cell r="P34">
            <v>1</v>
          </cell>
          <cell r="Q34">
            <v>47</v>
          </cell>
        </row>
        <row r="35">
          <cell r="B35" t="str">
            <v>Technická univerzita v Košiciach</v>
          </cell>
          <cell r="C35" t="str">
            <v>Fakulta elektrotechniky a informatiky</v>
          </cell>
          <cell r="P35">
            <v>3</v>
          </cell>
          <cell r="Q35">
            <v>37</v>
          </cell>
        </row>
        <row r="36">
          <cell r="B36" t="str">
            <v>Trnavská univerzita v Trnave</v>
          </cell>
          <cell r="C36" t="str">
            <v>Právnická fakulta</v>
          </cell>
          <cell r="P36">
            <v>0</v>
          </cell>
          <cell r="Q36">
            <v>18</v>
          </cell>
        </row>
        <row r="37">
          <cell r="B37" t="str">
            <v>Technická univerzita v Košiciach</v>
          </cell>
          <cell r="C37" t="str">
            <v>Fakulta elektrotechniky a informatiky</v>
          </cell>
          <cell r="P37">
            <v>6</v>
          </cell>
          <cell r="Q37">
            <v>40</v>
          </cell>
        </row>
        <row r="38">
          <cell r="B38" t="str">
            <v>Technická univerzita v Košiciach</v>
          </cell>
          <cell r="C38" t="str">
            <v>Fakulta elektrotechniky a informatiky</v>
          </cell>
          <cell r="P38">
            <v>0</v>
          </cell>
          <cell r="Q38">
            <v>46</v>
          </cell>
        </row>
        <row r="39">
          <cell r="B39" t="str">
            <v>Paneurópska vysoká škola</v>
          </cell>
          <cell r="C39" t="str">
            <v>Fakulta ekonómie a podnikania</v>
          </cell>
          <cell r="P39">
            <v>1</v>
          </cell>
          <cell r="Q39">
            <v>28</v>
          </cell>
        </row>
        <row r="40">
          <cell r="B40" t="str">
            <v>Vysoká škola zdravotníctva a sociálnej práce sv. Alžbety v Bratislave, n. o.</v>
          </cell>
          <cell r="C40">
            <v>0</v>
          </cell>
          <cell r="P40">
            <v>0</v>
          </cell>
          <cell r="Q40">
            <v>24</v>
          </cell>
        </row>
        <row r="41">
          <cell r="B41" t="str">
            <v>Vysoká škola zdravotníctva a sociálnej práce sv. Alžbety v Bratislave, n. o.</v>
          </cell>
          <cell r="C41">
            <v>0</v>
          </cell>
          <cell r="P41">
            <v>2</v>
          </cell>
          <cell r="Q41">
            <v>34</v>
          </cell>
        </row>
        <row r="42">
          <cell r="B42" t="str">
            <v>Technická univerzita v Košiciach</v>
          </cell>
          <cell r="C42" t="str">
            <v>Fakulta elektrotechniky a informatiky</v>
          </cell>
          <cell r="P42">
            <v>1</v>
          </cell>
          <cell r="Q42">
            <v>9</v>
          </cell>
        </row>
        <row r="43">
          <cell r="B43" t="str">
            <v>Slovenská poľnohospodárska univerzita v Nitre</v>
          </cell>
          <cell r="C43" t="str">
            <v>Fakulta agrobiológie a potravinových zdrojov</v>
          </cell>
          <cell r="P43">
            <v>4</v>
          </cell>
          <cell r="Q43">
            <v>18</v>
          </cell>
        </row>
        <row r="44">
          <cell r="B44" t="str">
            <v>Vysoká škola zdravotníctva a sociálnej práce sv. Alžbety v Bratislave, n. o.</v>
          </cell>
          <cell r="C44">
            <v>0</v>
          </cell>
          <cell r="P44">
            <v>3</v>
          </cell>
          <cell r="Q44">
            <v>19</v>
          </cell>
        </row>
        <row r="45">
          <cell r="B45" t="str">
            <v>Vysoká škola zdravotníctva a sociálnej práce sv. Alžbety v Bratislave, n. o.</v>
          </cell>
          <cell r="C45">
            <v>0</v>
          </cell>
          <cell r="P45">
            <v>1</v>
          </cell>
          <cell r="Q45">
            <v>59</v>
          </cell>
        </row>
        <row r="46">
          <cell r="B46" t="str">
            <v>Hudobná a umelecká akadémia Jána Albrechta - Banská Štiavnica, s. r. o., odborná vysoká škola</v>
          </cell>
          <cell r="C46">
            <v>0</v>
          </cell>
          <cell r="P46">
            <v>0</v>
          </cell>
          <cell r="Q46">
            <v>4</v>
          </cell>
        </row>
        <row r="47">
          <cell r="B47" t="str">
            <v>Vysoká škola zdravotníctva a sociálnej práce sv. Alžbety v Bratislave, n. o.</v>
          </cell>
          <cell r="C47">
            <v>0</v>
          </cell>
          <cell r="P47">
            <v>1</v>
          </cell>
          <cell r="Q47">
            <v>54</v>
          </cell>
        </row>
        <row r="48">
          <cell r="B48" t="str">
            <v>Vysoká škola zdravotníctva a sociálnej práce sv. Alžbety v Bratislave, n. o.</v>
          </cell>
          <cell r="C48">
            <v>0</v>
          </cell>
          <cell r="P48">
            <v>0</v>
          </cell>
          <cell r="Q48">
            <v>43</v>
          </cell>
        </row>
        <row r="49">
          <cell r="B49" t="str">
            <v>Vysoká škola zdravotníctva a sociálnej práce sv. Alžbety v Bratislave, n. o.</v>
          </cell>
          <cell r="C49">
            <v>0</v>
          </cell>
          <cell r="P49">
            <v>0</v>
          </cell>
          <cell r="Q49">
            <v>43</v>
          </cell>
        </row>
        <row r="50">
          <cell r="B50" t="str">
            <v>Prešovská univerzita v Prešove</v>
          </cell>
          <cell r="C50" t="str">
            <v>Pravoslávna bohoslovecká fakulta</v>
          </cell>
          <cell r="P50">
            <v>0</v>
          </cell>
          <cell r="Q50">
            <v>1</v>
          </cell>
        </row>
        <row r="51">
          <cell r="B51" t="str">
            <v>Univerzita Pavla Jozefa Šafárika v Košiciach</v>
          </cell>
          <cell r="C51" t="str">
            <v>Fakulta verejnej správy</v>
          </cell>
          <cell r="P51">
            <v>0</v>
          </cell>
          <cell r="Q51">
            <v>1</v>
          </cell>
        </row>
        <row r="52">
          <cell r="B52" t="str">
            <v>Vysoká škola zdravotníctva a sociálnej práce sv. Alžbety v Bratislave, n. o.</v>
          </cell>
          <cell r="C52">
            <v>0</v>
          </cell>
          <cell r="P52">
            <v>0</v>
          </cell>
          <cell r="Q52">
            <v>17</v>
          </cell>
        </row>
        <row r="53">
          <cell r="B53" t="str">
            <v>Slovenská technická univerzita v Bratislave</v>
          </cell>
          <cell r="C53" t="str">
            <v>Fakulta informatiky a informačných technológií</v>
          </cell>
          <cell r="P53">
            <v>0</v>
          </cell>
          <cell r="Q53">
            <v>1</v>
          </cell>
        </row>
        <row r="54">
          <cell r="B54" t="str">
            <v>Vysoká škola zdravotníctva a sociálnej práce sv. Alžbety v Bratislave, n. o.</v>
          </cell>
          <cell r="C54">
            <v>0</v>
          </cell>
          <cell r="P54">
            <v>0</v>
          </cell>
          <cell r="Q54">
            <v>21</v>
          </cell>
        </row>
        <row r="55">
          <cell r="B55" t="str">
            <v>Vysoká škola zdravotníctva a sociálnej práce sv. Alžbety v Bratislave, n. o.</v>
          </cell>
          <cell r="C55">
            <v>0</v>
          </cell>
          <cell r="P55">
            <v>1</v>
          </cell>
          <cell r="Q55">
            <v>5</v>
          </cell>
        </row>
        <row r="56">
          <cell r="B56" t="str">
            <v>Vysoká škola zdravotníctva a sociálnej práce sv. Alžbety v Bratislave, n. o.</v>
          </cell>
          <cell r="C56">
            <v>0</v>
          </cell>
          <cell r="P56">
            <v>0</v>
          </cell>
          <cell r="Q56">
            <v>4</v>
          </cell>
        </row>
        <row r="57">
          <cell r="B57" t="str">
            <v>Univerzita Pavla Jozefa Šafárika v Košiciach</v>
          </cell>
          <cell r="C57" t="str">
            <v>Prírodovedecká fakulta</v>
          </cell>
          <cell r="P57">
            <v>0</v>
          </cell>
          <cell r="Q57">
            <v>3</v>
          </cell>
        </row>
        <row r="58">
          <cell r="B58" t="str">
            <v>Univerzita Komenského v Bratislave</v>
          </cell>
          <cell r="C58" t="str">
            <v>Právnická fakulta</v>
          </cell>
          <cell r="P58">
            <v>0</v>
          </cell>
          <cell r="Q58">
            <v>11</v>
          </cell>
        </row>
        <row r="59">
          <cell r="B59" t="str">
            <v>Univerzita Komenského v Bratislave</v>
          </cell>
          <cell r="C59" t="str">
            <v>Právnická fakulta</v>
          </cell>
          <cell r="P59">
            <v>0</v>
          </cell>
          <cell r="Q59">
            <v>1</v>
          </cell>
        </row>
        <row r="60">
          <cell r="B60" t="str">
            <v>Technická univerzita v Košiciach</v>
          </cell>
          <cell r="C60" t="str">
            <v>Letecká fakulta</v>
          </cell>
          <cell r="P60">
            <v>0</v>
          </cell>
          <cell r="Q60">
            <v>1</v>
          </cell>
        </row>
        <row r="61">
          <cell r="B61" t="str">
            <v>Univerzita Komenského v Bratislave</v>
          </cell>
          <cell r="C61" t="str">
            <v>Fakulta managementu</v>
          </cell>
          <cell r="P61">
            <v>5</v>
          </cell>
          <cell r="Q61">
            <v>90</v>
          </cell>
        </row>
        <row r="62">
          <cell r="B62" t="str">
            <v>Technická univerzita v Košiciach</v>
          </cell>
          <cell r="C62" t="str">
            <v>Fakulta baníctva, ekológie, riadenia a geotechnológií</v>
          </cell>
          <cell r="P62">
            <v>0</v>
          </cell>
          <cell r="Q62">
            <v>5</v>
          </cell>
        </row>
        <row r="63">
          <cell r="B63" t="str">
            <v>Vysoká škola zdravotníctva a sociálnej práce sv. Alžbety v Bratislave, n. o.</v>
          </cell>
          <cell r="C63">
            <v>0</v>
          </cell>
          <cell r="P63">
            <v>1</v>
          </cell>
          <cell r="Q63">
            <v>46</v>
          </cell>
        </row>
        <row r="64">
          <cell r="B64" t="str">
            <v>Vysoká škola zdravotníctva a sociálnej práce sv. Alžbety v Bratislave, n. o.</v>
          </cell>
          <cell r="C64">
            <v>0</v>
          </cell>
          <cell r="P64">
            <v>1</v>
          </cell>
          <cell r="Q64">
            <v>61</v>
          </cell>
        </row>
        <row r="65">
          <cell r="B65" t="str">
            <v>Vysoká škola zdravotníctva a sociálnej práce sv. Alžbety v Bratislave, n. o.</v>
          </cell>
          <cell r="C65" t="str">
            <v>Fakulta zdravotníctva a sociálnej práce sv. Ladislava</v>
          </cell>
          <cell r="P65">
            <v>0</v>
          </cell>
          <cell r="Q65">
            <v>9</v>
          </cell>
        </row>
        <row r="66">
          <cell r="B66" t="str">
            <v>Vysoká škola DTI</v>
          </cell>
          <cell r="C66">
            <v>0</v>
          </cell>
          <cell r="P66">
            <v>0</v>
          </cell>
          <cell r="Q66">
            <v>29</v>
          </cell>
        </row>
        <row r="67">
          <cell r="B67" t="str">
            <v>Vysoká škola DTI</v>
          </cell>
          <cell r="C67">
            <v>0</v>
          </cell>
          <cell r="P67">
            <v>0</v>
          </cell>
          <cell r="Q67">
            <v>26</v>
          </cell>
        </row>
        <row r="68">
          <cell r="B68" t="str">
            <v>Univerzita Pavla Jozefa Šafárika v Košiciach</v>
          </cell>
          <cell r="C68" t="str">
            <v>Prírodovedecká fakulta</v>
          </cell>
          <cell r="P68">
            <v>3</v>
          </cell>
          <cell r="Q68">
            <v>20</v>
          </cell>
        </row>
        <row r="69">
          <cell r="B69" t="str">
            <v>Vysoká škola DTI</v>
          </cell>
          <cell r="C69">
            <v>0</v>
          </cell>
          <cell r="P69">
            <v>4</v>
          </cell>
          <cell r="Q69">
            <v>102</v>
          </cell>
        </row>
        <row r="70">
          <cell r="B70" t="str">
            <v>Vysoká škola DTI</v>
          </cell>
          <cell r="C70">
            <v>0</v>
          </cell>
          <cell r="P70">
            <v>8</v>
          </cell>
          <cell r="Q70">
            <v>95</v>
          </cell>
        </row>
        <row r="71">
          <cell r="B71" t="str">
            <v>Vysoká škola DTI</v>
          </cell>
          <cell r="C71">
            <v>0</v>
          </cell>
          <cell r="P71">
            <v>4</v>
          </cell>
          <cell r="Q71">
            <v>186</v>
          </cell>
        </row>
        <row r="72">
          <cell r="B72" t="str">
            <v>Katolícka univerzita v Ružomberku</v>
          </cell>
          <cell r="C72" t="str">
            <v>Teologická fakulta v Košiciach</v>
          </cell>
          <cell r="P72">
            <v>0</v>
          </cell>
          <cell r="Q72">
            <v>1</v>
          </cell>
        </row>
        <row r="73">
          <cell r="B73" t="str">
            <v>Slovenská zdravotnícka univerzita v Bratislave</v>
          </cell>
          <cell r="C73" t="str">
            <v>Lekárska fakulta</v>
          </cell>
          <cell r="P73">
            <v>0</v>
          </cell>
          <cell r="Q73">
            <v>8</v>
          </cell>
        </row>
        <row r="74">
          <cell r="B74" t="str">
            <v>Slovenská technická univerzita v Bratislave</v>
          </cell>
          <cell r="C74" t="str">
            <v>Stavebná fakulta</v>
          </cell>
          <cell r="P74">
            <v>1</v>
          </cell>
          <cell r="Q74">
            <v>2</v>
          </cell>
        </row>
        <row r="75">
          <cell r="B75" t="str">
            <v>Ekonomická univerzita v Bratislave</v>
          </cell>
          <cell r="C75" t="str">
            <v>Podnikovohospodárska fakulta v Košiciach</v>
          </cell>
          <cell r="P75">
            <v>1</v>
          </cell>
          <cell r="Q75">
            <v>8</v>
          </cell>
        </row>
        <row r="76">
          <cell r="B76" t="str">
            <v>Slovenská technická univerzita v Bratislave</v>
          </cell>
          <cell r="C76" t="str">
            <v>Fakulta architektúry a dizajnu</v>
          </cell>
          <cell r="P76">
            <v>0</v>
          </cell>
          <cell r="Q76">
            <v>32</v>
          </cell>
        </row>
        <row r="77">
          <cell r="B77" t="str">
            <v>Slovenská technická univerzita v Bratislave</v>
          </cell>
          <cell r="C77" t="str">
            <v>Fakulta architektúry a dizajnu</v>
          </cell>
          <cell r="P77">
            <v>3</v>
          </cell>
          <cell r="Q77">
            <v>105</v>
          </cell>
        </row>
        <row r="78">
          <cell r="B78" t="str">
            <v>Slovenská technická univerzita v Bratislave</v>
          </cell>
          <cell r="C78" t="str">
            <v>Fakulta architektúry a dizajnu</v>
          </cell>
          <cell r="P78">
            <v>15</v>
          </cell>
          <cell r="Q78">
            <v>86</v>
          </cell>
        </row>
        <row r="79">
          <cell r="B79" t="str">
            <v>Univerzita Pavla Jozefa Šafárika v Košiciach</v>
          </cell>
          <cell r="C79" t="str">
            <v>Lekárska fakulta</v>
          </cell>
          <cell r="P79">
            <v>0</v>
          </cell>
          <cell r="Q79">
            <v>186</v>
          </cell>
        </row>
        <row r="80">
          <cell r="B80" t="str">
            <v>Vysoká škola zdravotníctva a sociálnej práce sv. Alžbety v Bratislave, n. o.</v>
          </cell>
          <cell r="C80">
            <v>0</v>
          </cell>
          <cell r="P80">
            <v>4</v>
          </cell>
          <cell r="Q80">
            <v>69</v>
          </cell>
        </row>
        <row r="81">
          <cell r="B81" t="str">
            <v>Slovenská poľnohospodárska univerzita v Nitre</v>
          </cell>
          <cell r="C81" t="str">
            <v>Fakulta ekonomiky a manažmentu</v>
          </cell>
          <cell r="P81">
            <v>0</v>
          </cell>
          <cell r="Q81">
            <v>4</v>
          </cell>
        </row>
        <row r="82">
          <cell r="B82" t="str">
            <v>Slovenská technická univerzita v Bratislave</v>
          </cell>
          <cell r="C82" t="str">
            <v>Stavebná fakulta</v>
          </cell>
          <cell r="P82">
            <v>0</v>
          </cell>
          <cell r="Q82">
            <v>6</v>
          </cell>
        </row>
        <row r="83">
          <cell r="B83" t="str">
            <v>Vysoká škola zdravotníctva a sociálnej práce sv. Alžbety v Bratislave, n. o.</v>
          </cell>
          <cell r="C83">
            <v>0</v>
          </cell>
          <cell r="P83">
            <v>0</v>
          </cell>
          <cell r="Q83">
            <v>18</v>
          </cell>
        </row>
        <row r="84">
          <cell r="B84" t="str">
            <v>Univerzita Komenského v Bratislave</v>
          </cell>
          <cell r="C84" t="str">
            <v>Fakulta managementu</v>
          </cell>
          <cell r="P84">
            <v>4</v>
          </cell>
          <cell r="Q84">
            <v>92</v>
          </cell>
        </row>
        <row r="85">
          <cell r="B85" t="str">
            <v>Slovenská zdravotnícka univerzita v Bratislave</v>
          </cell>
          <cell r="C85" t="str">
            <v>Lekárska fakulta</v>
          </cell>
          <cell r="P85">
            <v>0</v>
          </cell>
          <cell r="Q85">
            <v>3</v>
          </cell>
        </row>
        <row r="86">
          <cell r="B86" t="str">
            <v>Vysoká škola Danubius</v>
          </cell>
          <cell r="C86" t="str">
            <v>Fakulta sociálnych štúdií</v>
          </cell>
          <cell r="P86">
            <v>0</v>
          </cell>
          <cell r="Q86">
            <v>31</v>
          </cell>
        </row>
        <row r="87">
          <cell r="B87" t="str">
            <v>Vysoká škola zdravotníctva a sociálnej práce sv. Alžbety v Bratislave, n. o.</v>
          </cell>
          <cell r="C87">
            <v>0</v>
          </cell>
          <cell r="P87">
            <v>0</v>
          </cell>
          <cell r="Q87">
            <v>17</v>
          </cell>
        </row>
        <row r="88">
          <cell r="B88" t="str">
            <v>Vysoká škola zdravotníctva a sociálnej práce sv. Alžbety v Bratislave, n. o.</v>
          </cell>
          <cell r="C88">
            <v>0</v>
          </cell>
          <cell r="P88">
            <v>0</v>
          </cell>
          <cell r="Q88">
            <v>12</v>
          </cell>
        </row>
        <row r="89">
          <cell r="B89" t="str">
            <v>Vysoká škola zdravotníctva a sociálnej práce sv. Alžbety v Bratislave, n. o.</v>
          </cell>
          <cell r="C89">
            <v>0</v>
          </cell>
          <cell r="P89">
            <v>0</v>
          </cell>
          <cell r="Q89">
            <v>30</v>
          </cell>
        </row>
        <row r="90">
          <cell r="B90" t="str">
            <v>Vysoká škola zdravotníctva a sociálnej práce sv. Alžbety v Bratislave, n. o.</v>
          </cell>
          <cell r="C90">
            <v>0</v>
          </cell>
          <cell r="P90">
            <v>2</v>
          </cell>
          <cell r="Q90">
            <v>23</v>
          </cell>
        </row>
        <row r="91">
          <cell r="B91" t="str">
            <v>Vysoká škola zdravotníctva a sociálnej práce sv. Alžbety v Bratislave, n. o.</v>
          </cell>
          <cell r="C91">
            <v>0</v>
          </cell>
          <cell r="P91">
            <v>0</v>
          </cell>
          <cell r="Q91">
            <v>24</v>
          </cell>
        </row>
        <row r="92">
          <cell r="B92" t="str">
            <v>Vysoká škola zdravotníctva a sociálnej práce sv. Alžbety v Bratislave, n. o.</v>
          </cell>
          <cell r="C92">
            <v>0</v>
          </cell>
          <cell r="P92">
            <v>2</v>
          </cell>
          <cell r="Q92">
            <v>30</v>
          </cell>
        </row>
        <row r="93">
          <cell r="B93" t="str">
            <v>Vysoká škola zdravotníctva a sociálnej práce sv. Alžbety v Bratislave, n. o.</v>
          </cell>
          <cell r="C93">
            <v>0</v>
          </cell>
          <cell r="P93">
            <v>1</v>
          </cell>
          <cell r="Q93">
            <v>23</v>
          </cell>
        </row>
        <row r="94">
          <cell r="B94" t="str">
            <v>Vysoká škola zdravotníctva a sociálnej práce sv. Alžbety v Bratislave, n. o.</v>
          </cell>
          <cell r="C94">
            <v>0</v>
          </cell>
          <cell r="P94">
            <v>0</v>
          </cell>
          <cell r="Q94">
            <v>23</v>
          </cell>
        </row>
        <row r="95">
          <cell r="B95" t="str">
            <v>Prešovská univerzita v Prešove</v>
          </cell>
          <cell r="C95" t="str">
            <v>Gréckokatolícka teologická fakulta</v>
          </cell>
          <cell r="P95">
            <v>0</v>
          </cell>
          <cell r="Q95">
            <v>14</v>
          </cell>
        </row>
        <row r="96">
          <cell r="B96" t="str">
            <v>Univerzita Komenského v Bratislave</v>
          </cell>
          <cell r="C96" t="str">
            <v>Filozofická fakulta</v>
          </cell>
          <cell r="P96">
            <v>0</v>
          </cell>
          <cell r="Q96">
            <v>6</v>
          </cell>
        </row>
        <row r="97">
          <cell r="B97" t="str">
            <v>Prešovská univerzita v Prešove</v>
          </cell>
          <cell r="C97" t="str">
            <v>Fakulta humanitných a prírodných vied</v>
          </cell>
          <cell r="P97">
            <v>0</v>
          </cell>
          <cell r="Q97">
            <v>1</v>
          </cell>
        </row>
        <row r="98">
          <cell r="B98" t="str">
            <v>Vysoká škola zdravotníctva a sociálnej práce sv. Alžbety v Bratislave, n. o.</v>
          </cell>
          <cell r="C98">
            <v>0</v>
          </cell>
          <cell r="P98">
            <v>0</v>
          </cell>
          <cell r="Q98">
            <v>9</v>
          </cell>
        </row>
        <row r="99">
          <cell r="B99" t="str">
            <v>Vysoká škola zdravotníctva a sociálnej práce sv. Alžbety v Bratislave, n. o.</v>
          </cell>
          <cell r="C99">
            <v>0</v>
          </cell>
          <cell r="P99">
            <v>1</v>
          </cell>
          <cell r="Q99">
            <v>14</v>
          </cell>
        </row>
        <row r="100">
          <cell r="B100" t="str">
            <v>Univerzita Komenského v Bratislave</v>
          </cell>
          <cell r="C100" t="str">
            <v>Lekárska fakulta</v>
          </cell>
          <cell r="P100">
            <v>0</v>
          </cell>
          <cell r="Q100">
            <v>1</v>
          </cell>
        </row>
        <row r="101">
          <cell r="B101" t="str">
            <v>Vysoká škola zdravotníctva a sociálnej práce sv. Alžbety v Bratislave, n. o.</v>
          </cell>
          <cell r="C101">
            <v>0</v>
          </cell>
          <cell r="P101">
            <v>0</v>
          </cell>
          <cell r="Q101">
            <v>37</v>
          </cell>
        </row>
        <row r="102">
          <cell r="B102" t="str">
            <v>Vysoká škola zdravotníctva a sociálnej práce sv. Alžbety v Bratislave, n. o.</v>
          </cell>
          <cell r="C102">
            <v>0</v>
          </cell>
          <cell r="P102">
            <v>0</v>
          </cell>
          <cell r="Q102">
            <v>14</v>
          </cell>
        </row>
        <row r="103">
          <cell r="B103" t="str">
            <v>Vysoká škola zdravotníctva a sociálnej práce sv. Alžbety v Bratislave, n. o.</v>
          </cell>
          <cell r="C103">
            <v>0</v>
          </cell>
          <cell r="P103">
            <v>2</v>
          </cell>
          <cell r="Q103">
            <v>53</v>
          </cell>
        </row>
        <row r="104">
          <cell r="B104" t="str">
            <v>Univerzita Komenského v Bratislave</v>
          </cell>
          <cell r="C104" t="str">
            <v>Jesseniova lekárska fakulta v Martine</v>
          </cell>
          <cell r="P104">
            <v>0</v>
          </cell>
          <cell r="Q104">
            <v>1</v>
          </cell>
        </row>
        <row r="105">
          <cell r="B105" t="str">
            <v>Univerzita veterinárskeho lekárstva a farmácie v Košiciach</v>
          </cell>
          <cell r="C105">
            <v>0</v>
          </cell>
          <cell r="P105">
            <v>0</v>
          </cell>
          <cell r="Q105">
            <v>1</v>
          </cell>
        </row>
        <row r="106">
          <cell r="B106" t="str">
            <v>Univerzita veterinárskeho lekárstva a farmácie v Košiciach</v>
          </cell>
          <cell r="C106">
            <v>0</v>
          </cell>
          <cell r="P106">
            <v>0</v>
          </cell>
          <cell r="Q106">
            <v>1</v>
          </cell>
        </row>
        <row r="107">
          <cell r="B107" t="str">
            <v>Vysoká škola zdravotníctva a sociálnej práce sv. Alžbety v Bratislave, n. o.</v>
          </cell>
          <cell r="C107">
            <v>0</v>
          </cell>
          <cell r="P107">
            <v>0</v>
          </cell>
          <cell r="Q107">
            <v>26</v>
          </cell>
        </row>
        <row r="108">
          <cell r="B108" t="str">
            <v>Vysoká škola zdravotníctva a sociálnej práce sv. Alžbety v Bratislave, n. o.</v>
          </cell>
          <cell r="C108" t="str">
            <v>Fakulta zdravotníctva a sociálnej práce sv. Ladislava</v>
          </cell>
          <cell r="P108">
            <v>1</v>
          </cell>
          <cell r="Q108">
            <v>36</v>
          </cell>
        </row>
        <row r="109">
          <cell r="B109" t="str">
            <v>Univerzita Komenského v Bratislave</v>
          </cell>
          <cell r="C109" t="str">
            <v>Fakulta sociálnych a ekonomických vied</v>
          </cell>
          <cell r="P109">
            <v>0</v>
          </cell>
          <cell r="Q109">
            <v>4</v>
          </cell>
        </row>
        <row r="110">
          <cell r="B110" t="str">
            <v>Univerzita Komenského v Bratislave</v>
          </cell>
          <cell r="C110" t="str">
            <v>Jesseniova lekárska fakulta v Martine</v>
          </cell>
          <cell r="P110">
            <v>0</v>
          </cell>
          <cell r="Q110">
            <v>4</v>
          </cell>
        </row>
        <row r="111">
          <cell r="B111" t="str">
            <v>Univerzita Komenského v Bratislave</v>
          </cell>
          <cell r="C111" t="str">
            <v>Prírodovedecká fakulta</v>
          </cell>
          <cell r="P111">
            <v>0</v>
          </cell>
          <cell r="Q111">
            <v>2</v>
          </cell>
        </row>
        <row r="112">
          <cell r="B112" t="str">
            <v>Vysoká škola zdravotníctva a sociálnej práce sv. Alžbety v Bratislave, n. o.</v>
          </cell>
          <cell r="C112">
            <v>0</v>
          </cell>
          <cell r="P112">
            <v>0</v>
          </cell>
          <cell r="Q112">
            <v>15</v>
          </cell>
        </row>
        <row r="113">
          <cell r="B113" t="str">
            <v>Vysoká škola zdravotníctva a sociálnej práce sv. Alžbety v Bratislave, n. o.</v>
          </cell>
          <cell r="C113">
            <v>0</v>
          </cell>
          <cell r="P113">
            <v>0</v>
          </cell>
          <cell r="Q113">
            <v>24</v>
          </cell>
        </row>
        <row r="114">
          <cell r="B114" t="str">
            <v>Slovenská technická univerzita v Bratislave</v>
          </cell>
          <cell r="C114" t="str">
            <v>Strojnícka fakulta</v>
          </cell>
          <cell r="P114">
            <v>0</v>
          </cell>
          <cell r="Q114">
            <v>1</v>
          </cell>
        </row>
        <row r="115">
          <cell r="B115" t="str">
            <v>Univerzita Komenského v Bratislave</v>
          </cell>
          <cell r="C115" t="str">
            <v>Právnická fakulta</v>
          </cell>
          <cell r="P115">
            <v>0</v>
          </cell>
          <cell r="Q115">
            <v>2</v>
          </cell>
        </row>
        <row r="116">
          <cell r="B116" t="str">
            <v>Trenčianska univerzita Alexandra Dubčeka v Trenčíne</v>
          </cell>
          <cell r="C116" t="str">
            <v>Fakulta sociálno-ekonomických vzťahov</v>
          </cell>
          <cell r="P116">
            <v>0</v>
          </cell>
          <cell r="Q116">
            <v>4</v>
          </cell>
        </row>
        <row r="117">
          <cell r="B117" t="str">
            <v>Vysoká škola zdravotníctva a sociálnej práce sv. Alžbety v Bratislave, n. o.</v>
          </cell>
          <cell r="C117">
            <v>0</v>
          </cell>
          <cell r="P117">
            <v>0</v>
          </cell>
          <cell r="Q117">
            <v>3</v>
          </cell>
        </row>
        <row r="118">
          <cell r="B118" t="str">
            <v>Univerzita Komenského v Bratislave</v>
          </cell>
          <cell r="C118" t="str">
            <v>Jesseniova lekárska fakulta v Martine</v>
          </cell>
          <cell r="P118">
            <v>0</v>
          </cell>
          <cell r="Q118">
            <v>2</v>
          </cell>
        </row>
        <row r="119">
          <cell r="B119" t="str">
            <v>Univerzita Komenského v Bratislave</v>
          </cell>
          <cell r="C119" t="str">
            <v>Filozofická fakulta</v>
          </cell>
          <cell r="P119">
            <v>0</v>
          </cell>
          <cell r="Q119">
            <v>1</v>
          </cell>
        </row>
        <row r="120">
          <cell r="B120" t="str">
            <v>Paneurópska vysoká škola</v>
          </cell>
          <cell r="C120" t="str">
            <v>Fakulta práva</v>
          </cell>
          <cell r="P120">
            <v>6</v>
          </cell>
          <cell r="Q120">
            <v>34</v>
          </cell>
        </row>
        <row r="121">
          <cell r="B121" t="str">
            <v>Univerzita Komenského v Bratislave</v>
          </cell>
          <cell r="C121" t="str">
            <v>Prírodovedecká fakulta</v>
          </cell>
          <cell r="P121">
            <v>0</v>
          </cell>
          <cell r="Q121">
            <v>2</v>
          </cell>
        </row>
        <row r="122">
          <cell r="B122" t="str">
            <v>Univerzita Pavla Jozefa Šafárika v Košiciach</v>
          </cell>
          <cell r="C122" t="str">
            <v>Právnická fakulta</v>
          </cell>
          <cell r="P122">
            <v>17</v>
          </cell>
          <cell r="Q122">
            <v>95</v>
          </cell>
        </row>
        <row r="123">
          <cell r="B123" t="str">
            <v>Slovenská technická univerzita v Bratislave</v>
          </cell>
          <cell r="C123" t="str">
            <v>Stavebná fakulta</v>
          </cell>
          <cell r="P123">
            <v>0</v>
          </cell>
          <cell r="Q123">
            <v>3</v>
          </cell>
        </row>
        <row r="124">
          <cell r="B124" t="str">
            <v>Vysoká škola DTI</v>
          </cell>
          <cell r="C124">
            <v>0</v>
          </cell>
          <cell r="P124">
            <v>1</v>
          </cell>
          <cell r="Q124">
            <v>9</v>
          </cell>
        </row>
        <row r="125">
          <cell r="B125" t="str">
            <v>Univerzita Komenského v Bratislave</v>
          </cell>
          <cell r="C125" t="str">
            <v>Právnická fakulta</v>
          </cell>
          <cell r="P125">
            <v>11</v>
          </cell>
          <cell r="Q125">
            <v>208</v>
          </cell>
        </row>
        <row r="126">
          <cell r="B126" t="str">
            <v>Univerzita Komenského v Bratislave</v>
          </cell>
          <cell r="C126" t="str">
            <v>Právnická fakulta</v>
          </cell>
          <cell r="P126">
            <v>6</v>
          </cell>
          <cell r="Q126">
            <v>32</v>
          </cell>
        </row>
        <row r="127">
          <cell r="B127" t="str">
            <v>Univerzita Komenského v Bratislave</v>
          </cell>
          <cell r="C127" t="str">
            <v>Jesseniova lekárska fakulta v Martine</v>
          </cell>
          <cell r="P127">
            <v>1</v>
          </cell>
          <cell r="Q127">
            <v>5</v>
          </cell>
        </row>
        <row r="128">
          <cell r="B128" t="str">
            <v>Žilinská univerzita v Žiline</v>
          </cell>
          <cell r="C128" t="str">
            <v>Stavebná fakulta</v>
          </cell>
          <cell r="P128">
            <v>0</v>
          </cell>
          <cell r="Q128">
            <v>3</v>
          </cell>
        </row>
        <row r="129">
          <cell r="B129" t="str">
            <v>Univerzita Komenského v Bratislave</v>
          </cell>
          <cell r="C129" t="str">
            <v>Fakulta matematiky, fyziky a informatiky</v>
          </cell>
          <cell r="P129">
            <v>1</v>
          </cell>
          <cell r="Q129">
            <v>2</v>
          </cell>
        </row>
        <row r="130">
          <cell r="B130" t="str">
            <v>Univerzita Komenského v Bratislave</v>
          </cell>
          <cell r="C130" t="str">
            <v>Právnická fakulta</v>
          </cell>
          <cell r="P130">
            <v>3</v>
          </cell>
          <cell r="Q130">
            <v>301</v>
          </cell>
        </row>
        <row r="131">
          <cell r="B131" t="str">
            <v>Technická univerzita v Košiciach</v>
          </cell>
          <cell r="C131" t="str">
            <v>Letecká fakulta</v>
          </cell>
          <cell r="P131">
            <v>0</v>
          </cell>
          <cell r="Q131">
            <v>5</v>
          </cell>
        </row>
        <row r="132">
          <cell r="B132" t="str">
            <v>Univerzita Pavla Jozefa Šafárika v Košiciach</v>
          </cell>
          <cell r="C132" t="str">
            <v>Lekárska fakulta</v>
          </cell>
          <cell r="P132">
            <v>0</v>
          </cell>
          <cell r="Q132">
            <v>1</v>
          </cell>
        </row>
        <row r="133">
          <cell r="B133" t="str">
            <v>Slovenská technická univerzita v Bratislave</v>
          </cell>
          <cell r="C133" t="str">
            <v>Fakulta elektrotechniky a informatiky</v>
          </cell>
          <cell r="P133">
            <v>0</v>
          </cell>
          <cell r="Q133">
            <v>3</v>
          </cell>
        </row>
        <row r="134">
          <cell r="B134" t="str">
            <v>Univerzita Komenského v Bratislave</v>
          </cell>
          <cell r="C134" t="str">
            <v>Prírodovedecká fakulta</v>
          </cell>
          <cell r="P134">
            <v>0</v>
          </cell>
          <cell r="Q134">
            <v>1</v>
          </cell>
        </row>
        <row r="135">
          <cell r="B135" t="str">
            <v>Vysoká škola múzických umení v Bratislave</v>
          </cell>
          <cell r="C135" t="str">
            <v>Divadelná fakulta</v>
          </cell>
          <cell r="P135">
            <v>0</v>
          </cell>
          <cell r="Q135">
            <v>2</v>
          </cell>
        </row>
        <row r="136">
          <cell r="B136" t="str">
            <v>Univerzita veterinárskeho lekárstva a farmácie v Košiciach</v>
          </cell>
          <cell r="C136">
            <v>0</v>
          </cell>
          <cell r="P136">
            <v>0</v>
          </cell>
          <cell r="Q136">
            <v>6</v>
          </cell>
        </row>
        <row r="137">
          <cell r="B137" t="str">
            <v>Vysoká škola manažmentu</v>
          </cell>
          <cell r="C137">
            <v>0</v>
          </cell>
          <cell r="P137">
            <v>3</v>
          </cell>
          <cell r="Q137">
            <v>21</v>
          </cell>
        </row>
        <row r="138">
          <cell r="B138" t="str">
            <v>Vysoká škola manažmentu</v>
          </cell>
          <cell r="C138">
            <v>0</v>
          </cell>
          <cell r="P138">
            <v>0</v>
          </cell>
          <cell r="Q138">
            <v>18</v>
          </cell>
        </row>
        <row r="139">
          <cell r="B139" t="str">
            <v>Vysoká škola manažmentu</v>
          </cell>
          <cell r="C139">
            <v>0</v>
          </cell>
          <cell r="P139">
            <v>2</v>
          </cell>
          <cell r="Q139">
            <v>18</v>
          </cell>
        </row>
        <row r="140">
          <cell r="B140" t="str">
            <v>Vysoká škola manažmentu</v>
          </cell>
          <cell r="C140">
            <v>0</v>
          </cell>
          <cell r="P140">
            <v>0</v>
          </cell>
          <cell r="Q140">
            <v>10</v>
          </cell>
        </row>
        <row r="141">
          <cell r="B141" t="str">
            <v>Univerzita Komenského v Bratislave</v>
          </cell>
          <cell r="C141" t="str">
            <v>Lekárska fakulta</v>
          </cell>
          <cell r="P141">
            <v>0</v>
          </cell>
          <cell r="Q141">
            <v>3</v>
          </cell>
        </row>
        <row r="142">
          <cell r="B142" t="str">
            <v>Univerzita Pavla Jozefa Šafárika v Košiciach</v>
          </cell>
          <cell r="C142" t="str">
            <v>Lekárska fakulta</v>
          </cell>
          <cell r="P142">
            <v>0</v>
          </cell>
          <cell r="Q142">
            <v>4</v>
          </cell>
        </row>
        <row r="143">
          <cell r="B143" t="str">
            <v>Slovenská technická univerzita v Bratislave</v>
          </cell>
          <cell r="C143" t="str">
            <v>Fakulta elektrotechniky a informatiky</v>
          </cell>
          <cell r="P143">
            <v>0</v>
          </cell>
          <cell r="Q143">
            <v>1</v>
          </cell>
        </row>
        <row r="144">
          <cell r="B144" t="str">
            <v>Technická univerzita v Košiciach</v>
          </cell>
          <cell r="C144" t="str">
            <v>Fakulta elektrotechniky a informatiky</v>
          </cell>
          <cell r="P144">
            <v>1</v>
          </cell>
          <cell r="Q144">
            <v>12</v>
          </cell>
        </row>
        <row r="145">
          <cell r="B145" t="str">
            <v>Vysoká škola bezpečnostného manažérstva v Košiciach</v>
          </cell>
          <cell r="C145">
            <v>0</v>
          </cell>
          <cell r="P145">
            <v>0</v>
          </cell>
          <cell r="Q145">
            <v>3</v>
          </cell>
        </row>
        <row r="146">
          <cell r="B146" t="str">
            <v>Vysoká škola bezpečnostného manažérstva v Košiciach</v>
          </cell>
          <cell r="C146">
            <v>0</v>
          </cell>
          <cell r="P146">
            <v>1</v>
          </cell>
          <cell r="Q146">
            <v>4</v>
          </cell>
        </row>
        <row r="147">
          <cell r="B147" t="str">
            <v>Slovenská technická univerzita v Bratislave</v>
          </cell>
          <cell r="C147" t="str">
            <v>Fakulta informatiky a informačných technológií</v>
          </cell>
          <cell r="P147">
            <v>2</v>
          </cell>
          <cell r="Q147">
            <v>15</v>
          </cell>
        </row>
        <row r="148">
          <cell r="B148" t="str">
            <v>Slovenská technická univerzita v Bratislave</v>
          </cell>
          <cell r="C148" t="str">
            <v>Fakulta informatiky a informačných technológií</v>
          </cell>
          <cell r="P148">
            <v>3</v>
          </cell>
          <cell r="Q148">
            <v>93</v>
          </cell>
        </row>
        <row r="149">
          <cell r="B149" t="str">
            <v>Univerzita veterinárskeho lekárstva a farmácie v Košiciach</v>
          </cell>
          <cell r="C149">
            <v>0</v>
          </cell>
          <cell r="P149">
            <v>3</v>
          </cell>
          <cell r="Q149">
            <v>7</v>
          </cell>
        </row>
        <row r="150">
          <cell r="B150" t="str">
            <v>Slovenská technická univerzita v Bratislave</v>
          </cell>
          <cell r="C150" t="str">
            <v>Fakulta chemickej a potravinárskej technológie</v>
          </cell>
          <cell r="P150">
            <v>0</v>
          </cell>
          <cell r="Q150">
            <v>28</v>
          </cell>
        </row>
        <row r="151">
          <cell r="B151" t="str">
            <v>Trnavská univerzita v Trnave</v>
          </cell>
          <cell r="C151" t="str">
            <v>Pedagogická fakulta</v>
          </cell>
          <cell r="P151">
            <v>1</v>
          </cell>
          <cell r="Q151">
            <v>91</v>
          </cell>
        </row>
        <row r="152">
          <cell r="B152" t="str">
            <v>Žilinská univerzita v Žiline</v>
          </cell>
          <cell r="C152" t="str">
            <v>Fakulta riadenia a informatiky</v>
          </cell>
          <cell r="P152">
            <v>3</v>
          </cell>
          <cell r="Q152">
            <v>45</v>
          </cell>
        </row>
        <row r="153">
          <cell r="B153" t="str">
            <v>Žilinská univerzita v Žiline</v>
          </cell>
          <cell r="C153" t="str">
            <v>Fakulta riadenia a informatiky</v>
          </cell>
          <cell r="P153">
            <v>1</v>
          </cell>
          <cell r="Q153">
            <v>71</v>
          </cell>
        </row>
        <row r="154">
          <cell r="B154" t="str">
            <v>Žilinská univerzita v Žiline</v>
          </cell>
          <cell r="C154" t="str">
            <v>Fakulta riadenia a informatiky</v>
          </cell>
          <cell r="P154">
            <v>0</v>
          </cell>
          <cell r="Q154">
            <v>7</v>
          </cell>
        </row>
        <row r="155">
          <cell r="B155" t="str">
            <v>Trnavská univerzita v Trnave</v>
          </cell>
          <cell r="C155" t="str">
            <v>Fakulta zdravotníctva a sociálnej práce</v>
          </cell>
          <cell r="P155">
            <v>2</v>
          </cell>
          <cell r="Q155">
            <v>10</v>
          </cell>
        </row>
        <row r="156">
          <cell r="B156" t="str">
            <v>Trnavská univerzita v Trnave</v>
          </cell>
          <cell r="C156" t="str">
            <v>Fakulta zdravotníctva a sociálnej práce</v>
          </cell>
          <cell r="P156">
            <v>3</v>
          </cell>
          <cell r="Q156">
            <v>41</v>
          </cell>
        </row>
        <row r="157">
          <cell r="B157" t="str">
            <v>Univerzita J. Selyeho</v>
          </cell>
          <cell r="C157" t="str">
            <v>Fakulta ekonómie a informatiky</v>
          </cell>
          <cell r="P157">
            <v>2</v>
          </cell>
          <cell r="Q157">
            <v>8</v>
          </cell>
        </row>
        <row r="158">
          <cell r="B158" t="str">
            <v>Univerzita Komenského v Bratislave</v>
          </cell>
          <cell r="C158" t="str">
            <v>Filozofická fakulta</v>
          </cell>
          <cell r="P158">
            <v>3</v>
          </cell>
          <cell r="Q158">
            <v>31</v>
          </cell>
        </row>
        <row r="159">
          <cell r="B159" t="str">
            <v>Trnavská univerzita v Trnave</v>
          </cell>
          <cell r="C159" t="str">
            <v>Pedagogická fakulta</v>
          </cell>
          <cell r="P159">
            <v>1</v>
          </cell>
          <cell r="Q159">
            <v>20</v>
          </cell>
        </row>
        <row r="160">
          <cell r="B160" t="str">
            <v>Univerzita Pavla Jozefa Šafárika v Košiciach</v>
          </cell>
          <cell r="C160" t="str">
            <v>Prírodovedecká fakulta</v>
          </cell>
          <cell r="P160">
            <v>0</v>
          </cell>
          <cell r="Q160">
            <v>3</v>
          </cell>
        </row>
        <row r="161">
          <cell r="B161" t="str">
            <v>Univerzita Komenského v Bratislave</v>
          </cell>
          <cell r="C161" t="str">
            <v>Pedagogická fakulta</v>
          </cell>
          <cell r="P161">
            <v>0</v>
          </cell>
          <cell r="Q161">
            <v>2</v>
          </cell>
        </row>
        <row r="162">
          <cell r="B162" t="str">
            <v>Univerzita Komenského v Bratislave</v>
          </cell>
          <cell r="C162" t="str">
            <v>Právnická fakulta</v>
          </cell>
          <cell r="P162">
            <v>1</v>
          </cell>
          <cell r="Q162">
            <v>27</v>
          </cell>
        </row>
        <row r="163">
          <cell r="B163" t="str">
            <v>Univerzita Komenského v Bratislave</v>
          </cell>
          <cell r="C163" t="str">
            <v>Pedagogická fakulta</v>
          </cell>
          <cell r="P163">
            <v>0</v>
          </cell>
          <cell r="Q163">
            <v>21.5</v>
          </cell>
        </row>
        <row r="164">
          <cell r="B164" t="str">
            <v>Univerzita Komenského v Bratislave</v>
          </cell>
          <cell r="C164" t="str">
            <v>Pedagogická fakulta</v>
          </cell>
          <cell r="P164">
            <v>0</v>
          </cell>
          <cell r="Q164">
            <v>0.5</v>
          </cell>
        </row>
        <row r="165">
          <cell r="B165" t="str">
            <v>Univerzita Komenského v Bratislave</v>
          </cell>
          <cell r="C165" t="str">
            <v>Pedagogická fakulta</v>
          </cell>
          <cell r="P165">
            <v>1</v>
          </cell>
          <cell r="Q165">
            <v>48</v>
          </cell>
        </row>
        <row r="166">
          <cell r="B166" t="str">
            <v>Univerzita Komenského v Bratislave</v>
          </cell>
          <cell r="C166" t="str">
            <v>Rímskokatolícka cyrilometodská bohoslovecká fakulta</v>
          </cell>
          <cell r="P166">
            <v>0</v>
          </cell>
          <cell r="Q166">
            <v>15</v>
          </cell>
        </row>
        <row r="167">
          <cell r="B167" t="str">
            <v>Univerzita veterinárskeho lekárstva a farmácie v Košiciach</v>
          </cell>
          <cell r="C167">
            <v>0</v>
          </cell>
          <cell r="P167">
            <v>10</v>
          </cell>
          <cell r="Q167">
            <v>68</v>
          </cell>
        </row>
        <row r="168">
          <cell r="B168" t="str">
            <v>Univerzita Komenského v Bratislave</v>
          </cell>
          <cell r="C168" t="str">
            <v>Pedagogická fakulta</v>
          </cell>
          <cell r="P168">
            <v>1</v>
          </cell>
          <cell r="Q168">
            <v>66</v>
          </cell>
        </row>
        <row r="169">
          <cell r="B169" t="str">
            <v>Univerzita Komenského v Bratislave</v>
          </cell>
          <cell r="C169" t="str">
            <v>Pedagogická fakulta</v>
          </cell>
          <cell r="P169">
            <v>0</v>
          </cell>
          <cell r="Q169">
            <v>8.5</v>
          </cell>
        </row>
        <row r="170">
          <cell r="B170" t="str">
            <v>Univerzita Komenského v Bratislave</v>
          </cell>
          <cell r="C170" t="str">
            <v>Pedagogická fakulta</v>
          </cell>
          <cell r="P170">
            <v>0</v>
          </cell>
          <cell r="Q170">
            <v>8.5</v>
          </cell>
        </row>
        <row r="171">
          <cell r="B171" t="str">
            <v>Univerzita sv. Cyrila a Metoda v Trnave</v>
          </cell>
          <cell r="C171" t="str">
            <v>Filozofická fakulta</v>
          </cell>
          <cell r="P171">
            <v>1</v>
          </cell>
          <cell r="Q171">
            <v>23</v>
          </cell>
        </row>
        <row r="172">
          <cell r="B172" t="str">
            <v>Univerzita sv. Cyrila a Metoda v Trnave</v>
          </cell>
          <cell r="C172" t="str">
            <v>Filozofická fakulta</v>
          </cell>
          <cell r="P172">
            <v>0</v>
          </cell>
          <cell r="Q172">
            <v>1</v>
          </cell>
        </row>
        <row r="173">
          <cell r="B173" t="str">
            <v>Univerzita Pavla Jozefa Šafárika v Košiciach</v>
          </cell>
          <cell r="C173" t="str">
            <v>Právnická fakulta</v>
          </cell>
          <cell r="P173">
            <v>1</v>
          </cell>
          <cell r="Q173">
            <v>9</v>
          </cell>
        </row>
        <row r="174">
          <cell r="B174" t="str">
            <v>Technická univerzita v Košiciach</v>
          </cell>
          <cell r="C174" t="str">
            <v>Strojnícka fakulta</v>
          </cell>
          <cell r="P174">
            <v>0</v>
          </cell>
          <cell r="Q174">
            <v>1</v>
          </cell>
        </row>
        <row r="175">
          <cell r="B175" t="str">
            <v>Technická univerzita v Košiciach</v>
          </cell>
          <cell r="C175" t="str">
            <v>Strojnícka fakulta</v>
          </cell>
          <cell r="P175">
            <v>0</v>
          </cell>
          <cell r="Q175">
            <v>1</v>
          </cell>
        </row>
        <row r="176">
          <cell r="B176" t="str">
            <v>Slovenská technická univerzita v Bratislave</v>
          </cell>
          <cell r="C176" t="str">
            <v>Fakulta informatiky a informačných technológií</v>
          </cell>
          <cell r="P176">
            <v>2</v>
          </cell>
          <cell r="Q176">
            <v>71</v>
          </cell>
        </row>
        <row r="177">
          <cell r="B177" t="str">
            <v>Univerzita sv. Cyrila a Metoda v Trnave</v>
          </cell>
          <cell r="C177" t="str">
            <v>Fakulta masmediálnej komunikácie</v>
          </cell>
          <cell r="P177">
            <v>0</v>
          </cell>
          <cell r="Q177">
            <v>7</v>
          </cell>
        </row>
        <row r="178">
          <cell r="B178" t="str">
            <v>Univerzita Komenského v Bratislave</v>
          </cell>
          <cell r="C178" t="str">
            <v>Filozofická fakulta</v>
          </cell>
          <cell r="P178">
            <v>1</v>
          </cell>
          <cell r="Q178">
            <v>18</v>
          </cell>
        </row>
        <row r="179">
          <cell r="B179" t="str">
            <v>Univerzita Komenského v Bratislave</v>
          </cell>
          <cell r="C179" t="str">
            <v>Filozofická fakulta</v>
          </cell>
          <cell r="P179">
            <v>0.5</v>
          </cell>
          <cell r="Q179">
            <v>5</v>
          </cell>
        </row>
        <row r="180">
          <cell r="B180" t="str">
            <v>Univerzita Komenského v Bratislave</v>
          </cell>
          <cell r="C180" t="str">
            <v>Filozofická fakulta</v>
          </cell>
          <cell r="P180">
            <v>6</v>
          </cell>
          <cell r="Q180">
            <v>96</v>
          </cell>
        </row>
        <row r="181">
          <cell r="B181" t="str">
            <v>Univerzita Komenského v Bratislave</v>
          </cell>
          <cell r="C181" t="str">
            <v>Farmaceutická fakulta</v>
          </cell>
          <cell r="P181">
            <v>4</v>
          </cell>
          <cell r="Q181">
            <v>170</v>
          </cell>
        </row>
        <row r="182">
          <cell r="B182" t="str">
            <v>Univerzita sv. Cyrila a Metoda v Trnave</v>
          </cell>
          <cell r="C182" t="str">
            <v>Fakulta masmediálnej komunikácie</v>
          </cell>
          <cell r="P182">
            <v>5</v>
          </cell>
          <cell r="Q182">
            <v>81</v>
          </cell>
        </row>
        <row r="183">
          <cell r="B183" t="str">
            <v>Univerzita sv. Cyrila a Metoda v Trnave</v>
          </cell>
          <cell r="C183" t="str">
            <v>Fakulta masmediálnej komunikácie</v>
          </cell>
          <cell r="P183">
            <v>5</v>
          </cell>
          <cell r="Q183">
            <v>85</v>
          </cell>
        </row>
        <row r="184">
          <cell r="B184" t="str">
            <v>Vysoká škola zdravotníctva a sociálnej práce sv. Alžbety v Bratislave, n. o.</v>
          </cell>
          <cell r="C184">
            <v>0</v>
          </cell>
          <cell r="P184">
            <v>0</v>
          </cell>
          <cell r="Q184">
            <v>10</v>
          </cell>
        </row>
        <row r="185">
          <cell r="B185" t="str">
            <v>Univerzita sv. Cyrila a Metoda v Trnave</v>
          </cell>
          <cell r="C185" t="str">
            <v>Fakulta masmediálnej komunikácie</v>
          </cell>
          <cell r="P185">
            <v>1</v>
          </cell>
          <cell r="Q185">
            <v>19</v>
          </cell>
        </row>
        <row r="186">
          <cell r="B186" t="str">
            <v>Univerzita sv. Cyrila a Metoda v Trnave</v>
          </cell>
          <cell r="C186" t="str">
            <v>Fakulta masmediálnej komunikácie</v>
          </cell>
          <cell r="P186">
            <v>10</v>
          </cell>
          <cell r="Q186">
            <v>87</v>
          </cell>
        </row>
        <row r="187">
          <cell r="B187" t="str">
            <v>Univerzita sv. Cyrila a Metoda v Trnave</v>
          </cell>
          <cell r="C187" t="str">
            <v>Fakulta masmediálnej komunikácie</v>
          </cell>
          <cell r="P187">
            <v>1</v>
          </cell>
          <cell r="Q187">
            <v>16</v>
          </cell>
        </row>
        <row r="188">
          <cell r="B188" t="str">
            <v>Univerzita sv. Cyrila a Metoda v Trnave</v>
          </cell>
          <cell r="C188" t="str">
            <v>Fakulta masmediálnej komunikácie</v>
          </cell>
          <cell r="P188">
            <v>1</v>
          </cell>
          <cell r="Q188">
            <v>82</v>
          </cell>
        </row>
        <row r="189">
          <cell r="B189" t="str">
            <v>Univerzita sv. Cyrila a Metoda v Trnave</v>
          </cell>
          <cell r="C189" t="str">
            <v>Fakulta masmediálnej komunikácie</v>
          </cell>
          <cell r="P189">
            <v>2</v>
          </cell>
          <cell r="Q189">
            <v>38</v>
          </cell>
        </row>
        <row r="190">
          <cell r="B190" t="str">
            <v>Univerzita Komenského v Bratislave</v>
          </cell>
          <cell r="C190" t="str">
            <v>Filozofická fakulta</v>
          </cell>
          <cell r="P190">
            <v>1.5</v>
          </cell>
          <cell r="Q190">
            <v>27.5</v>
          </cell>
        </row>
        <row r="191">
          <cell r="B191" t="str">
            <v>Univerzita Komenského v Bratislave</v>
          </cell>
          <cell r="C191" t="str">
            <v>Filozofická fakulta</v>
          </cell>
          <cell r="P191">
            <v>1</v>
          </cell>
          <cell r="Q191">
            <v>9.5</v>
          </cell>
        </row>
        <row r="192">
          <cell r="B192" t="str">
            <v>Vysoká škola medzinárodného podnikania ISM Slovakia v Prešove</v>
          </cell>
          <cell r="C192">
            <v>0</v>
          </cell>
          <cell r="P192">
            <v>0</v>
          </cell>
          <cell r="Q192">
            <v>3</v>
          </cell>
        </row>
        <row r="193">
          <cell r="B193" t="str">
            <v>Vysoká škola medzinárodného podnikania ISM Slovakia v Prešove</v>
          </cell>
          <cell r="C193">
            <v>0</v>
          </cell>
          <cell r="P193">
            <v>0</v>
          </cell>
          <cell r="Q193">
            <v>9</v>
          </cell>
        </row>
        <row r="194">
          <cell r="B194" t="str">
            <v>Univerzita Komenského v Bratislave</v>
          </cell>
          <cell r="C194" t="str">
            <v>Filozofická fakulta</v>
          </cell>
          <cell r="P194">
            <v>0</v>
          </cell>
          <cell r="Q194">
            <v>10</v>
          </cell>
        </row>
        <row r="195">
          <cell r="B195" t="str">
            <v>Slovenská technická univerzita v Bratislave</v>
          </cell>
          <cell r="C195" t="str">
            <v>Fakulta chemickej a potravinárskej technológie</v>
          </cell>
          <cell r="P195">
            <v>0</v>
          </cell>
          <cell r="Q195">
            <v>1</v>
          </cell>
        </row>
        <row r="196">
          <cell r="B196" t="str">
            <v>Trnavská univerzita v Trnave</v>
          </cell>
          <cell r="C196" t="str">
            <v>Pedagogická fakulta</v>
          </cell>
          <cell r="P196">
            <v>0</v>
          </cell>
          <cell r="Q196">
            <v>36</v>
          </cell>
        </row>
        <row r="197">
          <cell r="B197" t="str">
            <v>Paneurópska vysoká škola</v>
          </cell>
          <cell r="C197" t="str">
            <v>Fakulta práva</v>
          </cell>
          <cell r="P197">
            <v>0</v>
          </cell>
          <cell r="Q197">
            <v>13</v>
          </cell>
        </row>
        <row r="198">
          <cell r="B198" t="str">
            <v>Univerzita J. Selyeho</v>
          </cell>
          <cell r="C198" t="str">
            <v>Fakulta ekonómie a informatiky</v>
          </cell>
          <cell r="P198">
            <v>0</v>
          </cell>
          <cell r="Q198">
            <v>6</v>
          </cell>
        </row>
        <row r="199">
          <cell r="B199" t="str">
            <v>Univerzita sv. Cyrila a Metoda v Trnave</v>
          </cell>
          <cell r="C199" t="str">
            <v>Filozofická fakulta</v>
          </cell>
          <cell r="P199">
            <v>0</v>
          </cell>
          <cell r="Q199">
            <v>26</v>
          </cell>
        </row>
        <row r="200">
          <cell r="B200" t="str">
            <v>Univerzita sv. Cyrila a Metoda v Trnave</v>
          </cell>
          <cell r="C200" t="str">
            <v>Filozofická fakulta</v>
          </cell>
          <cell r="P200">
            <v>0</v>
          </cell>
          <cell r="Q200">
            <v>12</v>
          </cell>
        </row>
        <row r="201">
          <cell r="B201" t="str">
            <v>Univerzita sv. Cyrila a Metoda v Trnave</v>
          </cell>
          <cell r="C201" t="str">
            <v>Filozofická fakulta</v>
          </cell>
          <cell r="P201">
            <v>1</v>
          </cell>
          <cell r="Q201">
            <v>65</v>
          </cell>
        </row>
        <row r="202">
          <cell r="B202" t="str">
            <v>Univerzita Komenského v Bratislave</v>
          </cell>
          <cell r="C202" t="str">
            <v>Filozofická fakulta</v>
          </cell>
          <cell r="P202">
            <v>0.5</v>
          </cell>
          <cell r="Q202">
            <v>16</v>
          </cell>
        </row>
        <row r="203">
          <cell r="B203" t="str">
            <v>Univerzita Komenského v Bratislave</v>
          </cell>
          <cell r="C203" t="str">
            <v>Filozofická fakulta</v>
          </cell>
          <cell r="P203">
            <v>0.5</v>
          </cell>
          <cell r="Q203">
            <v>12</v>
          </cell>
        </row>
        <row r="204">
          <cell r="B204" t="str">
            <v>Univerzita Komenského v Bratislave</v>
          </cell>
          <cell r="C204" t="str">
            <v>Prírodovedecká fakulta</v>
          </cell>
          <cell r="P204">
            <v>0.5</v>
          </cell>
          <cell r="Q204">
            <v>21</v>
          </cell>
        </row>
        <row r="205">
          <cell r="B205" t="str">
            <v>Paneurópska vysoká škola</v>
          </cell>
          <cell r="C205" t="str">
            <v>Fakulta informatiky</v>
          </cell>
          <cell r="P205">
            <v>0</v>
          </cell>
          <cell r="Q205">
            <v>5</v>
          </cell>
        </row>
        <row r="206">
          <cell r="B206" t="str">
            <v>Univerzita sv. Cyrila a Metoda v Trnave</v>
          </cell>
          <cell r="C206" t="str">
            <v>Filozofická fakulta</v>
          </cell>
          <cell r="P206">
            <v>0.5</v>
          </cell>
          <cell r="Q206">
            <v>3</v>
          </cell>
        </row>
        <row r="207">
          <cell r="B207" t="str">
            <v>Univerzita sv. Cyrila a Metoda v Trnave</v>
          </cell>
          <cell r="C207" t="str">
            <v>Filozofická fakulta</v>
          </cell>
          <cell r="P207">
            <v>0</v>
          </cell>
          <cell r="Q207">
            <v>1</v>
          </cell>
        </row>
        <row r="208">
          <cell r="B208" t="str">
            <v>Slovenská technická univerzita v Bratislave</v>
          </cell>
          <cell r="C208" t="str">
            <v>Fakulta chemickej a potravinárskej technológie</v>
          </cell>
          <cell r="P208">
            <v>1</v>
          </cell>
          <cell r="Q208">
            <v>20</v>
          </cell>
        </row>
        <row r="209">
          <cell r="B209" t="str">
            <v>Univerzita Komenského v Bratislave</v>
          </cell>
          <cell r="C209" t="str">
            <v>Filozofická fakulta</v>
          </cell>
          <cell r="P209">
            <v>0</v>
          </cell>
          <cell r="Q209">
            <v>5</v>
          </cell>
        </row>
        <row r="210">
          <cell r="B210" t="str">
            <v>Univerzita Komenského v Bratislave</v>
          </cell>
          <cell r="C210" t="str">
            <v>Prírodovedecká fakulta</v>
          </cell>
          <cell r="P210">
            <v>0</v>
          </cell>
          <cell r="Q210">
            <v>2</v>
          </cell>
        </row>
        <row r="211">
          <cell r="B211" t="str">
            <v>Trnavská univerzita v Trnave</v>
          </cell>
          <cell r="C211" t="str">
            <v>Pedagogická fakulta</v>
          </cell>
          <cell r="P211">
            <v>2</v>
          </cell>
          <cell r="Q211">
            <v>99</v>
          </cell>
        </row>
        <row r="212">
          <cell r="B212" t="str">
            <v>Vysoká škola zdravotníctva a sociálnej práce sv. Alžbety v Bratislave, n. o.</v>
          </cell>
          <cell r="C212">
            <v>0</v>
          </cell>
          <cell r="P212">
            <v>0</v>
          </cell>
          <cell r="Q212">
            <v>8</v>
          </cell>
        </row>
        <row r="213">
          <cell r="B213" t="str">
            <v>Univerzita Komenského v Bratislave</v>
          </cell>
          <cell r="C213" t="str">
            <v>Filozofická fakulta</v>
          </cell>
          <cell r="P213">
            <v>3</v>
          </cell>
          <cell r="Q213">
            <v>10</v>
          </cell>
        </row>
        <row r="214">
          <cell r="B214" t="str">
            <v>Slovenská technická univerzita v Bratislave</v>
          </cell>
          <cell r="C214" t="str">
            <v>Materiálovotechnologická fakulta so sídlom v Trnave</v>
          </cell>
          <cell r="P214">
            <v>0</v>
          </cell>
          <cell r="Q214">
            <v>1</v>
          </cell>
        </row>
        <row r="215">
          <cell r="B215" t="str">
            <v>Univerzita Pavla Jozefa Šafárika v Košiciach</v>
          </cell>
          <cell r="C215" t="str">
            <v>Lekárska fakulta</v>
          </cell>
          <cell r="P215">
            <v>0</v>
          </cell>
          <cell r="Q215">
            <v>5</v>
          </cell>
        </row>
        <row r="216">
          <cell r="B216" t="str">
            <v>Bratislavská medzinárodná škola liberálnych štúdií</v>
          </cell>
          <cell r="C216">
            <v>0</v>
          </cell>
          <cell r="P216">
            <v>1</v>
          </cell>
          <cell r="Q216">
            <v>11</v>
          </cell>
        </row>
        <row r="217">
          <cell r="B217" t="str">
            <v>Vysoká škola zdravotníctva a sociálnej práce sv. Alžbety v Bratislave, n. o.</v>
          </cell>
          <cell r="C217">
            <v>0</v>
          </cell>
          <cell r="P217">
            <v>1</v>
          </cell>
          <cell r="Q217">
            <v>40</v>
          </cell>
        </row>
        <row r="218">
          <cell r="B218" t="str">
            <v>Vysoká škola zdravotníctva a sociálnej práce sv. Alžbety v Bratislave, n. o.</v>
          </cell>
          <cell r="C218">
            <v>0</v>
          </cell>
          <cell r="P218">
            <v>1</v>
          </cell>
          <cell r="Q218">
            <v>2</v>
          </cell>
        </row>
        <row r="219">
          <cell r="B219" t="str">
            <v>Paneurópska vysoká škola</v>
          </cell>
          <cell r="C219" t="str">
            <v>Fakulta ekonómie a podnikania</v>
          </cell>
          <cell r="P219">
            <v>0</v>
          </cell>
          <cell r="Q219">
            <v>15</v>
          </cell>
        </row>
        <row r="220">
          <cell r="B220" t="str">
            <v>Univerzita sv. Cyrila a Metoda v Trnave</v>
          </cell>
          <cell r="C220" t="str">
            <v>Fakulta sociálnych vied</v>
          </cell>
          <cell r="P220">
            <v>0</v>
          </cell>
          <cell r="Q220">
            <v>29</v>
          </cell>
        </row>
        <row r="221">
          <cell r="B221" t="str">
            <v>Univerzita sv. Cyrila a Metoda v Trnave</v>
          </cell>
          <cell r="C221" t="str">
            <v>Fakulta sociálnych vied</v>
          </cell>
          <cell r="P221">
            <v>1</v>
          </cell>
          <cell r="Q221">
            <v>9</v>
          </cell>
        </row>
        <row r="222">
          <cell r="B222" t="str">
            <v>Univerzita sv. Cyrila a Metoda v Trnave</v>
          </cell>
          <cell r="C222" t="str">
            <v>Fakulta sociálnych vied</v>
          </cell>
          <cell r="P222">
            <v>0</v>
          </cell>
          <cell r="Q222">
            <v>19</v>
          </cell>
        </row>
        <row r="223">
          <cell r="B223" t="str">
            <v>Univerzita Konštantína Filozofa v Nitre</v>
          </cell>
          <cell r="C223" t="str">
            <v>Filozofická fakulta</v>
          </cell>
          <cell r="P223">
            <v>0</v>
          </cell>
          <cell r="Q223">
            <v>2</v>
          </cell>
        </row>
        <row r="224">
          <cell r="B224" t="str">
            <v>Univerzita Komenského v Bratislave</v>
          </cell>
          <cell r="C224" t="str">
            <v>Fakulta matematiky, fyziky a informatiky</v>
          </cell>
          <cell r="P224">
            <v>1</v>
          </cell>
          <cell r="Q224">
            <v>6</v>
          </cell>
        </row>
        <row r="225">
          <cell r="B225" t="str">
            <v>Trnavská univerzita v Trnave</v>
          </cell>
          <cell r="C225" t="str">
            <v>Pedagogická fakulta</v>
          </cell>
          <cell r="P225">
            <v>1</v>
          </cell>
          <cell r="Q225">
            <v>19</v>
          </cell>
        </row>
        <row r="226">
          <cell r="B226" t="str">
            <v>Univerzita Komenského v Bratislave</v>
          </cell>
          <cell r="C226" t="str">
            <v>Fakulta matematiky, fyziky a informatiky</v>
          </cell>
          <cell r="P226">
            <v>0</v>
          </cell>
          <cell r="Q226">
            <v>2</v>
          </cell>
        </row>
        <row r="227">
          <cell r="B227" t="str">
            <v>Slovenská poľnohospodárska univerzita v Nitre</v>
          </cell>
          <cell r="C227" t="str">
            <v>Fakulta ekonomiky a manažmentu</v>
          </cell>
          <cell r="P227">
            <v>0</v>
          </cell>
          <cell r="Q227">
            <v>2</v>
          </cell>
        </row>
        <row r="228">
          <cell r="B228" t="str">
            <v>Univerzita sv. Cyrila a Metoda v Trnave</v>
          </cell>
          <cell r="C228" t="str">
            <v>Fakulta sociálnych vied</v>
          </cell>
          <cell r="P228">
            <v>0</v>
          </cell>
          <cell r="Q228">
            <v>5</v>
          </cell>
        </row>
        <row r="229">
          <cell r="B229" t="str">
            <v>Univerzita sv. Cyrila a Metoda v Trnave</v>
          </cell>
          <cell r="C229" t="str">
            <v>Fakulta sociálnych vied</v>
          </cell>
          <cell r="P229">
            <v>0</v>
          </cell>
          <cell r="Q229">
            <v>4</v>
          </cell>
        </row>
        <row r="230">
          <cell r="B230" t="str">
            <v>Univerzita Pavla Jozefa Šafárika v Košiciach</v>
          </cell>
          <cell r="C230" t="str">
            <v>Lekárska fakulta</v>
          </cell>
          <cell r="P230">
            <v>0</v>
          </cell>
          <cell r="Q230">
            <v>7</v>
          </cell>
        </row>
        <row r="231">
          <cell r="B231" t="str">
            <v>Slovenská technická univerzita v Bratislave</v>
          </cell>
          <cell r="C231" t="str">
            <v>Materiálovotechnologická fakulta so sídlom v Trnave</v>
          </cell>
          <cell r="P231">
            <v>0</v>
          </cell>
          <cell r="Q231">
            <v>1</v>
          </cell>
        </row>
        <row r="232">
          <cell r="B232" t="str">
            <v>Univerzita Komenského v Bratislave</v>
          </cell>
          <cell r="C232" t="str">
            <v>Lekárska fakulta</v>
          </cell>
          <cell r="P232">
            <v>0</v>
          </cell>
          <cell r="Q232">
            <v>6</v>
          </cell>
        </row>
        <row r="233">
          <cell r="B233" t="str">
            <v>Žilinská univerzita v Žiline</v>
          </cell>
          <cell r="C233" t="str">
            <v>Strojnícka fakulta</v>
          </cell>
          <cell r="P233">
            <v>0</v>
          </cell>
          <cell r="Q233">
            <v>2</v>
          </cell>
        </row>
        <row r="234">
          <cell r="B234" t="str">
            <v>Slovenská poľnohospodárska univerzita v Nitre</v>
          </cell>
          <cell r="C234" t="str">
            <v>Fakulta európskych štúdií a regionálneho rozvoja</v>
          </cell>
          <cell r="P234">
            <v>0</v>
          </cell>
          <cell r="Q234">
            <v>1</v>
          </cell>
        </row>
        <row r="235">
          <cell r="B235" t="str">
            <v>Univerzita Komenského v Bratislave</v>
          </cell>
          <cell r="C235" t="str">
            <v>Právnická fakulta</v>
          </cell>
          <cell r="P235">
            <v>0</v>
          </cell>
          <cell r="Q235">
            <v>2</v>
          </cell>
        </row>
        <row r="236">
          <cell r="B236" t="str">
            <v>Univerzita Komenského v Bratislave</v>
          </cell>
          <cell r="C236" t="str">
            <v>Prírodovedecká fakulta</v>
          </cell>
          <cell r="P236">
            <v>0</v>
          </cell>
          <cell r="Q236">
            <v>1</v>
          </cell>
        </row>
        <row r="237">
          <cell r="B237" t="str">
            <v>Univerzita Pavla Jozefa Šafárika v Košiciach</v>
          </cell>
          <cell r="C237" t="str">
            <v>Právnická fakulta</v>
          </cell>
          <cell r="P237">
            <v>1</v>
          </cell>
          <cell r="Q237">
            <v>18</v>
          </cell>
        </row>
        <row r="238">
          <cell r="B238" t="str">
            <v>Technická univerzita v Košiciach</v>
          </cell>
          <cell r="C238" t="str">
            <v>Fakulta baníctva, ekológie, riadenia a geotechnológií</v>
          </cell>
          <cell r="P238">
            <v>1</v>
          </cell>
          <cell r="Q238">
            <v>6</v>
          </cell>
        </row>
        <row r="239">
          <cell r="B239" t="str">
            <v>Technická univerzita v Košiciach</v>
          </cell>
          <cell r="C239" t="str">
            <v>Ekonomická fakulta</v>
          </cell>
          <cell r="P239">
            <v>0</v>
          </cell>
          <cell r="Q239">
            <v>1</v>
          </cell>
        </row>
        <row r="240">
          <cell r="B240" t="str">
            <v>Technická univerzita v Košiciach</v>
          </cell>
          <cell r="C240" t="str">
            <v>Ekonomická fakulta</v>
          </cell>
          <cell r="P240">
            <v>0</v>
          </cell>
          <cell r="Q240">
            <v>3</v>
          </cell>
        </row>
        <row r="241">
          <cell r="B241" t="str">
            <v>Univerzita Komenského v Bratislave</v>
          </cell>
          <cell r="C241" t="str">
            <v>Fakulta sociálnych a ekonomických vied</v>
          </cell>
          <cell r="P241">
            <v>1</v>
          </cell>
          <cell r="Q241">
            <v>46</v>
          </cell>
        </row>
        <row r="242">
          <cell r="B242" t="str">
            <v>Vysoká škola zdravotníctva a sociálnej práce sv. Alžbety v Bratislave, n. o.</v>
          </cell>
          <cell r="C242">
            <v>0</v>
          </cell>
          <cell r="P242">
            <v>0</v>
          </cell>
          <cell r="Q242">
            <v>21</v>
          </cell>
        </row>
        <row r="243">
          <cell r="B243" t="str">
            <v>Vysoká škola zdravotníctva a sociálnej práce sv. Alžbety v Bratislave, n. o.</v>
          </cell>
          <cell r="C243">
            <v>0</v>
          </cell>
          <cell r="P243">
            <v>1</v>
          </cell>
          <cell r="Q243">
            <v>45</v>
          </cell>
        </row>
        <row r="244">
          <cell r="B244" t="str">
            <v>Technická univerzita v Košiciach</v>
          </cell>
          <cell r="C244" t="str">
            <v>Fakulta umení</v>
          </cell>
          <cell r="P244">
            <v>3</v>
          </cell>
          <cell r="Q244">
            <v>11</v>
          </cell>
        </row>
        <row r="245">
          <cell r="B245" t="str">
            <v>Univerzita sv. Cyrila a Metoda v Trnave</v>
          </cell>
          <cell r="C245" t="str">
            <v>Fakulta sociálnych vied</v>
          </cell>
          <cell r="P245">
            <v>0</v>
          </cell>
          <cell r="Q245">
            <v>6</v>
          </cell>
        </row>
        <row r="246">
          <cell r="B246" t="str">
            <v>Univerzita Komenského v Bratislave</v>
          </cell>
          <cell r="C246" t="str">
            <v>Prírodovedecká fakulta</v>
          </cell>
          <cell r="P246">
            <v>1</v>
          </cell>
          <cell r="Q246">
            <v>6</v>
          </cell>
        </row>
        <row r="247">
          <cell r="B247" t="str">
            <v>Vysoká škola zdravotníctva a sociálnej práce sv. Alžbety v Bratislave, n. o.</v>
          </cell>
          <cell r="C247">
            <v>0</v>
          </cell>
          <cell r="P247">
            <v>1</v>
          </cell>
          <cell r="Q247">
            <v>10</v>
          </cell>
        </row>
        <row r="248">
          <cell r="B248" t="str">
            <v>Vysoká škola DTI</v>
          </cell>
          <cell r="C248">
            <v>0</v>
          </cell>
          <cell r="P248">
            <v>1</v>
          </cell>
          <cell r="Q248">
            <v>83</v>
          </cell>
        </row>
        <row r="249">
          <cell r="B249" t="str">
            <v>Univerzita Mateja Bela v Banskej Bystrici</v>
          </cell>
          <cell r="C249" t="str">
            <v>Fakulta politických vied a medzinárodných vzťahov</v>
          </cell>
          <cell r="P249">
            <v>0</v>
          </cell>
          <cell r="Q249">
            <v>3</v>
          </cell>
        </row>
        <row r="250">
          <cell r="B250" t="str">
            <v>Vysoká škola výtvarných umení v Bratislave</v>
          </cell>
          <cell r="C250">
            <v>0</v>
          </cell>
          <cell r="P250">
            <v>0</v>
          </cell>
          <cell r="Q250">
            <v>1</v>
          </cell>
        </row>
        <row r="251">
          <cell r="B251" t="str">
            <v>Univerzita Komenského v Bratislave</v>
          </cell>
          <cell r="C251" t="str">
            <v>Lekárska fakulta</v>
          </cell>
          <cell r="P251">
            <v>0</v>
          </cell>
          <cell r="Q251">
            <v>2</v>
          </cell>
        </row>
        <row r="252">
          <cell r="B252" t="str">
            <v>Vysoká škola zdravotníctva a sociálnej práce sv. Alžbety v Bratislave, n. o.</v>
          </cell>
          <cell r="C252">
            <v>0</v>
          </cell>
          <cell r="P252">
            <v>0</v>
          </cell>
          <cell r="Q252">
            <v>6</v>
          </cell>
        </row>
        <row r="253">
          <cell r="B253" t="str">
            <v>Technická univerzita v Košiciach</v>
          </cell>
          <cell r="C253" t="str">
            <v>Strojnícka fakulta</v>
          </cell>
          <cell r="P253">
            <v>0</v>
          </cell>
          <cell r="Q253">
            <v>3</v>
          </cell>
        </row>
        <row r="254">
          <cell r="B254" t="str">
            <v>Slovenská technická univerzita v Bratislave</v>
          </cell>
          <cell r="C254" t="str">
            <v>Fakulta architektúry a dizajnu</v>
          </cell>
          <cell r="P254">
            <v>0</v>
          </cell>
          <cell r="Q254">
            <v>6</v>
          </cell>
        </row>
        <row r="255">
          <cell r="B255" t="str">
            <v>Univerzita Komenského v Bratislave</v>
          </cell>
          <cell r="C255" t="str">
            <v>Lekárska fakulta</v>
          </cell>
          <cell r="P255">
            <v>0</v>
          </cell>
          <cell r="Q255">
            <v>2</v>
          </cell>
        </row>
        <row r="256">
          <cell r="B256" t="str">
            <v>Technická univerzita v Košiciach</v>
          </cell>
          <cell r="C256" t="str">
            <v>Fakulta materiálov, metalurgie a recyklácie</v>
          </cell>
          <cell r="P256">
            <v>1</v>
          </cell>
          <cell r="Q256">
            <v>4</v>
          </cell>
        </row>
        <row r="257">
          <cell r="B257" t="str">
            <v>Univerzita sv. Cyrila a Metoda v Trnave</v>
          </cell>
          <cell r="C257" t="str">
            <v>Fakulta masmediálnej komunikácie</v>
          </cell>
          <cell r="P257">
            <v>0</v>
          </cell>
          <cell r="Q257">
            <v>3</v>
          </cell>
        </row>
        <row r="258">
          <cell r="B258" t="str">
            <v>Univerzita sv. Cyrila a Metoda v Trnave</v>
          </cell>
          <cell r="C258" t="str">
            <v>Fakulta masmediálnej komunikácie</v>
          </cell>
          <cell r="P258">
            <v>0</v>
          </cell>
          <cell r="Q258">
            <v>5</v>
          </cell>
        </row>
        <row r="259">
          <cell r="B259" t="str">
            <v>Univerzita veterinárskeho lekárstva a farmácie v Košiciach</v>
          </cell>
          <cell r="C259">
            <v>0</v>
          </cell>
          <cell r="P259">
            <v>0</v>
          </cell>
          <cell r="Q259">
            <v>1</v>
          </cell>
        </row>
        <row r="260">
          <cell r="B260" t="str">
            <v>Vysoká škola zdravotníctva a sociálnej práce sv. Alžbety v Bratislave, n. o.</v>
          </cell>
          <cell r="C260">
            <v>0</v>
          </cell>
          <cell r="P260">
            <v>1</v>
          </cell>
          <cell r="Q260">
            <v>17</v>
          </cell>
        </row>
        <row r="261">
          <cell r="B261" t="str">
            <v>Ekonomická univerzita v Bratislave</v>
          </cell>
          <cell r="C261" t="str">
            <v>Národohospodárska fakulta</v>
          </cell>
          <cell r="P261">
            <v>0</v>
          </cell>
          <cell r="Q261">
            <v>1</v>
          </cell>
        </row>
        <row r="262">
          <cell r="B262" t="str">
            <v>Vysoká škola DTI</v>
          </cell>
          <cell r="C262">
            <v>0</v>
          </cell>
          <cell r="P262">
            <v>1</v>
          </cell>
          <cell r="Q262">
            <v>54</v>
          </cell>
        </row>
        <row r="263">
          <cell r="B263" t="str">
            <v>Vysoká škola manažmentu</v>
          </cell>
          <cell r="C263">
            <v>0</v>
          </cell>
          <cell r="P263">
            <v>0</v>
          </cell>
          <cell r="Q263">
            <v>1</v>
          </cell>
        </row>
        <row r="264">
          <cell r="B264" t="str">
            <v>Slovenská zdravotnícka univerzita v Bratislave</v>
          </cell>
          <cell r="C264" t="str">
            <v>Fakulta verejného zdravotníctva</v>
          </cell>
          <cell r="P264">
            <v>0</v>
          </cell>
          <cell r="Q264">
            <v>2</v>
          </cell>
        </row>
        <row r="265">
          <cell r="B265" t="str">
            <v>Technická univerzita v Košiciach</v>
          </cell>
          <cell r="C265" t="str">
            <v>Strojnícka fakulta</v>
          </cell>
          <cell r="P265">
            <v>0</v>
          </cell>
          <cell r="Q265">
            <v>2</v>
          </cell>
        </row>
        <row r="266">
          <cell r="B266" t="str">
            <v>Trnavská univerzita v Trnave</v>
          </cell>
          <cell r="C266" t="str">
            <v>Právnická fakulta</v>
          </cell>
          <cell r="P266">
            <v>6</v>
          </cell>
          <cell r="Q266">
            <v>92</v>
          </cell>
        </row>
        <row r="267">
          <cell r="B267" t="str">
            <v>Vysoká škola zdravotníctva a sociálnej práce sv. Alžbety v Bratislave, n. o.</v>
          </cell>
          <cell r="C267">
            <v>0</v>
          </cell>
          <cell r="P267">
            <v>0</v>
          </cell>
          <cell r="Q267">
            <v>8</v>
          </cell>
        </row>
        <row r="268">
          <cell r="B268" t="str">
            <v>Univerzita Mateja Bela v Banskej Bystrici</v>
          </cell>
          <cell r="C268" t="str">
            <v>Právnická fakulta</v>
          </cell>
          <cell r="P268">
            <v>10</v>
          </cell>
          <cell r="Q268">
            <v>79</v>
          </cell>
        </row>
        <row r="269">
          <cell r="B269" t="str">
            <v>Vysoká škola zdravotníctva a sociálnej práce sv. Alžbety v Bratislave, n. o.</v>
          </cell>
          <cell r="C269">
            <v>0</v>
          </cell>
          <cell r="P269">
            <v>0</v>
          </cell>
          <cell r="Q269">
            <v>1</v>
          </cell>
        </row>
        <row r="270">
          <cell r="B270" t="str">
            <v>Univerzita Komenského v Bratislave</v>
          </cell>
          <cell r="C270" t="str">
            <v>Prírodovedecká fakulta</v>
          </cell>
          <cell r="P270">
            <v>0</v>
          </cell>
          <cell r="Q270">
            <v>8</v>
          </cell>
        </row>
        <row r="271">
          <cell r="B271" t="str">
            <v>Vysoká škola Danubius</v>
          </cell>
          <cell r="C271" t="str">
            <v>Fakulta práva Janka Jesenského</v>
          </cell>
          <cell r="P271">
            <v>1</v>
          </cell>
          <cell r="Q271">
            <v>25</v>
          </cell>
        </row>
        <row r="272">
          <cell r="B272" t="str">
            <v>Univerzita Mateja Bela v Banskej Bystrici</v>
          </cell>
          <cell r="C272" t="str">
            <v>Právnická fakulta</v>
          </cell>
          <cell r="P272">
            <v>1</v>
          </cell>
          <cell r="Q272">
            <v>29</v>
          </cell>
        </row>
        <row r="273">
          <cell r="B273" t="str">
            <v>Univerzita Komenského v Bratislave</v>
          </cell>
          <cell r="C273" t="str">
            <v>Prírodovedecká fakulta</v>
          </cell>
          <cell r="P273">
            <v>0</v>
          </cell>
          <cell r="Q273">
            <v>1</v>
          </cell>
        </row>
        <row r="274">
          <cell r="B274" t="str">
            <v>Vysoká škola zdravotníctva a sociálnej práce sv. Alžbety v Bratislave, n. o.</v>
          </cell>
          <cell r="C274">
            <v>0</v>
          </cell>
          <cell r="P274">
            <v>0</v>
          </cell>
          <cell r="Q274">
            <v>4</v>
          </cell>
        </row>
        <row r="275">
          <cell r="B275" t="str">
            <v>Univerzita Pavla Jozefa Šafárika v Košiciach</v>
          </cell>
          <cell r="C275" t="str">
            <v>Lekárska fakulta</v>
          </cell>
          <cell r="P275">
            <v>0</v>
          </cell>
          <cell r="Q275">
            <v>2</v>
          </cell>
        </row>
        <row r="276">
          <cell r="B276" t="str">
            <v>Slovenská technická univerzita v Bratislave</v>
          </cell>
          <cell r="C276" t="str">
            <v>Fakulta architektúry a dizajnu</v>
          </cell>
          <cell r="P276">
            <v>0</v>
          </cell>
          <cell r="Q276">
            <v>1</v>
          </cell>
        </row>
        <row r="277">
          <cell r="B277" t="str">
            <v>Technická univerzita v Košiciach</v>
          </cell>
          <cell r="C277" t="str">
            <v>Fakulta elektrotechniky a informatiky</v>
          </cell>
          <cell r="P277">
            <v>0</v>
          </cell>
          <cell r="Q277">
            <v>1</v>
          </cell>
        </row>
        <row r="278">
          <cell r="B278" t="str">
            <v>Univerzita Komenského v Bratislave</v>
          </cell>
          <cell r="C278" t="str">
            <v>Jesseniova lekárska fakulta v Martine</v>
          </cell>
          <cell r="P278">
            <v>0</v>
          </cell>
          <cell r="Q278">
            <v>3</v>
          </cell>
        </row>
        <row r="279">
          <cell r="B279" t="str">
            <v>Univerzita Pavla Jozefa Šafárika v Košiciach</v>
          </cell>
          <cell r="C279" t="str">
            <v>Filozofická fakulta</v>
          </cell>
          <cell r="P279">
            <v>1</v>
          </cell>
          <cell r="Q279">
            <v>4</v>
          </cell>
        </row>
        <row r="280">
          <cell r="B280" t="str">
            <v>Univerzita veterinárskeho lekárstva a farmácie v Košiciach</v>
          </cell>
          <cell r="C280">
            <v>0</v>
          </cell>
          <cell r="P280">
            <v>0</v>
          </cell>
          <cell r="Q280">
            <v>1</v>
          </cell>
        </row>
        <row r="281">
          <cell r="B281" t="str">
            <v>Univerzita Komenského v Bratislave</v>
          </cell>
          <cell r="C281" t="str">
            <v>Prírodovedecká fakulta</v>
          </cell>
          <cell r="P281">
            <v>0</v>
          </cell>
          <cell r="Q281">
            <v>1</v>
          </cell>
        </row>
        <row r="282">
          <cell r="B282" t="str">
            <v>Trnavská univerzita v Trnave</v>
          </cell>
          <cell r="C282" t="str">
            <v>Právnická fakulta</v>
          </cell>
          <cell r="P282">
            <v>1</v>
          </cell>
          <cell r="Q282">
            <v>27</v>
          </cell>
        </row>
        <row r="283">
          <cell r="B283" t="str">
            <v>Slovenská zdravotnícka univerzita v Bratislave</v>
          </cell>
          <cell r="C283" t="str">
            <v>Fakulta zdravotníctva so sídlom v Banskej Bystrici</v>
          </cell>
          <cell r="P283">
            <v>0</v>
          </cell>
          <cell r="Q283">
            <v>10</v>
          </cell>
        </row>
        <row r="284">
          <cell r="B284" t="str">
            <v>Slovenská zdravotnícka univerzita v Bratislave</v>
          </cell>
          <cell r="C284" t="str">
            <v>Fakulta zdravotníctva so sídlom v Banskej Bystrici</v>
          </cell>
          <cell r="P284">
            <v>0</v>
          </cell>
          <cell r="Q284">
            <v>8</v>
          </cell>
        </row>
        <row r="285">
          <cell r="B285" t="str">
            <v>Univerzita veterinárskeho lekárstva a farmácie v Košiciach</v>
          </cell>
          <cell r="C285">
            <v>0</v>
          </cell>
          <cell r="P285">
            <v>1</v>
          </cell>
          <cell r="Q285">
            <v>57</v>
          </cell>
        </row>
        <row r="286">
          <cell r="B286" t="str">
            <v>Katolícka univerzita v Ružomberku</v>
          </cell>
          <cell r="C286" t="str">
            <v>Fakulta zdravotníctva</v>
          </cell>
          <cell r="P286">
            <v>0</v>
          </cell>
          <cell r="Q286">
            <v>17</v>
          </cell>
        </row>
        <row r="287">
          <cell r="B287" t="str">
            <v>Katolícka univerzita v Ružomberku</v>
          </cell>
          <cell r="C287" t="str">
            <v>Fakulta zdravotníctva</v>
          </cell>
          <cell r="P287">
            <v>0</v>
          </cell>
          <cell r="Q287">
            <v>4</v>
          </cell>
        </row>
        <row r="288">
          <cell r="B288" t="str">
            <v>Slovenská zdravotnícka univerzita v Bratislave</v>
          </cell>
          <cell r="C288" t="str">
            <v>Fakulta zdravotníctva so sídlom v Banskej Bystrici</v>
          </cell>
          <cell r="P288">
            <v>1</v>
          </cell>
          <cell r="Q288">
            <v>25</v>
          </cell>
        </row>
        <row r="289">
          <cell r="B289" t="str">
            <v>Slovenská zdravotnícka univerzita v Bratislave</v>
          </cell>
          <cell r="C289" t="str">
            <v>Fakulta zdravotníctva so sídlom v Banskej Bystrici</v>
          </cell>
          <cell r="P289">
            <v>0</v>
          </cell>
          <cell r="Q289">
            <v>25</v>
          </cell>
        </row>
        <row r="290">
          <cell r="B290" t="str">
            <v>Univerzita Mateja Bela v Banskej Bystrici</v>
          </cell>
          <cell r="C290" t="str">
            <v>Právnická fakulta</v>
          </cell>
          <cell r="P290">
            <v>0</v>
          </cell>
          <cell r="Q290">
            <v>89</v>
          </cell>
        </row>
        <row r="291">
          <cell r="B291" t="str">
            <v>Vysoká škola zdravotníctva a sociálnej práce sv. Alžbety v Bratislave, n. o.</v>
          </cell>
          <cell r="C291">
            <v>0</v>
          </cell>
          <cell r="P291">
            <v>0</v>
          </cell>
          <cell r="Q291">
            <v>13</v>
          </cell>
        </row>
        <row r="292">
          <cell r="B292" t="str">
            <v>Slovenská zdravotnícka univerzita v Bratislave</v>
          </cell>
          <cell r="C292" t="str">
            <v>Fakulta ošetrovateľstva a zdravotníckych odborných štúdií</v>
          </cell>
          <cell r="P292">
            <v>0</v>
          </cell>
          <cell r="Q292">
            <v>20</v>
          </cell>
        </row>
        <row r="293">
          <cell r="B293" t="str">
            <v>Trnavská univerzita v Trnave</v>
          </cell>
          <cell r="C293" t="str">
            <v>Právnická fakulta</v>
          </cell>
          <cell r="P293">
            <v>0</v>
          </cell>
          <cell r="Q293">
            <v>102</v>
          </cell>
        </row>
        <row r="294">
          <cell r="B294" t="str">
            <v>Katolícka univerzita v Ružomberku</v>
          </cell>
          <cell r="C294" t="str">
            <v>Fakulta zdravotníctva</v>
          </cell>
          <cell r="P294">
            <v>1</v>
          </cell>
          <cell r="Q294">
            <v>21</v>
          </cell>
        </row>
        <row r="295">
          <cell r="B295" t="str">
            <v>Katolícka univerzita v Ružomberku</v>
          </cell>
          <cell r="C295" t="str">
            <v>Fakulta zdravotníctva</v>
          </cell>
          <cell r="P295">
            <v>0</v>
          </cell>
          <cell r="Q295">
            <v>18</v>
          </cell>
        </row>
        <row r="296">
          <cell r="B296" t="str">
            <v>Slovenská technická univerzita v Bratislave</v>
          </cell>
          <cell r="C296" t="str">
            <v>Fakulta chemickej a potravinárskej technológie</v>
          </cell>
          <cell r="P296">
            <v>0</v>
          </cell>
          <cell r="Q296">
            <v>4</v>
          </cell>
        </row>
        <row r="297">
          <cell r="B297" t="str">
            <v>Hudobná a umelecká akadémia Jána Albrechta - Banská Štiavnica, s. r. o., odborná vysoká škola</v>
          </cell>
          <cell r="C297">
            <v>0</v>
          </cell>
          <cell r="P297">
            <v>0</v>
          </cell>
          <cell r="Q297">
            <v>2</v>
          </cell>
        </row>
        <row r="298">
          <cell r="B298" t="str">
            <v>Trnavská univerzita v Trnave</v>
          </cell>
          <cell r="C298" t="str">
            <v>Pedagogická fakulta</v>
          </cell>
          <cell r="P298">
            <v>0</v>
          </cell>
          <cell r="Q298">
            <v>15.5</v>
          </cell>
        </row>
        <row r="299">
          <cell r="B299" t="str">
            <v>Trnavská univerzita v Trnave</v>
          </cell>
          <cell r="C299" t="str">
            <v>Pedagogická fakulta</v>
          </cell>
          <cell r="P299">
            <v>0</v>
          </cell>
          <cell r="Q299">
            <v>12.5</v>
          </cell>
        </row>
        <row r="300">
          <cell r="B300" t="str">
            <v>Trnavská univerzita v Trnave</v>
          </cell>
          <cell r="C300" t="str">
            <v>Pedagogická fakulta</v>
          </cell>
          <cell r="P300">
            <v>2</v>
          </cell>
          <cell r="Q300">
            <v>22</v>
          </cell>
        </row>
        <row r="301">
          <cell r="B301" t="str">
            <v>Hudobná a umelecká akadémia Jána Albrechta - Banská Štiavnica, s. r. o., odborná vysoká škola</v>
          </cell>
          <cell r="C301">
            <v>0</v>
          </cell>
          <cell r="P301">
            <v>0</v>
          </cell>
          <cell r="Q301">
            <v>1</v>
          </cell>
        </row>
        <row r="302">
          <cell r="B302" t="str">
            <v>Univerzita veterinárskeho lekárstva a farmácie v Košiciach</v>
          </cell>
          <cell r="C302">
            <v>0</v>
          </cell>
          <cell r="P302">
            <v>1</v>
          </cell>
          <cell r="Q302">
            <v>12</v>
          </cell>
        </row>
        <row r="303">
          <cell r="B303" t="str">
            <v>Žilinská univerzita v Žiline</v>
          </cell>
          <cell r="C303" t="str">
            <v>Fakulta humanitných vied</v>
          </cell>
          <cell r="P303">
            <v>0.5</v>
          </cell>
          <cell r="Q303">
            <v>13.5</v>
          </cell>
        </row>
        <row r="304">
          <cell r="B304" t="str">
            <v>Žilinská univerzita v Žiline</v>
          </cell>
          <cell r="C304" t="str">
            <v>Fakulta humanitných vied</v>
          </cell>
          <cell r="P304">
            <v>0.5</v>
          </cell>
          <cell r="Q304">
            <v>13.5</v>
          </cell>
        </row>
        <row r="305">
          <cell r="B305" t="str">
            <v>Slovenská zdravotnícka univerzita v Bratislave</v>
          </cell>
          <cell r="C305" t="str">
            <v>Fakulta ošetrovateľstva a zdravotníckych odborných štúdií</v>
          </cell>
          <cell r="P305">
            <v>0</v>
          </cell>
          <cell r="Q305">
            <v>17</v>
          </cell>
        </row>
        <row r="306">
          <cell r="B306" t="str">
            <v>Trnavská univerzita v Trnave</v>
          </cell>
          <cell r="C306" t="str">
            <v>Filozofická fakulta</v>
          </cell>
          <cell r="P306">
            <v>0</v>
          </cell>
          <cell r="Q306">
            <v>8</v>
          </cell>
        </row>
        <row r="307">
          <cell r="B307" t="str">
            <v>Trnavská univerzita v Trnave</v>
          </cell>
          <cell r="C307" t="str">
            <v>Filozofická fakulta</v>
          </cell>
          <cell r="P307">
            <v>0</v>
          </cell>
          <cell r="Q307">
            <v>3</v>
          </cell>
        </row>
        <row r="308">
          <cell r="B308" t="str">
            <v>Technická univerzita v Košiciach</v>
          </cell>
          <cell r="C308" t="str">
            <v>Fakulta baníctva, ekológie, riadenia a geotechnológií</v>
          </cell>
          <cell r="P308">
            <v>0</v>
          </cell>
          <cell r="Q308">
            <v>17</v>
          </cell>
        </row>
        <row r="309">
          <cell r="B309" t="str">
            <v>Technická univerzita v Košiciach</v>
          </cell>
          <cell r="C309" t="str">
            <v>Fakulta baníctva, ekológie, riadenia a geotechnológií</v>
          </cell>
          <cell r="P309">
            <v>0</v>
          </cell>
          <cell r="Q309">
            <v>1</v>
          </cell>
        </row>
        <row r="310">
          <cell r="B310" t="str">
            <v>Slovenská poľnohospodárska univerzita v Nitre</v>
          </cell>
          <cell r="C310" t="str">
            <v>Fakulta agrobiológie a potravinových zdrojov</v>
          </cell>
          <cell r="P310">
            <v>2</v>
          </cell>
          <cell r="Q310">
            <v>14</v>
          </cell>
        </row>
        <row r="311">
          <cell r="B311" t="str">
            <v>Akadémia Policajného zboru</v>
          </cell>
          <cell r="C311">
            <v>0</v>
          </cell>
          <cell r="P311">
            <v>0</v>
          </cell>
          <cell r="Q311">
            <v>73</v>
          </cell>
        </row>
        <row r="312">
          <cell r="B312" t="str">
            <v>Akadémia Policajného zboru</v>
          </cell>
          <cell r="C312">
            <v>0</v>
          </cell>
          <cell r="P312">
            <v>3</v>
          </cell>
          <cell r="Q312">
            <v>104</v>
          </cell>
        </row>
        <row r="313">
          <cell r="B313" t="str">
            <v>Trnavská univerzita v Trnave</v>
          </cell>
          <cell r="C313" t="str">
            <v>Filozofická fakulta</v>
          </cell>
          <cell r="P313">
            <v>3</v>
          </cell>
          <cell r="Q313">
            <v>43</v>
          </cell>
        </row>
        <row r="314">
          <cell r="B314" t="str">
            <v>Slovenská zdravotnícka univerzita v Bratislave</v>
          </cell>
          <cell r="C314" t="str">
            <v>Fakulta ošetrovateľstva a zdravotníckych odborných štúdií</v>
          </cell>
          <cell r="P314">
            <v>0</v>
          </cell>
          <cell r="Q314">
            <v>22</v>
          </cell>
        </row>
        <row r="315">
          <cell r="B315" t="str">
            <v>Prešovská univerzita v Prešove</v>
          </cell>
          <cell r="C315" t="str">
            <v>Fakulta zdravotníckych odborov</v>
          </cell>
          <cell r="P315">
            <v>0</v>
          </cell>
          <cell r="Q315">
            <v>71</v>
          </cell>
        </row>
        <row r="316">
          <cell r="B316" t="str">
            <v>Univerzita Konštantína Filozofa v Nitre</v>
          </cell>
          <cell r="C316" t="str">
            <v>Fakulta stredoeurópskych štúdií</v>
          </cell>
          <cell r="P316">
            <v>11</v>
          </cell>
          <cell r="Q316">
            <v>25</v>
          </cell>
        </row>
        <row r="317">
          <cell r="B317" t="str">
            <v>Univerzita Konštantína Filozofa v Nitre</v>
          </cell>
          <cell r="C317" t="str">
            <v>Filozofická fakulta</v>
          </cell>
          <cell r="P317">
            <v>2</v>
          </cell>
          <cell r="Q317">
            <v>5</v>
          </cell>
        </row>
        <row r="318">
          <cell r="B318" t="str">
            <v>Univerzita Konštantína Filozofa v Nitre</v>
          </cell>
          <cell r="C318" t="str">
            <v>Filozofická fakulta</v>
          </cell>
          <cell r="P318">
            <v>0</v>
          </cell>
          <cell r="Q318">
            <v>1</v>
          </cell>
        </row>
        <row r="319">
          <cell r="B319" t="str">
            <v>Univerzita Konštantína Filozofa v Nitre</v>
          </cell>
          <cell r="C319" t="str">
            <v>Pedagogická fakulta</v>
          </cell>
          <cell r="P319">
            <v>5</v>
          </cell>
          <cell r="Q319">
            <v>38</v>
          </cell>
        </row>
        <row r="320">
          <cell r="B320" t="str">
            <v>Univerzita Konštantína Filozofa v Nitre</v>
          </cell>
          <cell r="C320" t="str">
            <v>Pedagogická fakulta</v>
          </cell>
          <cell r="P320">
            <v>2</v>
          </cell>
          <cell r="Q320">
            <v>11</v>
          </cell>
        </row>
        <row r="321">
          <cell r="B321" t="str">
            <v>Technická univerzita v Košiciach</v>
          </cell>
          <cell r="C321" t="str">
            <v>Fakulta výrobných technológií so sídlom v Prešove</v>
          </cell>
          <cell r="P321">
            <v>2</v>
          </cell>
          <cell r="Q321">
            <v>24</v>
          </cell>
        </row>
        <row r="322">
          <cell r="B322" t="str">
            <v>Trnavská univerzita v Trnave</v>
          </cell>
          <cell r="C322" t="str">
            <v>Pedagogická fakulta</v>
          </cell>
          <cell r="P322">
            <v>0</v>
          </cell>
          <cell r="Q322">
            <v>12</v>
          </cell>
        </row>
        <row r="323">
          <cell r="B323" t="str">
            <v>Univerzita sv. Cyrila a Metoda v Trnave</v>
          </cell>
          <cell r="C323" t="str">
            <v>Fakulta masmediálnej komunikácie</v>
          </cell>
          <cell r="P323">
            <v>10</v>
          </cell>
          <cell r="Q323">
            <v>30</v>
          </cell>
        </row>
        <row r="324">
          <cell r="B324" t="str">
            <v>Slovenská poľnohospodárska univerzita v Nitre</v>
          </cell>
          <cell r="C324" t="str">
            <v>Technická fakulta</v>
          </cell>
          <cell r="P324">
            <v>1</v>
          </cell>
          <cell r="Q324">
            <v>12</v>
          </cell>
        </row>
        <row r="325">
          <cell r="B325" t="str">
            <v>Slovenská poľnohospodárska univerzita v Nitre</v>
          </cell>
          <cell r="C325" t="str">
            <v>Fakulta agrobiológie a potravinových zdrojov</v>
          </cell>
          <cell r="P325">
            <v>2</v>
          </cell>
          <cell r="Q325">
            <v>16</v>
          </cell>
        </row>
        <row r="326">
          <cell r="B326" t="str">
            <v>Slovenská poľnohospodárska univerzita v Nitre</v>
          </cell>
          <cell r="C326" t="str">
            <v>Fakulta agrobiológie a potravinových zdrojov</v>
          </cell>
          <cell r="P326">
            <v>5</v>
          </cell>
          <cell r="Q326">
            <v>26</v>
          </cell>
        </row>
        <row r="327">
          <cell r="B327" t="str">
            <v>Slovenská poľnohospodárska univerzita v Nitre</v>
          </cell>
          <cell r="C327" t="str">
            <v>Fakulta agrobiológie a potravinových zdrojov</v>
          </cell>
          <cell r="P327">
            <v>0</v>
          </cell>
          <cell r="Q327">
            <v>10</v>
          </cell>
        </row>
        <row r="328">
          <cell r="B328" t="str">
            <v>Akadémia Policajného zboru</v>
          </cell>
          <cell r="C328">
            <v>0</v>
          </cell>
          <cell r="P328">
            <v>13</v>
          </cell>
          <cell r="Q328">
            <v>70</v>
          </cell>
        </row>
        <row r="329">
          <cell r="B329" t="str">
            <v>Akadémia Policajného zboru</v>
          </cell>
          <cell r="C329">
            <v>0</v>
          </cell>
          <cell r="P329">
            <v>11</v>
          </cell>
          <cell r="Q329">
            <v>36</v>
          </cell>
        </row>
        <row r="330">
          <cell r="B330" t="str">
            <v>Univerzita Konštantína Filozofa v Nitre</v>
          </cell>
          <cell r="C330" t="str">
            <v>Pedagogická fakulta</v>
          </cell>
          <cell r="P330">
            <v>1</v>
          </cell>
          <cell r="Q330">
            <v>4</v>
          </cell>
        </row>
        <row r="331">
          <cell r="B331" t="str">
            <v>Technická univerzita v Košiciach</v>
          </cell>
          <cell r="C331" t="str">
            <v>Fakulta baníctva, ekológie, riadenia a geotechnológií</v>
          </cell>
          <cell r="P331">
            <v>0</v>
          </cell>
          <cell r="Q331">
            <v>1</v>
          </cell>
        </row>
        <row r="332">
          <cell r="B332" t="str">
            <v>Technická univerzita v Košiciach</v>
          </cell>
          <cell r="C332" t="str">
            <v>Fakulta baníctva, ekológie, riadenia a geotechnológií</v>
          </cell>
          <cell r="P332">
            <v>0</v>
          </cell>
          <cell r="Q332">
            <v>26</v>
          </cell>
        </row>
        <row r="333">
          <cell r="B333" t="str">
            <v>Technická univerzita v Košiciach</v>
          </cell>
          <cell r="C333" t="str">
            <v>Fakulta baníctva, ekológie, riadenia a geotechnológií</v>
          </cell>
          <cell r="P333">
            <v>0</v>
          </cell>
          <cell r="Q333">
            <v>3</v>
          </cell>
        </row>
        <row r="334">
          <cell r="B334" t="str">
            <v>Technická univerzita v Košiciach</v>
          </cell>
          <cell r="C334" t="str">
            <v>Fakulta baníctva, ekológie, riadenia a geotechnológií</v>
          </cell>
          <cell r="P334">
            <v>0</v>
          </cell>
          <cell r="Q334">
            <v>5</v>
          </cell>
        </row>
        <row r="335">
          <cell r="B335" t="str">
            <v>Technická univerzita v Košiciach</v>
          </cell>
          <cell r="C335" t="str">
            <v>Fakulta baníctva, ekológie, riadenia a geotechnológií</v>
          </cell>
          <cell r="P335">
            <v>0</v>
          </cell>
          <cell r="Q335">
            <v>5</v>
          </cell>
        </row>
        <row r="336">
          <cell r="B336" t="str">
            <v>Technická univerzita v Košiciach</v>
          </cell>
          <cell r="C336" t="str">
            <v>Fakulta baníctva, ekológie, riadenia a geotechnológií</v>
          </cell>
          <cell r="P336">
            <v>0</v>
          </cell>
          <cell r="Q336">
            <v>3</v>
          </cell>
        </row>
        <row r="337">
          <cell r="B337" t="str">
            <v>Univerzita Konštantína Filozofa v Nitre</v>
          </cell>
          <cell r="C337" t="str">
            <v>Fakulta sociálnych vied a zdravotníctva</v>
          </cell>
          <cell r="P337">
            <v>1</v>
          </cell>
          <cell r="Q337">
            <v>8</v>
          </cell>
        </row>
        <row r="338">
          <cell r="B338" t="str">
            <v>Slovenská poľnohospodárska univerzita v Nitre</v>
          </cell>
          <cell r="C338" t="str">
            <v>Fakulta agrobiológie a potravinových zdrojov</v>
          </cell>
          <cell r="P338">
            <v>0</v>
          </cell>
          <cell r="Q338">
            <v>6</v>
          </cell>
        </row>
        <row r="339">
          <cell r="B339" t="str">
            <v>Katolícka univerzita v Ružomberku</v>
          </cell>
          <cell r="C339" t="str">
            <v>Fakulta zdravotníctva</v>
          </cell>
          <cell r="P339">
            <v>0</v>
          </cell>
          <cell r="Q339">
            <v>29</v>
          </cell>
        </row>
        <row r="340">
          <cell r="B340" t="str">
            <v>Katolícka univerzita v Ružomberku</v>
          </cell>
          <cell r="C340" t="str">
            <v>Fakulta zdravotníctva</v>
          </cell>
          <cell r="P340">
            <v>0</v>
          </cell>
          <cell r="Q340">
            <v>5</v>
          </cell>
        </row>
        <row r="341">
          <cell r="B341" t="str">
            <v>Trnavská univerzita v Trnave</v>
          </cell>
          <cell r="C341" t="str">
            <v>Filozofická fakulta</v>
          </cell>
          <cell r="P341">
            <v>0</v>
          </cell>
          <cell r="Q341">
            <v>2</v>
          </cell>
        </row>
        <row r="342">
          <cell r="B342" t="str">
            <v>Univerzita Komenského v Bratislave</v>
          </cell>
          <cell r="C342" t="str">
            <v>Jesseniova lekárska fakulta v Martine</v>
          </cell>
          <cell r="P342">
            <v>0</v>
          </cell>
          <cell r="Q342">
            <v>9</v>
          </cell>
        </row>
        <row r="343">
          <cell r="B343" t="str">
            <v>Trnavská univerzita v Trnave</v>
          </cell>
          <cell r="C343" t="str">
            <v>Pedagogická fakulta</v>
          </cell>
          <cell r="P343">
            <v>0</v>
          </cell>
          <cell r="Q343">
            <v>9</v>
          </cell>
        </row>
        <row r="344">
          <cell r="B344" t="str">
            <v>Univerzita Konštantína Filozofa v Nitre</v>
          </cell>
          <cell r="C344" t="str">
            <v>Filozofická fakulta</v>
          </cell>
          <cell r="P344">
            <v>2</v>
          </cell>
          <cell r="Q344">
            <v>10</v>
          </cell>
        </row>
        <row r="345">
          <cell r="B345" t="str">
            <v>Univerzita Konštantína Filozofa v Nitre</v>
          </cell>
          <cell r="C345" t="str">
            <v>Filozofická fakulta</v>
          </cell>
          <cell r="P345">
            <v>1</v>
          </cell>
          <cell r="Q345">
            <v>6</v>
          </cell>
        </row>
        <row r="346">
          <cell r="B346" t="str">
            <v>Univerzita Konštantína Filozofa v Nitre</v>
          </cell>
          <cell r="C346" t="str">
            <v>Filozofická fakulta</v>
          </cell>
          <cell r="P346">
            <v>1</v>
          </cell>
          <cell r="Q346">
            <v>2</v>
          </cell>
        </row>
        <row r="347">
          <cell r="B347" t="str">
            <v>Univerzita Konštantína Filozofa v Nitre</v>
          </cell>
          <cell r="C347" t="str">
            <v>Pedagogická fakulta</v>
          </cell>
          <cell r="P347">
            <v>2</v>
          </cell>
          <cell r="Q347">
            <v>18</v>
          </cell>
        </row>
        <row r="348">
          <cell r="B348" t="str">
            <v>Trnavská univerzita v Trnave</v>
          </cell>
          <cell r="C348" t="str">
            <v>Filozofická fakulta</v>
          </cell>
          <cell r="P348">
            <v>0</v>
          </cell>
          <cell r="Q348">
            <v>4</v>
          </cell>
        </row>
        <row r="349">
          <cell r="B349" t="str">
            <v>Trnavská univerzita v Trnave</v>
          </cell>
          <cell r="C349" t="str">
            <v>Filozofická fakulta</v>
          </cell>
          <cell r="P349">
            <v>0</v>
          </cell>
          <cell r="Q349">
            <v>5</v>
          </cell>
        </row>
        <row r="350">
          <cell r="B350" t="str">
            <v>Trnavská univerzita v Trnave</v>
          </cell>
          <cell r="C350" t="str">
            <v>Filozofická fakulta</v>
          </cell>
          <cell r="P350">
            <v>0</v>
          </cell>
          <cell r="Q350">
            <v>1</v>
          </cell>
        </row>
        <row r="351">
          <cell r="B351" t="str">
            <v>Trnavská univerzita v Trnave</v>
          </cell>
          <cell r="C351" t="str">
            <v>Pedagogická fakulta</v>
          </cell>
          <cell r="P351">
            <v>0</v>
          </cell>
          <cell r="Q351">
            <v>9</v>
          </cell>
        </row>
        <row r="352">
          <cell r="B352" t="str">
            <v>Univerzita sv. Cyrila a Metoda v Trnave</v>
          </cell>
          <cell r="C352" t="str">
            <v>Fakulta masmediálnej komunikácie</v>
          </cell>
          <cell r="P352">
            <v>2</v>
          </cell>
          <cell r="Q352">
            <v>3</v>
          </cell>
        </row>
        <row r="353">
          <cell r="B353" t="str">
            <v>Slovenská poľnohospodárska univerzita v Nitre</v>
          </cell>
          <cell r="C353" t="str">
            <v>Fakulta agrobiológie a potravinových zdrojov</v>
          </cell>
          <cell r="P353">
            <v>1</v>
          </cell>
          <cell r="Q353">
            <v>17</v>
          </cell>
        </row>
        <row r="354">
          <cell r="B354" t="str">
            <v>Univerzita Mateja Bela v Banskej Bystrici</v>
          </cell>
          <cell r="C354" t="str">
            <v>Právnická fakulta</v>
          </cell>
          <cell r="P354">
            <v>0</v>
          </cell>
          <cell r="Q354">
            <v>37</v>
          </cell>
        </row>
        <row r="355">
          <cell r="B355" t="str">
            <v>Trnavská univerzita v Trnave</v>
          </cell>
          <cell r="C355" t="str">
            <v>Fakulta zdravotníctva a sociálnej práce</v>
          </cell>
          <cell r="P355">
            <v>0</v>
          </cell>
          <cell r="Q355">
            <v>15</v>
          </cell>
        </row>
        <row r="356">
          <cell r="B356" t="str">
            <v>Akadémia Policajného zboru</v>
          </cell>
          <cell r="C356">
            <v>0</v>
          </cell>
          <cell r="P356">
            <v>0</v>
          </cell>
          <cell r="Q356">
            <v>42</v>
          </cell>
        </row>
        <row r="357">
          <cell r="B357" t="str">
            <v>Technická univerzita v Košiciach</v>
          </cell>
          <cell r="C357" t="str">
            <v>Fakulta baníctva, ekológie, riadenia a geotechnológií</v>
          </cell>
          <cell r="P357">
            <v>0</v>
          </cell>
          <cell r="Q357">
            <v>11</v>
          </cell>
        </row>
        <row r="358">
          <cell r="B358" t="str">
            <v>Univerzita Konštantína Filozofa v Nitre</v>
          </cell>
          <cell r="C358" t="str">
            <v>Fakulta sociálnych vied a zdravotníctva</v>
          </cell>
          <cell r="P358">
            <v>1</v>
          </cell>
          <cell r="Q358">
            <v>23</v>
          </cell>
        </row>
        <row r="359">
          <cell r="B359" t="str">
            <v>Trnavská univerzita v Trnave</v>
          </cell>
          <cell r="C359" t="str">
            <v>Filozofická fakulta</v>
          </cell>
          <cell r="P359">
            <v>2</v>
          </cell>
          <cell r="Q359">
            <v>11</v>
          </cell>
        </row>
        <row r="360">
          <cell r="B360" t="str">
            <v>Univerzita sv. Cyrila a Metoda v Trnave</v>
          </cell>
          <cell r="C360" t="str">
            <v>Fakulta masmediálnej komunikácie</v>
          </cell>
          <cell r="P360">
            <v>0</v>
          </cell>
          <cell r="Q360">
            <v>3</v>
          </cell>
        </row>
        <row r="361">
          <cell r="B361" t="str">
            <v>Univerzita Mateja Bela v Banskej Bystrici</v>
          </cell>
          <cell r="C361" t="str">
            <v>Filozofická fakulta</v>
          </cell>
          <cell r="P361">
            <v>0</v>
          </cell>
          <cell r="Q361">
            <v>9</v>
          </cell>
        </row>
        <row r="362">
          <cell r="B362" t="str">
            <v>Univerzita Mateja Bela v Banskej Bystrici</v>
          </cell>
          <cell r="C362" t="str">
            <v>Filozofická fakulta</v>
          </cell>
          <cell r="P362">
            <v>1</v>
          </cell>
          <cell r="Q362">
            <v>2</v>
          </cell>
        </row>
        <row r="363">
          <cell r="B363" t="str">
            <v>Technická univerzita v Košiciach</v>
          </cell>
          <cell r="C363" t="str">
            <v>Fakulta baníctva, ekológie, riadenia a geotechnológií</v>
          </cell>
          <cell r="P363">
            <v>0</v>
          </cell>
          <cell r="Q363">
            <v>9</v>
          </cell>
        </row>
        <row r="364">
          <cell r="B364" t="str">
            <v>Technická univerzita v Košiciach</v>
          </cell>
          <cell r="C364" t="str">
            <v>Fakulta baníctva, ekológie, riadenia a geotechnológií</v>
          </cell>
          <cell r="P364">
            <v>1</v>
          </cell>
          <cell r="Q364">
            <v>12</v>
          </cell>
        </row>
        <row r="365">
          <cell r="B365" t="str">
            <v>Technická univerzita v Košiciach</v>
          </cell>
          <cell r="C365" t="str">
            <v>Fakulta výrobných technológií so sídlom v Prešove</v>
          </cell>
          <cell r="P365">
            <v>0</v>
          </cell>
          <cell r="Q365">
            <v>6</v>
          </cell>
        </row>
        <row r="366">
          <cell r="B366" t="str">
            <v>Slovenská poľnohospodárska univerzita v Nitre</v>
          </cell>
          <cell r="C366" t="str">
            <v>Fakulta agrobiológie a potravinových zdrojov</v>
          </cell>
          <cell r="P366">
            <v>0</v>
          </cell>
          <cell r="Q366">
            <v>4</v>
          </cell>
        </row>
        <row r="367">
          <cell r="B367" t="str">
            <v>Slovenská poľnohospodárska univerzita v Nitre</v>
          </cell>
          <cell r="C367" t="str">
            <v>Fakulta agrobiológie a potravinových zdrojov</v>
          </cell>
          <cell r="P367">
            <v>0</v>
          </cell>
          <cell r="Q367">
            <v>5</v>
          </cell>
        </row>
        <row r="368">
          <cell r="B368" t="str">
            <v>Slovenská poľnohospodárska univerzita v Nitre</v>
          </cell>
          <cell r="C368" t="str">
            <v>Technická fakulta</v>
          </cell>
          <cell r="P368">
            <v>2</v>
          </cell>
          <cell r="Q368">
            <v>12</v>
          </cell>
        </row>
        <row r="369">
          <cell r="B369" t="str">
            <v>Slovenská poľnohospodárska univerzita v Nitre</v>
          </cell>
          <cell r="C369" t="str">
            <v>Fakulta agrobiológie a potravinových zdrojov</v>
          </cell>
          <cell r="P369">
            <v>0</v>
          </cell>
          <cell r="Q369">
            <v>1</v>
          </cell>
        </row>
        <row r="370">
          <cell r="B370" t="str">
            <v>Univerzita Konštantína Filozofa v Nitre</v>
          </cell>
          <cell r="C370" t="str">
            <v>Fakulta prírodných vied a informatiky</v>
          </cell>
          <cell r="P370">
            <v>2</v>
          </cell>
          <cell r="Q370">
            <v>32</v>
          </cell>
        </row>
        <row r="371">
          <cell r="B371" t="str">
            <v>Univerzita Konštantína Filozofa v Nitre</v>
          </cell>
          <cell r="C371" t="str">
            <v>Filozofická fakulta</v>
          </cell>
          <cell r="P371">
            <v>0</v>
          </cell>
          <cell r="Q371">
            <v>21</v>
          </cell>
        </row>
        <row r="372">
          <cell r="B372" t="str">
            <v>Univerzita Konštantína Filozofa v Nitre</v>
          </cell>
          <cell r="C372" t="str">
            <v>Filozofická fakulta</v>
          </cell>
          <cell r="P372">
            <v>0</v>
          </cell>
          <cell r="Q372">
            <v>6.5</v>
          </cell>
        </row>
        <row r="373">
          <cell r="B373" t="str">
            <v>Univerzita Konštantína Filozofa v Nitre</v>
          </cell>
          <cell r="C373" t="str">
            <v>Filozofická fakulta</v>
          </cell>
          <cell r="P373">
            <v>0</v>
          </cell>
          <cell r="Q373">
            <v>3</v>
          </cell>
        </row>
        <row r="374">
          <cell r="B374" t="str">
            <v>Trnavská univerzita v Trnave</v>
          </cell>
          <cell r="C374" t="str">
            <v>Filozofická fakulta</v>
          </cell>
          <cell r="P374">
            <v>1</v>
          </cell>
          <cell r="Q374">
            <v>2</v>
          </cell>
        </row>
        <row r="375">
          <cell r="B375" t="str">
            <v>Trnavská univerzita v Trnave</v>
          </cell>
          <cell r="C375" t="str">
            <v>Filozofická fakulta</v>
          </cell>
          <cell r="P375">
            <v>0</v>
          </cell>
          <cell r="Q375">
            <v>2</v>
          </cell>
        </row>
        <row r="376">
          <cell r="B376" t="str">
            <v>Trnavská univerzita v Trnave</v>
          </cell>
          <cell r="C376" t="str">
            <v>Pedagogická fakulta</v>
          </cell>
          <cell r="P376">
            <v>0</v>
          </cell>
          <cell r="Q376">
            <v>17</v>
          </cell>
        </row>
        <row r="377">
          <cell r="B377" t="str">
            <v>Univerzita J. Selyeho</v>
          </cell>
          <cell r="C377" t="str">
            <v>Pedagogická fakulta</v>
          </cell>
          <cell r="P377">
            <v>0</v>
          </cell>
          <cell r="Q377">
            <v>21</v>
          </cell>
        </row>
        <row r="378">
          <cell r="B378" t="str">
            <v>Univerzita Mateja Bela v Banskej Bystrici</v>
          </cell>
          <cell r="C378" t="str">
            <v>Filozofická fakulta</v>
          </cell>
          <cell r="P378">
            <v>3.5</v>
          </cell>
          <cell r="Q378">
            <v>16.5</v>
          </cell>
        </row>
        <row r="379">
          <cell r="B379" t="str">
            <v>Univerzita Mateja Bela v Banskej Bystrici</v>
          </cell>
          <cell r="C379" t="str">
            <v>Filozofická fakulta</v>
          </cell>
          <cell r="P379">
            <v>0</v>
          </cell>
          <cell r="Q379">
            <v>3.5</v>
          </cell>
        </row>
        <row r="380">
          <cell r="B380" t="str">
            <v>Univerzita Mateja Bela v Banskej Bystrici</v>
          </cell>
          <cell r="C380" t="str">
            <v>Filozofická fakulta</v>
          </cell>
          <cell r="P380">
            <v>1</v>
          </cell>
          <cell r="Q380">
            <v>8</v>
          </cell>
        </row>
        <row r="381">
          <cell r="B381" t="str">
            <v>Univerzita Mateja Bela v Banskej Bystrici</v>
          </cell>
          <cell r="C381" t="str">
            <v>Filozofická fakulta</v>
          </cell>
          <cell r="P381">
            <v>0</v>
          </cell>
          <cell r="Q381">
            <v>8</v>
          </cell>
        </row>
        <row r="382">
          <cell r="B382" t="str">
            <v>Univerzita Konštantína Filozofa v Nitre</v>
          </cell>
          <cell r="C382" t="str">
            <v>Fakulta prírodných vied a informatiky</v>
          </cell>
          <cell r="P382">
            <v>0.5</v>
          </cell>
          <cell r="Q382">
            <v>25.5</v>
          </cell>
        </row>
        <row r="383">
          <cell r="B383" t="str">
            <v>Univerzita Konštantína Filozofa v Nitre</v>
          </cell>
          <cell r="C383" t="str">
            <v>Filozofická fakulta</v>
          </cell>
          <cell r="P383">
            <v>0</v>
          </cell>
          <cell r="Q383">
            <v>7.5</v>
          </cell>
        </row>
        <row r="384">
          <cell r="B384" t="str">
            <v>Univerzita Konštantína Filozofa v Nitre</v>
          </cell>
          <cell r="C384" t="str">
            <v>Filozofická fakulta</v>
          </cell>
          <cell r="P384">
            <v>0.5</v>
          </cell>
          <cell r="Q384">
            <v>14.5</v>
          </cell>
        </row>
        <row r="385">
          <cell r="B385" t="str">
            <v>Univerzita Konštantína Filozofa v Nitre</v>
          </cell>
          <cell r="C385" t="str">
            <v>Filozofická fakulta</v>
          </cell>
          <cell r="P385">
            <v>0</v>
          </cell>
          <cell r="Q385">
            <v>1.5</v>
          </cell>
        </row>
        <row r="386">
          <cell r="B386" t="str">
            <v>Univerzita Konštantína Filozofa v Nitre</v>
          </cell>
          <cell r="C386" t="str">
            <v>Filozofická fakulta</v>
          </cell>
          <cell r="P386">
            <v>1</v>
          </cell>
          <cell r="Q386">
            <v>10.5</v>
          </cell>
        </row>
        <row r="387">
          <cell r="B387" t="str">
            <v>Univerzita Konštantína Filozofa v Nitre</v>
          </cell>
          <cell r="C387" t="str">
            <v>Filozofická fakulta</v>
          </cell>
          <cell r="P387">
            <v>3.5</v>
          </cell>
          <cell r="Q387">
            <v>18</v>
          </cell>
        </row>
        <row r="388">
          <cell r="B388" t="str">
            <v>Univerzita Konštantína Filozofa v Nitre</v>
          </cell>
          <cell r="C388" t="str">
            <v>Filozofická fakulta</v>
          </cell>
          <cell r="P388">
            <v>1.5</v>
          </cell>
          <cell r="Q388">
            <v>9.5</v>
          </cell>
        </row>
        <row r="389">
          <cell r="B389" t="str">
            <v>Univerzita Konštantína Filozofa v Nitre</v>
          </cell>
          <cell r="C389" t="str">
            <v>Filozofická fakulta</v>
          </cell>
          <cell r="P389">
            <v>0.5</v>
          </cell>
          <cell r="Q389">
            <v>4</v>
          </cell>
        </row>
        <row r="390">
          <cell r="B390" t="str">
            <v>Univerzita Konštantína Filozofa v Nitre</v>
          </cell>
          <cell r="C390" t="str">
            <v>Pedagogická fakulta</v>
          </cell>
          <cell r="P390">
            <v>0</v>
          </cell>
          <cell r="Q390">
            <v>2.5</v>
          </cell>
        </row>
        <row r="391">
          <cell r="B391" t="str">
            <v>Univerzita Konštantína Filozofa v Nitre</v>
          </cell>
          <cell r="C391" t="str">
            <v>Pedagogická fakulta</v>
          </cell>
          <cell r="P391">
            <v>0</v>
          </cell>
          <cell r="Q391">
            <v>3.5</v>
          </cell>
        </row>
        <row r="392">
          <cell r="B392" t="str">
            <v>Univerzita Konštantína Filozofa v Nitre</v>
          </cell>
          <cell r="C392" t="str">
            <v>Pedagogická fakulta</v>
          </cell>
          <cell r="P392">
            <v>1</v>
          </cell>
          <cell r="Q392">
            <v>9.5</v>
          </cell>
        </row>
        <row r="393">
          <cell r="B393" t="str">
            <v>Univerzita Konštantína Filozofa v Nitre</v>
          </cell>
          <cell r="C393" t="str">
            <v>Pedagogická fakulta</v>
          </cell>
          <cell r="P393">
            <v>0</v>
          </cell>
          <cell r="Q393">
            <v>2.5</v>
          </cell>
        </row>
        <row r="394">
          <cell r="B394" t="str">
            <v>Trnavská univerzita v Trnave</v>
          </cell>
          <cell r="C394" t="str">
            <v>Pedagogická fakulta</v>
          </cell>
          <cell r="P394">
            <v>3</v>
          </cell>
          <cell r="Q394">
            <v>45</v>
          </cell>
        </row>
        <row r="395">
          <cell r="B395" t="str">
            <v>Slovenská poľnohospodárska univerzita v Nitre</v>
          </cell>
          <cell r="C395" t="str">
            <v>Fakulta agrobiológie a potravinových zdrojov</v>
          </cell>
          <cell r="P395">
            <v>0</v>
          </cell>
          <cell r="Q395">
            <v>10</v>
          </cell>
        </row>
        <row r="396">
          <cell r="B396" t="str">
            <v>Univerzita Konštantína Filozofa v Nitre</v>
          </cell>
          <cell r="C396" t="str">
            <v>Fakulta sociálnych vied a zdravotníctva</v>
          </cell>
          <cell r="P396">
            <v>3</v>
          </cell>
          <cell r="Q396">
            <v>40</v>
          </cell>
        </row>
        <row r="397">
          <cell r="B397" t="str">
            <v>Univerzita J. Selyeho</v>
          </cell>
          <cell r="C397" t="str">
            <v>Pedagogická fakulta</v>
          </cell>
          <cell r="P397">
            <v>0</v>
          </cell>
          <cell r="Q397">
            <v>9</v>
          </cell>
        </row>
        <row r="398">
          <cell r="B398" t="str">
            <v>Univerzita Konštantína Filozofa v Nitre</v>
          </cell>
          <cell r="C398" t="str">
            <v>Pedagogická fakulta</v>
          </cell>
          <cell r="P398">
            <v>1</v>
          </cell>
          <cell r="Q398">
            <v>12</v>
          </cell>
        </row>
        <row r="399">
          <cell r="B399" t="str">
            <v>Slovenská technická univerzita v Bratislave</v>
          </cell>
          <cell r="C399" t="str">
            <v>Fakulta chemickej a potravinárskej technológie</v>
          </cell>
          <cell r="P399">
            <v>0</v>
          </cell>
          <cell r="Q399">
            <v>3</v>
          </cell>
        </row>
        <row r="400">
          <cell r="B400" t="str">
            <v>Univerzita Mateja Bela v Banskej Bystrici</v>
          </cell>
          <cell r="C400" t="str">
            <v>Fakulta prírodných vied</v>
          </cell>
          <cell r="P400">
            <v>2.5</v>
          </cell>
          <cell r="Q400">
            <v>12.5</v>
          </cell>
        </row>
        <row r="401">
          <cell r="B401" t="str">
            <v>Univerzita Mateja Bela v Banskej Bystrici</v>
          </cell>
          <cell r="C401" t="str">
            <v>Filozofická fakulta</v>
          </cell>
          <cell r="P401">
            <v>1.5</v>
          </cell>
          <cell r="Q401">
            <v>17</v>
          </cell>
        </row>
        <row r="402">
          <cell r="B402" t="str">
            <v>Univerzita Mateja Bela v Banskej Bystrici</v>
          </cell>
          <cell r="C402" t="str">
            <v>Fakulta prírodných vied</v>
          </cell>
          <cell r="P402">
            <v>0</v>
          </cell>
          <cell r="Q402">
            <v>2.5</v>
          </cell>
        </row>
        <row r="403">
          <cell r="B403" t="str">
            <v>Univerzita Mateja Bela v Banskej Bystrici</v>
          </cell>
          <cell r="C403" t="str">
            <v>Fakulta prírodných vied</v>
          </cell>
          <cell r="P403">
            <v>0</v>
          </cell>
          <cell r="Q403">
            <v>1</v>
          </cell>
        </row>
        <row r="404">
          <cell r="B404" t="str">
            <v>Univerzita Mateja Bela v Banskej Bystrici</v>
          </cell>
          <cell r="C404" t="str">
            <v>Pedagogická fakulta</v>
          </cell>
          <cell r="P404">
            <v>1</v>
          </cell>
          <cell r="Q404">
            <v>26</v>
          </cell>
        </row>
        <row r="405">
          <cell r="B405" t="str">
            <v>Univerzita Mateja Bela v Banskej Bystrici</v>
          </cell>
          <cell r="C405" t="str">
            <v>Pedagogická fakulta</v>
          </cell>
          <cell r="P405">
            <v>0</v>
          </cell>
          <cell r="Q405">
            <v>3</v>
          </cell>
        </row>
        <row r="406">
          <cell r="B406" t="str">
            <v>Univerzita Mateja Bela v Banskej Bystrici</v>
          </cell>
          <cell r="C406" t="str">
            <v>Filozofická fakulta</v>
          </cell>
          <cell r="P406">
            <v>1.5</v>
          </cell>
          <cell r="Q406">
            <v>18</v>
          </cell>
        </row>
        <row r="407">
          <cell r="B407" t="str">
            <v>Univerzita Mateja Bela v Banskej Bystrici</v>
          </cell>
          <cell r="C407" t="str">
            <v>Pedagogická fakulta</v>
          </cell>
          <cell r="P407">
            <v>1</v>
          </cell>
          <cell r="Q407">
            <v>36</v>
          </cell>
        </row>
        <row r="408">
          <cell r="B408" t="str">
            <v>Trnavská univerzita v Trnave</v>
          </cell>
          <cell r="C408" t="str">
            <v>Fakulta zdravotníctva a sociálnej práce</v>
          </cell>
          <cell r="P408">
            <v>0</v>
          </cell>
          <cell r="Q408">
            <v>10</v>
          </cell>
        </row>
        <row r="409">
          <cell r="B409" t="str">
            <v>Trnavská univerzita v Trnave</v>
          </cell>
          <cell r="C409" t="str">
            <v>Fakulta zdravotníctva a sociálnej práce</v>
          </cell>
          <cell r="P409">
            <v>1</v>
          </cell>
          <cell r="Q409">
            <v>8</v>
          </cell>
        </row>
        <row r="410">
          <cell r="B410" t="str">
            <v>Univerzita Konštantína Filozofa v Nitre</v>
          </cell>
          <cell r="C410" t="str">
            <v>Pedagogická fakulta</v>
          </cell>
          <cell r="P410">
            <v>0</v>
          </cell>
          <cell r="Q410">
            <v>16</v>
          </cell>
        </row>
        <row r="411">
          <cell r="B411" t="str">
            <v>Technická univerzita v Košiciach</v>
          </cell>
          <cell r="C411" t="str">
            <v>Fakulta baníctva, ekológie, riadenia a geotechnológií</v>
          </cell>
          <cell r="P411">
            <v>0</v>
          </cell>
          <cell r="Q411">
            <v>2</v>
          </cell>
        </row>
        <row r="412">
          <cell r="B412" t="str">
            <v>Prešovská univerzita v Prešove</v>
          </cell>
          <cell r="C412" t="str">
            <v>Fakulta zdravotníckych odborov</v>
          </cell>
          <cell r="P412">
            <v>0</v>
          </cell>
          <cell r="Q412">
            <v>12</v>
          </cell>
        </row>
        <row r="413">
          <cell r="B413" t="str">
            <v>Technická univerzita v Košiciach</v>
          </cell>
          <cell r="C413" t="str">
            <v>Fakulta baníctva, ekológie, riadenia a geotechnológií</v>
          </cell>
          <cell r="P413">
            <v>0</v>
          </cell>
          <cell r="Q413">
            <v>5</v>
          </cell>
        </row>
        <row r="414">
          <cell r="B414" t="str">
            <v>Technická univerzita v Košiciach</v>
          </cell>
          <cell r="C414" t="str">
            <v>Fakulta baníctva, ekológie, riadenia a geotechnológií</v>
          </cell>
          <cell r="P414">
            <v>0</v>
          </cell>
          <cell r="Q414">
            <v>5</v>
          </cell>
        </row>
        <row r="415">
          <cell r="B415" t="str">
            <v>Akadémia Policajného zboru</v>
          </cell>
          <cell r="C415">
            <v>0</v>
          </cell>
          <cell r="P415">
            <v>3</v>
          </cell>
          <cell r="Q415">
            <v>47</v>
          </cell>
        </row>
        <row r="416">
          <cell r="B416" t="str">
            <v>Univerzita sv. Cyrila a Metoda v Trnave</v>
          </cell>
          <cell r="C416" t="str">
            <v>Fakulta zdravotníckych vied</v>
          </cell>
          <cell r="P416">
            <v>0</v>
          </cell>
          <cell r="Q416">
            <v>10</v>
          </cell>
        </row>
        <row r="417">
          <cell r="B417" t="str">
            <v>Univerzita sv. Cyrila a Metoda v Trnave</v>
          </cell>
          <cell r="C417" t="str">
            <v>Fakulta zdravotníckych vied</v>
          </cell>
          <cell r="P417">
            <v>0</v>
          </cell>
          <cell r="Q417">
            <v>4</v>
          </cell>
        </row>
        <row r="418">
          <cell r="B418" t="str">
            <v>Univerzita Mateja Bela v Banskej Bystrici</v>
          </cell>
          <cell r="C418" t="str">
            <v>Filozofická fakulta</v>
          </cell>
          <cell r="P418">
            <v>0</v>
          </cell>
          <cell r="Q418">
            <v>10.5</v>
          </cell>
        </row>
        <row r="419">
          <cell r="B419" t="str">
            <v>Univerzita Mateja Bela v Banskej Bystrici</v>
          </cell>
          <cell r="C419" t="str">
            <v>Filozofická fakulta</v>
          </cell>
          <cell r="P419">
            <v>0</v>
          </cell>
          <cell r="Q419">
            <v>1</v>
          </cell>
        </row>
        <row r="420">
          <cell r="B420" t="str">
            <v>Univerzita Mateja Bela v Banskej Bystrici</v>
          </cell>
          <cell r="C420" t="str">
            <v>Filozofická fakulta</v>
          </cell>
          <cell r="P420">
            <v>0</v>
          </cell>
          <cell r="Q420">
            <v>1</v>
          </cell>
        </row>
        <row r="421">
          <cell r="B421" t="str">
            <v>Univerzita Konštantína Filozofa v Nitre</v>
          </cell>
          <cell r="C421" t="str">
            <v>Fakulta prírodných vied a informatiky</v>
          </cell>
          <cell r="P421">
            <v>1</v>
          </cell>
          <cell r="Q421">
            <v>20</v>
          </cell>
        </row>
        <row r="422">
          <cell r="B422" t="str">
            <v>Univerzita Konštantína Filozofa v Nitre</v>
          </cell>
          <cell r="C422" t="str">
            <v>Fakulta prírodných vied a informatiky</v>
          </cell>
          <cell r="P422">
            <v>0</v>
          </cell>
          <cell r="Q422">
            <v>3.5</v>
          </cell>
        </row>
        <row r="423">
          <cell r="B423" t="str">
            <v>Univerzita Konštantína Filozofa v Nitre</v>
          </cell>
          <cell r="C423" t="str">
            <v>Filozofická fakulta</v>
          </cell>
          <cell r="P423">
            <v>2</v>
          </cell>
          <cell r="Q423">
            <v>15</v>
          </cell>
        </row>
        <row r="424">
          <cell r="B424" t="str">
            <v>Univerzita Konštantína Filozofa v Nitre</v>
          </cell>
          <cell r="C424" t="str">
            <v>Fakulta stredoeurópskych štúdií</v>
          </cell>
          <cell r="P424">
            <v>2</v>
          </cell>
          <cell r="Q424">
            <v>15</v>
          </cell>
        </row>
        <row r="425">
          <cell r="B425" t="str">
            <v>Univerzita Konštantína Filozofa v Nitre</v>
          </cell>
          <cell r="C425" t="str">
            <v>Filozofická fakulta</v>
          </cell>
          <cell r="P425">
            <v>1</v>
          </cell>
          <cell r="Q425">
            <v>2.5</v>
          </cell>
        </row>
        <row r="426">
          <cell r="B426" t="str">
            <v>Univerzita Konštantína Filozofa v Nitre</v>
          </cell>
          <cell r="C426" t="str">
            <v>Filozofická fakulta</v>
          </cell>
          <cell r="P426">
            <v>0</v>
          </cell>
          <cell r="Q426">
            <v>1</v>
          </cell>
        </row>
        <row r="427">
          <cell r="B427" t="str">
            <v>Univerzita Komenského v Bratislave</v>
          </cell>
          <cell r="C427" t="str">
            <v>Jesseniova lekárska fakulta v Martine</v>
          </cell>
          <cell r="P427">
            <v>1</v>
          </cell>
          <cell r="Q427">
            <v>9</v>
          </cell>
        </row>
        <row r="428">
          <cell r="B428" t="str">
            <v>Univerzita sv. Cyrila a Metoda v Trnave</v>
          </cell>
          <cell r="C428" t="str">
            <v>Fakulta masmediálnej komunikácie</v>
          </cell>
          <cell r="P428">
            <v>0</v>
          </cell>
          <cell r="Q428">
            <v>2</v>
          </cell>
        </row>
        <row r="429">
          <cell r="B429" t="str">
            <v>Univerzita Mateja Bela v Banskej Bystrici</v>
          </cell>
          <cell r="C429" t="str">
            <v>Fakulta prírodných vied</v>
          </cell>
          <cell r="P429">
            <v>0.5</v>
          </cell>
          <cell r="Q429">
            <v>2.5</v>
          </cell>
        </row>
        <row r="430">
          <cell r="B430" t="str">
            <v>Univerzita Mateja Bela v Banskej Bystrici</v>
          </cell>
          <cell r="C430" t="str">
            <v>Fakulta prírodných vied</v>
          </cell>
          <cell r="P430">
            <v>0</v>
          </cell>
          <cell r="Q430">
            <v>1</v>
          </cell>
        </row>
        <row r="431">
          <cell r="B431" t="str">
            <v>Univerzita Mateja Bela v Banskej Bystrici</v>
          </cell>
          <cell r="C431" t="str">
            <v>Filozofická fakulta</v>
          </cell>
          <cell r="P431">
            <v>1</v>
          </cell>
          <cell r="Q431">
            <v>3</v>
          </cell>
        </row>
        <row r="432">
          <cell r="B432" t="str">
            <v>Univerzita Mateja Bela v Banskej Bystrici</v>
          </cell>
          <cell r="C432" t="str">
            <v>Fakulta prírodných vied</v>
          </cell>
          <cell r="P432">
            <v>0</v>
          </cell>
          <cell r="Q432">
            <v>7</v>
          </cell>
        </row>
        <row r="433">
          <cell r="B433" t="str">
            <v>Univerzita Mateja Bela v Banskej Bystrici</v>
          </cell>
          <cell r="C433" t="str">
            <v>Filozofická fakulta</v>
          </cell>
          <cell r="P433">
            <v>0.5</v>
          </cell>
          <cell r="Q433">
            <v>13.5</v>
          </cell>
        </row>
        <row r="434">
          <cell r="B434" t="str">
            <v>Univerzita Mateja Bela v Banskej Bystrici</v>
          </cell>
          <cell r="C434" t="str">
            <v>Filozofická fakulta</v>
          </cell>
          <cell r="P434">
            <v>2.5</v>
          </cell>
          <cell r="Q434">
            <v>4.5</v>
          </cell>
        </row>
        <row r="435">
          <cell r="B435" t="str">
            <v>Univerzita Konštantína Filozofa v Nitre</v>
          </cell>
          <cell r="C435" t="str">
            <v>Filozofická fakulta</v>
          </cell>
          <cell r="P435">
            <v>0</v>
          </cell>
          <cell r="Q435">
            <v>1</v>
          </cell>
        </row>
        <row r="436">
          <cell r="B436" t="str">
            <v>Vysoká škola zdravotníctva a sociálnej práce sv. Alžbety v Bratislave, n. o.</v>
          </cell>
          <cell r="C436">
            <v>0</v>
          </cell>
          <cell r="P436">
            <v>0</v>
          </cell>
          <cell r="Q436">
            <v>12</v>
          </cell>
        </row>
        <row r="437">
          <cell r="B437" t="str">
            <v>Slovenská zdravotnícka univerzita v Bratislave</v>
          </cell>
          <cell r="C437" t="str">
            <v>Fakulta zdravotníctva so sídlom v Banskej Bystrici</v>
          </cell>
          <cell r="P437">
            <v>0</v>
          </cell>
          <cell r="Q437">
            <v>33</v>
          </cell>
        </row>
        <row r="438">
          <cell r="B438" t="str">
            <v>Technická univerzita v Košiciach</v>
          </cell>
          <cell r="C438" t="str">
            <v>Fakulta baníctva, ekológie, riadenia a geotechnológií</v>
          </cell>
          <cell r="P438">
            <v>0</v>
          </cell>
          <cell r="Q438">
            <v>5</v>
          </cell>
        </row>
        <row r="439">
          <cell r="B439" t="str">
            <v>Univerzita Konštantína Filozofa v Nitre</v>
          </cell>
          <cell r="C439" t="str">
            <v>Pedagogická fakulta</v>
          </cell>
          <cell r="P439">
            <v>0</v>
          </cell>
          <cell r="Q439">
            <v>20</v>
          </cell>
        </row>
        <row r="440">
          <cell r="B440" t="str">
            <v>Univerzita Konštantína Filozofa v Nitre</v>
          </cell>
          <cell r="C440" t="str">
            <v>Pedagogická fakulta</v>
          </cell>
          <cell r="P440">
            <v>0</v>
          </cell>
          <cell r="Q440">
            <v>8</v>
          </cell>
        </row>
        <row r="441">
          <cell r="B441" t="str">
            <v>Univerzita Konštantína Filozofa v Nitre</v>
          </cell>
          <cell r="C441" t="str">
            <v>Pedagogická fakulta</v>
          </cell>
          <cell r="P441">
            <v>0</v>
          </cell>
          <cell r="Q441">
            <v>7</v>
          </cell>
        </row>
        <row r="442">
          <cell r="B442" t="str">
            <v>Univerzita Konštantína Filozofa v Nitre</v>
          </cell>
          <cell r="C442" t="str">
            <v>Filozofická fakulta</v>
          </cell>
          <cell r="P442">
            <v>0</v>
          </cell>
          <cell r="Q442">
            <v>12</v>
          </cell>
        </row>
        <row r="443">
          <cell r="B443" t="str">
            <v>Univerzita Konštantína Filozofa v Nitre</v>
          </cell>
          <cell r="C443" t="str">
            <v>Filozofická fakulta</v>
          </cell>
          <cell r="P443">
            <v>0</v>
          </cell>
          <cell r="Q443">
            <v>8.5</v>
          </cell>
        </row>
        <row r="444">
          <cell r="B444" t="str">
            <v>Univerzita Mateja Bela v Banskej Bystrici</v>
          </cell>
          <cell r="C444" t="str">
            <v>Filozofická fakulta</v>
          </cell>
          <cell r="P444">
            <v>0</v>
          </cell>
          <cell r="Q444">
            <v>2.5</v>
          </cell>
        </row>
        <row r="445">
          <cell r="B445" t="str">
            <v>Univerzita Konštantína Filozofa v Nitre</v>
          </cell>
          <cell r="C445" t="str">
            <v>Filozofická fakulta</v>
          </cell>
          <cell r="P445">
            <v>0.5</v>
          </cell>
          <cell r="Q445">
            <v>11</v>
          </cell>
        </row>
        <row r="446">
          <cell r="B446" t="str">
            <v>Univerzita Konštantína Filozofa v Nitre</v>
          </cell>
          <cell r="C446" t="str">
            <v>Filozofická fakulta</v>
          </cell>
          <cell r="P446">
            <v>2</v>
          </cell>
          <cell r="Q446">
            <v>3</v>
          </cell>
        </row>
        <row r="447">
          <cell r="B447" t="str">
            <v>Univerzita Konštantína Filozofa v Nitre</v>
          </cell>
          <cell r="C447" t="str">
            <v>Filozofická fakulta</v>
          </cell>
          <cell r="P447">
            <v>0</v>
          </cell>
          <cell r="Q447">
            <v>17</v>
          </cell>
        </row>
        <row r="448">
          <cell r="B448" t="str">
            <v>Univerzita Konštantína Filozofa v Nitre</v>
          </cell>
          <cell r="C448" t="str">
            <v>Pedagogická fakulta</v>
          </cell>
          <cell r="P448">
            <v>1</v>
          </cell>
          <cell r="Q448">
            <v>5</v>
          </cell>
        </row>
        <row r="449">
          <cell r="B449" t="str">
            <v>Univerzita Konštantína Filozofa v Nitre</v>
          </cell>
          <cell r="C449" t="str">
            <v>Pedagogická fakulta</v>
          </cell>
          <cell r="P449">
            <v>0</v>
          </cell>
          <cell r="Q449">
            <v>9</v>
          </cell>
        </row>
        <row r="450">
          <cell r="B450" t="str">
            <v>Univerzita Mateja Bela v Banskej Bystrici</v>
          </cell>
          <cell r="C450" t="str">
            <v>Pedagogická fakulta</v>
          </cell>
          <cell r="P450">
            <v>0</v>
          </cell>
          <cell r="Q450">
            <v>25</v>
          </cell>
        </row>
        <row r="451">
          <cell r="B451" t="str">
            <v>Prešovská univerzita v Prešove</v>
          </cell>
          <cell r="C451" t="str">
            <v>Fakulta zdravotníckych odborov</v>
          </cell>
          <cell r="P451">
            <v>1</v>
          </cell>
          <cell r="Q451">
            <v>2</v>
          </cell>
        </row>
        <row r="452">
          <cell r="B452" t="str">
            <v>Univerzita Pavla Jozefa Šafárika v Košiciach</v>
          </cell>
          <cell r="C452" t="str">
            <v>Lekárska fakulta</v>
          </cell>
          <cell r="P452">
            <v>2</v>
          </cell>
          <cell r="Q452">
            <v>37</v>
          </cell>
        </row>
        <row r="453">
          <cell r="B453" t="str">
            <v>Univerzita Pavla Jozefa Šafárika v Košiciach</v>
          </cell>
          <cell r="C453" t="str">
            <v>Lekárska fakulta</v>
          </cell>
          <cell r="P453">
            <v>0</v>
          </cell>
          <cell r="Q453">
            <v>1</v>
          </cell>
        </row>
        <row r="454">
          <cell r="B454" t="str">
            <v>Univerzita Komenského v Bratislave</v>
          </cell>
          <cell r="C454" t="str">
            <v>Jesseniova lekárska fakulta v Martine</v>
          </cell>
          <cell r="P454">
            <v>3</v>
          </cell>
          <cell r="Q454">
            <v>118</v>
          </cell>
        </row>
        <row r="455">
          <cell r="B455" t="str">
            <v>Univerzita Komenského v Bratislave</v>
          </cell>
          <cell r="C455" t="str">
            <v>Pedagogická fakulta</v>
          </cell>
          <cell r="P455">
            <v>0</v>
          </cell>
          <cell r="Q455">
            <v>20</v>
          </cell>
        </row>
        <row r="456">
          <cell r="B456" t="str">
            <v>Univerzita Konštantína Filozofa v Nitre</v>
          </cell>
          <cell r="C456" t="str">
            <v>Pedagogická fakulta</v>
          </cell>
          <cell r="P456">
            <v>0</v>
          </cell>
          <cell r="Q456">
            <v>33</v>
          </cell>
        </row>
        <row r="457">
          <cell r="B457" t="str">
            <v>Prešovská univerzita v Prešove</v>
          </cell>
          <cell r="C457" t="str">
            <v>Fakulta zdravotníckych odborov</v>
          </cell>
          <cell r="P457">
            <v>2</v>
          </cell>
          <cell r="Q457">
            <v>25</v>
          </cell>
        </row>
        <row r="458">
          <cell r="B458" t="str">
            <v>Trnavská univerzita v Trnave</v>
          </cell>
          <cell r="C458" t="str">
            <v>Pedagogická fakulta</v>
          </cell>
          <cell r="P458">
            <v>0</v>
          </cell>
          <cell r="Q458">
            <v>12</v>
          </cell>
        </row>
        <row r="459">
          <cell r="B459" t="str">
            <v>Univerzita Konštantína Filozofa v Nitre</v>
          </cell>
          <cell r="C459" t="str">
            <v>Pedagogická fakulta</v>
          </cell>
          <cell r="P459">
            <v>1</v>
          </cell>
          <cell r="Q459">
            <v>77</v>
          </cell>
        </row>
        <row r="460">
          <cell r="B460" t="str">
            <v>Univerzita Konštantína Filozofa v Nitre</v>
          </cell>
          <cell r="C460" t="str">
            <v>Pedagogická fakulta</v>
          </cell>
          <cell r="P460">
            <v>0</v>
          </cell>
          <cell r="Q460">
            <v>15</v>
          </cell>
        </row>
        <row r="461">
          <cell r="B461" t="str">
            <v>Univerzita veterinárskeho lekárstva a farmácie v Košiciach</v>
          </cell>
          <cell r="C461">
            <v>0</v>
          </cell>
          <cell r="P461">
            <v>2</v>
          </cell>
          <cell r="Q461">
            <v>19</v>
          </cell>
        </row>
        <row r="462">
          <cell r="B462" t="str">
            <v>Univerzita Konštantína Filozofa v Nitre</v>
          </cell>
          <cell r="C462" t="str">
            <v>Fakulta prírodných vied a informatiky</v>
          </cell>
          <cell r="P462">
            <v>0</v>
          </cell>
          <cell r="Q462">
            <v>1.5</v>
          </cell>
        </row>
        <row r="463">
          <cell r="B463" t="str">
            <v>Univerzita Konštantína Filozofa v Nitre</v>
          </cell>
          <cell r="C463" t="str">
            <v>Fakulta prírodných vied a informatiky</v>
          </cell>
          <cell r="P463">
            <v>0</v>
          </cell>
          <cell r="Q463">
            <v>18</v>
          </cell>
        </row>
        <row r="464">
          <cell r="B464" t="str">
            <v>Univerzita Konštantína Filozofa v Nitre</v>
          </cell>
          <cell r="C464" t="str">
            <v>Fakulta prírodných vied a informatiky</v>
          </cell>
          <cell r="P464">
            <v>0</v>
          </cell>
          <cell r="Q464">
            <v>3.5</v>
          </cell>
        </row>
        <row r="465">
          <cell r="B465" t="str">
            <v>Univerzita Konštantína Filozofa v Nitre</v>
          </cell>
          <cell r="C465" t="str">
            <v>Fakulta prírodných vied a informatiky</v>
          </cell>
          <cell r="P465">
            <v>0</v>
          </cell>
          <cell r="Q465">
            <v>9.5</v>
          </cell>
        </row>
        <row r="466">
          <cell r="B466" t="str">
            <v>Univerzita Konštantína Filozofa v Nitre</v>
          </cell>
          <cell r="C466" t="str">
            <v>Fakulta sociálnych vied a zdravotníctva</v>
          </cell>
          <cell r="P466">
            <v>0</v>
          </cell>
          <cell r="Q466">
            <v>38</v>
          </cell>
        </row>
        <row r="467">
          <cell r="B467" t="str">
            <v>Žilinská univerzita v Žiline</v>
          </cell>
          <cell r="C467" t="str">
            <v>Fakulta prevádzky a ekonomiky dopravy a spojov</v>
          </cell>
          <cell r="P467">
            <v>0</v>
          </cell>
          <cell r="Q467">
            <v>30</v>
          </cell>
        </row>
        <row r="468">
          <cell r="B468" t="str">
            <v>Žilinská univerzita v Žiline</v>
          </cell>
          <cell r="C468" t="str">
            <v>Fakulta humanitných vied</v>
          </cell>
          <cell r="P468">
            <v>0</v>
          </cell>
          <cell r="Q468">
            <v>45</v>
          </cell>
        </row>
        <row r="469">
          <cell r="B469" t="str">
            <v>Žilinská univerzita v Žiline</v>
          </cell>
          <cell r="C469" t="str">
            <v>Fakulta prevádzky a ekonomiky dopravy a spojov</v>
          </cell>
          <cell r="P469">
            <v>0</v>
          </cell>
          <cell r="Q469">
            <v>41</v>
          </cell>
        </row>
        <row r="470">
          <cell r="B470" t="str">
            <v>Žilinská univerzita v Žiline</v>
          </cell>
          <cell r="C470" t="str">
            <v>Fakulta prevádzky a ekonomiky dopravy a spojov</v>
          </cell>
          <cell r="P470">
            <v>0</v>
          </cell>
          <cell r="Q470">
            <v>26</v>
          </cell>
        </row>
        <row r="471">
          <cell r="B471" t="str">
            <v>Univerzita Konštantína Filozofa v Nitre</v>
          </cell>
          <cell r="C471" t="str">
            <v>Filozofická fakulta</v>
          </cell>
          <cell r="P471">
            <v>1</v>
          </cell>
          <cell r="Q471">
            <v>6</v>
          </cell>
        </row>
        <row r="472">
          <cell r="B472" t="str">
            <v>Univerzita Komenského v Bratislave</v>
          </cell>
          <cell r="C472" t="str">
            <v>Pedagogická fakulta</v>
          </cell>
          <cell r="P472">
            <v>0</v>
          </cell>
          <cell r="Q472">
            <v>39</v>
          </cell>
        </row>
        <row r="473">
          <cell r="B473" t="str">
            <v>Slovenská zdravotnícka univerzita v Bratislave</v>
          </cell>
          <cell r="C473" t="str">
            <v>Fakulta ošetrovateľstva a zdravotníckych odborných štúdií</v>
          </cell>
          <cell r="P473">
            <v>0</v>
          </cell>
          <cell r="Q473">
            <v>7</v>
          </cell>
        </row>
        <row r="474">
          <cell r="B474" t="str">
            <v>Univerzita Komenského v Bratislave</v>
          </cell>
          <cell r="C474" t="str">
            <v>Filozofická fakulta</v>
          </cell>
          <cell r="P474">
            <v>1</v>
          </cell>
          <cell r="Q474">
            <v>30</v>
          </cell>
        </row>
        <row r="475">
          <cell r="B475" t="str">
            <v>Slovenská poľnohospodárska univerzita v Nitre</v>
          </cell>
          <cell r="C475" t="str">
            <v>Technická fakulta</v>
          </cell>
          <cell r="P475">
            <v>0</v>
          </cell>
          <cell r="Q475">
            <v>17</v>
          </cell>
        </row>
        <row r="476">
          <cell r="B476" t="str">
            <v>Trnavská univerzita v Trnave</v>
          </cell>
          <cell r="C476" t="str">
            <v>Filozofická fakulta</v>
          </cell>
          <cell r="P476">
            <v>3</v>
          </cell>
          <cell r="Q476">
            <v>76</v>
          </cell>
        </row>
        <row r="477">
          <cell r="B477" t="str">
            <v>Trenčianska univerzita Alexandra Dubčeka v Trenčíne</v>
          </cell>
          <cell r="C477" t="str">
            <v>Fakulta sociálno-ekonomických vzťahov</v>
          </cell>
          <cell r="P477">
            <v>1</v>
          </cell>
          <cell r="Q477">
            <v>31</v>
          </cell>
        </row>
        <row r="478">
          <cell r="B478" t="str">
            <v>Univerzita Mateja Bela v Banskej Bystrici</v>
          </cell>
          <cell r="C478" t="str">
            <v>Ekonomická fakulta</v>
          </cell>
          <cell r="P478">
            <v>0</v>
          </cell>
          <cell r="Q478">
            <v>27</v>
          </cell>
        </row>
        <row r="479">
          <cell r="B479" t="str">
            <v>Univerzita Konštantína Filozofa v Nitre</v>
          </cell>
          <cell r="C479" t="str">
            <v>Fakulta sociálnych vied a zdravotníctva</v>
          </cell>
          <cell r="P479">
            <v>3</v>
          </cell>
          <cell r="Q479">
            <v>69</v>
          </cell>
        </row>
        <row r="480">
          <cell r="B480" t="str">
            <v>Žilinská univerzita v Žiline</v>
          </cell>
          <cell r="C480" t="str">
            <v>Fakulta prevádzky a ekonomiky dopravy a spojov</v>
          </cell>
          <cell r="P480">
            <v>4</v>
          </cell>
          <cell r="Q480">
            <v>28</v>
          </cell>
        </row>
        <row r="481">
          <cell r="B481" t="str">
            <v>Žilinská univerzita v Žiline</v>
          </cell>
          <cell r="C481" t="str">
            <v>Fakulta prevádzky a ekonomiky dopravy a spojov</v>
          </cell>
          <cell r="P481">
            <v>3</v>
          </cell>
          <cell r="Q481">
            <v>110</v>
          </cell>
        </row>
        <row r="482">
          <cell r="B482" t="str">
            <v>Slovenská poľnohospodárska univerzita v Nitre</v>
          </cell>
          <cell r="C482" t="str">
            <v>Fakulta ekonomiky a manažmentu</v>
          </cell>
          <cell r="P482">
            <v>0</v>
          </cell>
          <cell r="Q482">
            <v>10</v>
          </cell>
        </row>
        <row r="483">
          <cell r="B483" t="str">
            <v>Slovenská poľnohospodárska univerzita v Nitre</v>
          </cell>
          <cell r="C483" t="str">
            <v>Technická fakulta</v>
          </cell>
          <cell r="P483">
            <v>0</v>
          </cell>
          <cell r="Q483">
            <v>34</v>
          </cell>
        </row>
        <row r="484">
          <cell r="B484" t="str">
            <v>Slovenská poľnohospodárska univerzita v Nitre</v>
          </cell>
          <cell r="C484" t="str">
            <v>Fakulta ekonomiky a manažmentu</v>
          </cell>
          <cell r="P484">
            <v>2</v>
          </cell>
          <cell r="Q484">
            <v>21</v>
          </cell>
        </row>
        <row r="485">
          <cell r="B485" t="str">
            <v>Slovenská poľnohospodárska univerzita v Nitre</v>
          </cell>
          <cell r="C485" t="str">
            <v>Fakulta záhradníctva a krajinného inžinierstva</v>
          </cell>
          <cell r="P485">
            <v>4</v>
          </cell>
          <cell r="Q485">
            <v>18</v>
          </cell>
        </row>
        <row r="486">
          <cell r="B486" t="str">
            <v>Slovenská poľnohospodárska univerzita v Nitre</v>
          </cell>
          <cell r="C486" t="str">
            <v>Fakulta biotechnológie a potravinárstva</v>
          </cell>
          <cell r="P486">
            <v>4</v>
          </cell>
          <cell r="Q486">
            <v>43</v>
          </cell>
        </row>
        <row r="487">
          <cell r="B487" t="str">
            <v>Slovenská poľnohospodárska univerzita v Nitre</v>
          </cell>
          <cell r="C487" t="str">
            <v>Fakulta záhradníctva a krajinného inžinierstva</v>
          </cell>
          <cell r="P487">
            <v>4</v>
          </cell>
          <cell r="Q487">
            <v>20</v>
          </cell>
        </row>
        <row r="488">
          <cell r="B488" t="str">
            <v>Slovenská poľnohospodárska univerzita v Nitre</v>
          </cell>
          <cell r="C488" t="str">
            <v>Fakulta záhradníctva a krajinného inžinierstva</v>
          </cell>
          <cell r="P488">
            <v>2</v>
          </cell>
          <cell r="Q488">
            <v>15</v>
          </cell>
        </row>
        <row r="489">
          <cell r="B489" t="str">
            <v>Univerzita Konštantína Filozofa v Nitre</v>
          </cell>
          <cell r="C489" t="str">
            <v>Fakulta prírodných vied a informatiky</v>
          </cell>
          <cell r="P489">
            <v>0</v>
          </cell>
          <cell r="Q489">
            <v>2</v>
          </cell>
        </row>
        <row r="490">
          <cell r="B490" t="str">
            <v>Univerzita Konštantína Filozofa v Nitre</v>
          </cell>
          <cell r="C490" t="str">
            <v>Fakulta prírodných vied a informatiky</v>
          </cell>
          <cell r="P490">
            <v>0</v>
          </cell>
          <cell r="Q490">
            <v>5.5</v>
          </cell>
        </row>
        <row r="491">
          <cell r="B491" t="str">
            <v>Univerzita Konštantína Filozofa v Nitre</v>
          </cell>
          <cell r="C491" t="str">
            <v>Filozofická fakulta</v>
          </cell>
          <cell r="P491">
            <v>0</v>
          </cell>
          <cell r="Q491">
            <v>12</v>
          </cell>
        </row>
        <row r="492">
          <cell r="B492" t="str">
            <v>Univerzita Konštantína Filozofa v Nitre</v>
          </cell>
          <cell r="C492" t="str">
            <v>Filozofická fakulta</v>
          </cell>
          <cell r="P492">
            <v>0</v>
          </cell>
          <cell r="Q492">
            <v>12.5</v>
          </cell>
        </row>
        <row r="493">
          <cell r="B493" t="str">
            <v>Univerzita Konštantína Filozofa v Nitre</v>
          </cell>
          <cell r="C493" t="str">
            <v>Filozofická fakulta</v>
          </cell>
          <cell r="P493">
            <v>0</v>
          </cell>
          <cell r="Q493">
            <v>12.5</v>
          </cell>
        </row>
        <row r="494">
          <cell r="B494" t="str">
            <v>Univerzita Konštantína Filozofa v Nitre</v>
          </cell>
          <cell r="C494" t="str">
            <v>Pedagogická fakulta</v>
          </cell>
          <cell r="P494">
            <v>0</v>
          </cell>
          <cell r="Q494">
            <v>4.5</v>
          </cell>
        </row>
        <row r="495">
          <cell r="B495" t="str">
            <v>Slovenská zdravotnícka univerzita v Bratislave</v>
          </cell>
          <cell r="C495" t="str">
            <v>Fakulta zdravotníctva so sídlom v Banskej Bystrici</v>
          </cell>
          <cell r="P495">
            <v>0</v>
          </cell>
          <cell r="Q495">
            <v>25</v>
          </cell>
        </row>
        <row r="496">
          <cell r="B496" t="str">
            <v>Univerzita Komenského v Bratislave</v>
          </cell>
          <cell r="C496" t="str">
            <v>Pedagogická fakulta</v>
          </cell>
          <cell r="P496">
            <v>0</v>
          </cell>
          <cell r="Q496">
            <v>12</v>
          </cell>
        </row>
        <row r="497">
          <cell r="B497" t="str">
            <v>Trnavská univerzita v Trnave</v>
          </cell>
          <cell r="C497" t="str">
            <v>Filozofická fakulta</v>
          </cell>
          <cell r="P497">
            <v>0</v>
          </cell>
          <cell r="Q497">
            <v>8</v>
          </cell>
        </row>
        <row r="498">
          <cell r="B498" t="str">
            <v>Slovenská zdravotnícka univerzita v Bratislave</v>
          </cell>
          <cell r="C498" t="str">
            <v>Fakulta ošetrovateľstva a zdravotníckych odborných štúdií</v>
          </cell>
          <cell r="P498">
            <v>1</v>
          </cell>
          <cell r="Q498">
            <v>29</v>
          </cell>
        </row>
        <row r="499">
          <cell r="B499" t="str">
            <v>Univerzita Komenského v Bratislave</v>
          </cell>
          <cell r="C499" t="str">
            <v>Filozofická fakulta</v>
          </cell>
          <cell r="P499">
            <v>2</v>
          </cell>
          <cell r="Q499">
            <v>15</v>
          </cell>
        </row>
        <row r="500">
          <cell r="B500" t="str">
            <v>Univerzita Komenského v Bratislave</v>
          </cell>
          <cell r="C500" t="str">
            <v>Filozofická fakulta</v>
          </cell>
          <cell r="P500">
            <v>0.5</v>
          </cell>
          <cell r="Q500">
            <v>25.5</v>
          </cell>
        </row>
        <row r="501">
          <cell r="B501" t="str">
            <v>Univerzita Komenského v Bratislave</v>
          </cell>
          <cell r="C501" t="str">
            <v>Filozofická fakulta</v>
          </cell>
          <cell r="P501">
            <v>0</v>
          </cell>
          <cell r="Q501">
            <v>2.5</v>
          </cell>
        </row>
        <row r="502">
          <cell r="B502" t="str">
            <v>Univerzita Komenského v Bratislave</v>
          </cell>
          <cell r="C502" t="str">
            <v>Filozofická fakulta</v>
          </cell>
          <cell r="P502">
            <v>0</v>
          </cell>
          <cell r="Q502">
            <v>3</v>
          </cell>
        </row>
        <row r="503">
          <cell r="B503" t="str">
            <v>Trnavská univerzita v Trnave</v>
          </cell>
          <cell r="C503" t="str">
            <v>Pedagogická fakulta</v>
          </cell>
          <cell r="P503">
            <v>0.5</v>
          </cell>
          <cell r="Q503">
            <v>18</v>
          </cell>
        </row>
        <row r="504">
          <cell r="B504" t="str">
            <v>Trnavská univerzita v Trnave</v>
          </cell>
          <cell r="C504" t="str">
            <v>Pedagogická fakulta</v>
          </cell>
          <cell r="P504">
            <v>0.5</v>
          </cell>
          <cell r="Q504">
            <v>6.5</v>
          </cell>
        </row>
        <row r="505">
          <cell r="B505" t="str">
            <v>Trnavská univerzita v Trnave</v>
          </cell>
          <cell r="C505" t="str">
            <v>Pedagogická fakulta</v>
          </cell>
          <cell r="P505">
            <v>0</v>
          </cell>
          <cell r="Q505">
            <v>2.5</v>
          </cell>
        </row>
        <row r="506">
          <cell r="B506" t="str">
            <v>Trnavská univerzita v Trnave</v>
          </cell>
          <cell r="C506" t="str">
            <v>Pedagogická fakulta</v>
          </cell>
          <cell r="P506">
            <v>0</v>
          </cell>
          <cell r="Q506">
            <v>4</v>
          </cell>
        </row>
        <row r="507">
          <cell r="B507" t="str">
            <v>Univerzita Komenského v Bratislave</v>
          </cell>
          <cell r="C507" t="str">
            <v>Fakulta managementu</v>
          </cell>
          <cell r="P507">
            <v>8</v>
          </cell>
          <cell r="Q507">
            <v>133</v>
          </cell>
        </row>
        <row r="508">
          <cell r="B508" t="str">
            <v>Trenčianska univerzita Alexandra Dubčeka v Trenčíne</v>
          </cell>
          <cell r="C508" t="str">
            <v>Fakulta sociálno-ekonomických vzťahov</v>
          </cell>
          <cell r="P508">
            <v>5</v>
          </cell>
          <cell r="Q508">
            <v>48</v>
          </cell>
        </row>
        <row r="509">
          <cell r="B509" t="str">
            <v>Vysoká škola bezpečnostného manažérstva v Košiciach</v>
          </cell>
          <cell r="C509">
            <v>0</v>
          </cell>
          <cell r="P509">
            <v>3</v>
          </cell>
          <cell r="Q509">
            <v>66</v>
          </cell>
        </row>
        <row r="510">
          <cell r="B510" t="str">
            <v>Prešovská univerzita v Prešove</v>
          </cell>
          <cell r="C510" t="str">
            <v>Fakulta manažmentu, ekonomiky a obchodu</v>
          </cell>
          <cell r="P510">
            <v>1</v>
          </cell>
          <cell r="Q510">
            <v>33</v>
          </cell>
        </row>
        <row r="511">
          <cell r="B511" t="str">
            <v>Prešovská univerzita v Prešove</v>
          </cell>
          <cell r="C511" t="str">
            <v>Pedagogická fakulta</v>
          </cell>
          <cell r="P511">
            <v>0</v>
          </cell>
          <cell r="Q511">
            <v>13</v>
          </cell>
        </row>
        <row r="512">
          <cell r="B512" t="str">
            <v>Prešovská univerzita v Prešove</v>
          </cell>
          <cell r="C512" t="str">
            <v>Pedagogická fakulta</v>
          </cell>
          <cell r="P512">
            <v>0</v>
          </cell>
          <cell r="Q512">
            <v>28</v>
          </cell>
        </row>
        <row r="513">
          <cell r="B513" t="str">
            <v>Prešovská univerzita v Prešove</v>
          </cell>
          <cell r="C513" t="str">
            <v>Pedagogická fakulta</v>
          </cell>
          <cell r="P513">
            <v>0</v>
          </cell>
          <cell r="Q513">
            <v>4</v>
          </cell>
        </row>
        <row r="514">
          <cell r="B514" t="str">
            <v>Prešovská univerzita v Prešove</v>
          </cell>
          <cell r="C514" t="str">
            <v>Fakulta zdravotníckych odborov</v>
          </cell>
          <cell r="P514">
            <v>0</v>
          </cell>
          <cell r="Q514">
            <v>8</v>
          </cell>
        </row>
        <row r="515">
          <cell r="B515" t="str">
            <v>Univerzita Komenského v Bratislave</v>
          </cell>
          <cell r="C515" t="str">
            <v>Filozofická fakulta</v>
          </cell>
          <cell r="P515">
            <v>0</v>
          </cell>
          <cell r="Q515">
            <v>10.5</v>
          </cell>
        </row>
        <row r="516">
          <cell r="B516" t="str">
            <v>Trenčianska univerzita Alexandra Dubčeka v Trenčíne</v>
          </cell>
          <cell r="C516" t="str">
            <v>Fakulta zdravotníctva</v>
          </cell>
          <cell r="P516">
            <v>4</v>
          </cell>
          <cell r="Q516">
            <v>67</v>
          </cell>
        </row>
        <row r="517">
          <cell r="B517" t="str">
            <v>Univerzita Mateja Bela v Banskej Bystrici</v>
          </cell>
          <cell r="C517" t="str">
            <v>Ekonomická fakulta</v>
          </cell>
          <cell r="P517">
            <v>4</v>
          </cell>
          <cell r="Q517">
            <v>37</v>
          </cell>
        </row>
        <row r="518">
          <cell r="B518" t="str">
            <v>Univerzita Mateja Bela v Banskej Bystrici</v>
          </cell>
          <cell r="C518" t="str">
            <v>Filozofická fakulta</v>
          </cell>
          <cell r="P518">
            <v>3</v>
          </cell>
          <cell r="Q518">
            <v>14</v>
          </cell>
        </row>
        <row r="519">
          <cell r="B519" t="str">
            <v>Univerzita Mateja Bela v Banskej Bystrici</v>
          </cell>
          <cell r="C519" t="str">
            <v>Filozofická fakulta</v>
          </cell>
          <cell r="P519">
            <v>0</v>
          </cell>
          <cell r="Q519">
            <v>1</v>
          </cell>
        </row>
        <row r="520">
          <cell r="B520" t="str">
            <v>Univerzita Konštantína Filozofa v Nitre</v>
          </cell>
          <cell r="C520" t="str">
            <v>Fakulta stredoeurópskych štúdií</v>
          </cell>
          <cell r="P520">
            <v>0</v>
          </cell>
          <cell r="Q520">
            <v>7.5</v>
          </cell>
        </row>
        <row r="521">
          <cell r="B521" t="str">
            <v>Žilinská univerzita v Žiline</v>
          </cell>
          <cell r="C521" t="str">
            <v>Fakulta prevádzky a ekonomiky dopravy a spojov</v>
          </cell>
          <cell r="P521">
            <v>1</v>
          </cell>
          <cell r="Q521">
            <v>28</v>
          </cell>
        </row>
        <row r="522">
          <cell r="B522" t="str">
            <v>Žilinská univerzita v Žiline</v>
          </cell>
          <cell r="C522" t="str">
            <v>Fakulta prevádzky a ekonomiky dopravy a spojov</v>
          </cell>
          <cell r="P522">
            <v>0</v>
          </cell>
          <cell r="Q522">
            <v>2</v>
          </cell>
        </row>
        <row r="523">
          <cell r="B523" t="str">
            <v>Univerzita Konštantína Filozofa v Nitre</v>
          </cell>
          <cell r="C523" t="str">
            <v>Filozofická fakulta</v>
          </cell>
          <cell r="P523">
            <v>4</v>
          </cell>
          <cell r="Q523">
            <v>14</v>
          </cell>
        </row>
        <row r="524">
          <cell r="B524" t="str">
            <v>Univerzita Konštantína Filozofa v Nitre</v>
          </cell>
          <cell r="C524" t="str">
            <v>Filozofická fakulta</v>
          </cell>
          <cell r="P524">
            <v>0</v>
          </cell>
          <cell r="Q524">
            <v>5</v>
          </cell>
        </row>
        <row r="525">
          <cell r="B525" t="str">
            <v>Technická univerzita v Košiciach</v>
          </cell>
          <cell r="C525" t="str">
            <v>Fakulta elektrotechniky a informatiky</v>
          </cell>
          <cell r="P525">
            <v>0</v>
          </cell>
          <cell r="Q525">
            <v>12</v>
          </cell>
        </row>
        <row r="526">
          <cell r="B526" t="str">
            <v>Technická univerzita v Košiciach</v>
          </cell>
          <cell r="C526" t="str">
            <v>Letecká fakulta</v>
          </cell>
          <cell r="P526">
            <v>6</v>
          </cell>
          <cell r="Q526">
            <v>34</v>
          </cell>
        </row>
        <row r="527">
          <cell r="B527" t="str">
            <v>Technická univerzita v Košiciach</v>
          </cell>
          <cell r="C527" t="str">
            <v>Ekonomická fakulta</v>
          </cell>
          <cell r="P527">
            <v>12</v>
          </cell>
          <cell r="Q527">
            <v>129</v>
          </cell>
        </row>
        <row r="528">
          <cell r="B528" t="str">
            <v>Univerzita sv. Cyrila a Metoda v Trnave</v>
          </cell>
          <cell r="C528" t="str">
            <v>Filozofická fakulta</v>
          </cell>
          <cell r="P528">
            <v>4</v>
          </cell>
          <cell r="Q528">
            <v>17</v>
          </cell>
        </row>
        <row r="529">
          <cell r="B529" t="str">
            <v>Univerzita sv. Cyrila a Metoda v Trnave</v>
          </cell>
          <cell r="C529" t="str">
            <v>Fakulta zdravotníckych vied</v>
          </cell>
          <cell r="P529">
            <v>4</v>
          </cell>
          <cell r="Q529">
            <v>95</v>
          </cell>
        </row>
        <row r="530">
          <cell r="B530" t="str">
            <v>Slovenská poľnohospodárska univerzita v Nitre</v>
          </cell>
          <cell r="C530" t="str">
            <v>Fakulta biotechnológie a potravinárstva</v>
          </cell>
          <cell r="P530">
            <v>2</v>
          </cell>
          <cell r="Q530">
            <v>10</v>
          </cell>
        </row>
        <row r="531">
          <cell r="B531" t="str">
            <v>Slovenská poľnohospodárska univerzita v Nitre</v>
          </cell>
          <cell r="C531" t="str">
            <v>Fakulta biotechnológie a potravinárstva</v>
          </cell>
          <cell r="P531">
            <v>5</v>
          </cell>
          <cell r="Q531">
            <v>16</v>
          </cell>
        </row>
        <row r="532">
          <cell r="B532" t="str">
            <v>Slovenská poľnohospodárska univerzita v Nitre</v>
          </cell>
          <cell r="C532" t="str">
            <v>Fakulta ekonomiky a manažmentu</v>
          </cell>
          <cell r="P532">
            <v>13</v>
          </cell>
          <cell r="Q532">
            <v>58</v>
          </cell>
        </row>
        <row r="533">
          <cell r="B533" t="str">
            <v>Slovenská poľnohospodárska univerzita v Nitre</v>
          </cell>
          <cell r="C533" t="str">
            <v>Fakulta ekonomiky a manažmentu</v>
          </cell>
          <cell r="P533">
            <v>5</v>
          </cell>
          <cell r="Q533">
            <v>55</v>
          </cell>
        </row>
        <row r="534">
          <cell r="B534" t="str">
            <v>Slovenská poľnohospodárska univerzita v Nitre</v>
          </cell>
          <cell r="C534" t="str">
            <v>Fakulta ekonomiky a manažmentu</v>
          </cell>
          <cell r="P534">
            <v>2</v>
          </cell>
          <cell r="Q534">
            <v>49</v>
          </cell>
        </row>
        <row r="535">
          <cell r="B535" t="str">
            <v>Slovenská poľnohospodárska univerzita v Nitre</v>
          </cell>
          <cell r="C535" t="str">
            <v>Fakulta ekonomiky a manažmentu</v>
          </cell>
          <cell r="P535">
            <v>2</v>
          </cell>
          <cell r="Q535">
            <v>20</v>
          </cell>
        </row>
        <row r="536">
          <cell r="B536" t="str">
            <v>Slovenská poľnohospodárska univerzita v Nitre</v>
          </cell>
          <cell r="C536" t="str">
            <v>Fakulta ekonomiky a manažmentu</v>
          </cell>
          <cell r="P536">
            <v>0</v>
          </cell>
          <cell r="Q536">
            <v>1</v>
          </cell>
        </row>
        <row r="537">
          <cell r="B537" t="str">
            <v>Slovenská poľnohospodárska univerzita v Nitre</v>
          </cell>
          <cell r="C537" t="str">
            <v>Fakulta európskych štúdií a regionálneho rozvoja</v>
          </cell>
          <cell r="P537">
            <v>0</v>
          </cell>
          <cell r="Q537">
            <v>14</v>
          </cell>
        </row>
        <row r="538">
          <cell r="B538" t="str">
            <v>Slovenská poľnohospodárska univerzita v Nitre</v>
          </cell>
          <cell r="C538" t="str">
            <v>Fakulta ekonomiky a manažmentu</v>
          </cell>
          <cell r="P538">
            <v>0</v>
          </cell>
          <cell r="Q538">
            <v>4</v>
          </cell>
        </row>
        <row r="539">
          <cell r="B539" t="str">
            <v>Slovenská poľnohospodárska univerzita v Nitre</v>
          </cell>
          <cell r="C539" t="str">
            <v>Fakulta európskych štúdií a regionálneho rozvoja</v>
          </cell>
          <cell r="P539">
            <v>1</v>
          </cell>
          <cell r="Q539">
            <v>9</v>
          </cell>
        </row>
        <row r="540">
          <cell r="B540" t="str">
            <v>Slovenská poľnohospodárska univerzita v Nitre</v>
          </cell>
          <cell r="C540" t="str">
            <v>Fakulta biotechnológie a potravinárstva</v>
          </cell>
          <cell r="P540">
            <v>2</v>
          </cell>
          <cell r="Q540">
            <v>12</v>
          </cell>
        </row>
        <row r="541">
          <cell r="B541" t="str">
            <v>Slovenská poľnohospodárska univerzita v Nitre</v>
          </cell>
          <cell r="C541" t="str">
            <v>Fakulta európskych štúdií a regionálneho rozvoja</v>
          </cell>
          <cell r="P541">
            <v>0</v>
          </cell>
          <cell r="Q541">
            <v>2</v>
          </cell>
        </row>
        <row r="542">
          <cell r="B542" t="str">
            <v>Slovenská poľnohospodárska univerzita v Nitre</v>
          </cell>
          <cell r="C542" t="str">
            <v>Fakulta ekonomiky a manažmentu</v>
          </cell>
          <cell r="P542">
            <v>0</v>
          </cell>
          <cell r="Q542">
            <v>1</v>
          </cell>
        </row>
        <row r="543">
          <cell r="B543" t="str">
            <v>Univerzita Komenského v Bratislave</v>
          </cell>
          <cell r="C543" t="str">
            <v>Fakulta managementu</v>
          </cell>
          <cell r="P543">
            <v>0</v>
          </cell>
          <cell r="Q543">
            <v>21</v>
          </cell>
        </row>
        <row r="544">
          <cell r="B544" t="str">
            <v>Vysoká škola bezpečnostného manažérstva v Košiciach</v>
          </cell>
          <cell r="C544">
            <v>0</v>
          </cell>
          <cell r="P544">
            <v>9</v>
          </cell>
          <cell r="Q544">
            <v>121</v>
          </cell>
        </row>
        <row r="545">
          <cell r="B545" t="str">
            <v>Univerzita Konštantína Filozofa v Nitre</v>
          </cell>
          <cell r="C545" t="str">
            <v>Pedagogická fakulta</v>
          </cell>
          <cell r="P545">
            <v>0</v>
          </cell>
          <cell r="Q545">
            <v>13</v>
          </cell>
        </row>
        <row r="546">
          <cell r="B546" t="str">
            <v>Prešovská univerzita v Prešove</v>
          </cell>
          <cell r="C546" t="str">
            <v>Fakulta humanitných a prírodných vied</v>
          </cell>
          <cell r="P546">
            <v>2</v>
          </cell>
          <cell r="Q546">
            <v>14</v>
          </cell>
        </row>
        <row r="547">
          <cell r="B547" t="str">
            <v>Prešovská univerzita v Prešove</v>
          </cell>
          <cell r="C547" t="str">
            <v>Fakulta humanitných a prírodných vied</v>
          </cell>
          <cell r="P547">
            <v>1</v>
          </cell>
          <cell r="Q547">
            <v>4</v>
          </cell>
        </row>
        <row r="548">
          <cell r="B548" t="str">
            <v>Prešovská univerzita v Prešove</v>
          </cell>
          <cell r="C548" t="str">
            <v>Fakulta manažmentu, ekonomiky a obchodu</v>
          </cell>
          <cell r="P548">
            <v>35</v>
          </cell>
          <cell r="Q548">
            <v>126</v>
          </cell>
        </row>
        <row r="549">
          <cell r="B549" t="str">
            <v>Prešovská univerzita v Prešove</v>
          </cell>
          <cell r="C549" t="str">
            <v>Pedagogická fakulta</v>
          </cell>
          <cell r="P549">
            <v>0</v>
          </cell>
          <cell r="Q549">
            <v>12</v>
          </cell>
        </row>
        <row r="550">
          <cell r="B550" t="str">
            <v>Prešovská univerzita v Prešove</v>
          </cell>
          <cell r="C550" t="str">
            <v>Pedagogická fakulta</v>
          </cell>
          <cell r="P550">
            <v>0</v>
          </cell>
          <cell r="Q550">
            <v>17</v>
          </cell>
        </row>
        <row r="551">
          <cell r="B551" t="str">
            <v>Prešovská univerzita v Prešove</v>
          </cell>
          <cell r="C551" t="str">
            <v>Pedagogická fakulta</v>
          </cell>
          <cell r="P551">
            <v>1</v>
          </cell>
          <cell r="Q551">
            <v>20</v>
          </cell>
        </row>
        <row r="552">
          <cell r="B552" t="str">
            <v>Prešovská univerzita v Prešove</v>
          </cell>
          <cell r="C552" t="str">
            <v>Pedagogická fakulta</v>
          </cell>
          <cell r="P552">
            <v>1</v>
          </cell>
          <cell r="Q552">
            <v>101</v>
          </cell>
        </row>
        <row r="553">
          <cell r="B553" t="str">
            <v>Prešovská univerzita v Prešove</v>
          </cell>
          <cell r="C553" t="str">
            <v>Fakulta zdravotníckych odborov</v>
          </cell>
          <cell r="P553">
            <v>1</v>
          </cell>
          <cell r="Q553">
            <v>26</v>
          </cell>
        </row>
        <row r="554">
          <cell r="B554" t="str">
            <v>Trnavská univerzita v Trnave</v>
          </cell>
          <cell r="C554" t="str">
            <v>Fakulta zdravotníctva a sociálnej práce</v>
          </cell>
          <cell r="P554">
            <v>0</v>
          </cell>
          <cell r="Q554">
            <v>86</v>
          </cell>
        </row>
        <row r="555">
          <cell r="B555" t="str">
            <v>Vysoká škola múzických umení v Bratislave</v>
          </cell>
          <cell r="C555" t="str">
            <v>Divadelná fakulta</v>
          </cell>
          <cell r="P555">
            <v>0</v>
          </cell>
          <cell r="Q555">
            <v>36</v>
          </cell>
        </row>
        <row r="556">
          <cell r="B556" t="str">
            <v>Prešovská univerzita v Prešove</v>
          </cell>
          <cell r="C556" t="str">
            <v>Gréckokatolícka teologická fakulta</v>
          </cell>
          <cell r="P556">
            <v>0</v>
          </cell>
          <cell r="Q556">
            <v>10</v>
          </cell>
        </row>
        <row r="557">
          <cell r="B557" t="str">
            <v>Univerzita Konštantína Filozofa v Nitre</v>
          </cell>
          <cell r="C557" t="str">
            <v>Filozofická fakulta</v>
          </cell>
          <cell r="P557">
            <v>0</v>
          </cell>
          <cell r="Q557">
            <v>2</v>
          </cell>
        </row>
        <row r="558">
          <cell r="B558" t="str">
            <v>Univerzita Mateja Bela v Banskej Bystrici</v>
          </cell>
          <cell r="C558" t="str">
            <v>Ekonomická fakulta</v>
          </cell>
          <cell r="P558">
            <v>1</v>
          </cell>
          <cell r="Q558">
            <v>24</v>
          </cell>
        </row>
        <row r="559">
          <cell r="B559" t="str">
            <v>Katolícka univerzita v Ružomberku</v>
          </cell>
          <cell r="C559" t="str">
            <v>Fakulta zdravotníctva</v>
          </cell>
          <cell r="P559">
            <v>1</v>
          </cell>
          <cell r="Q559">
            <v>33</v>
          </cell>
        </row>
        <row r="560">
          <cell r="B560" t="str">
            <v>Slovenská zdravotnícka univerzita v Bratislave</v>
          </cell>
          <cell r="C560" t="str">
            <v>Fakulta ošetrovateľstva a zdravotníckych odborných štúdií</v>
          </cell>
          <cell r="P560">
            <v>0</v>
          </cell>
          <cell r="Q560">
            <v>20</v>
          </cell>
        </row>
        <row r="561">
          <cell r="B561" t="str">
            <v>Slovenská poľnohospodárska univerzita v Nitre</v>
          </cell>
          <cell r="C561" t="str">
            <v>Technická fakulta</v>
          </cell>
          <cell r="P561">
            <v>0</v>
          </cell>
          <cell r="Q561">
            <v>1</v>
          </cell>
        </row>
        <row r="562">
          <cell r="B562" t="str">
            <v>Univerzita Konštantína Filozofa v Nitre</v>
          </cell>
          <cell r="C562" t="str">
            <v>Fakulta sociálnych vied a zdravotníctva</v>
          </cell>
          <cell r="P562">
            <v>0</v>
          </cell>
          <cell r="Q562">
            <v>15</v>
          </cell>
        </row>
        <row r="563">
          <cell r="B563" t="str">
            <v>Univerzita Konštantína Filozofa v Nitre</v>
          </cell>
          <cell r="C563" t="str">
            <v>Pedagogická fakulta</v>
          </cell>
          <cell r="P563">
            <v>0</v>
          </cell>
          <cell r="Q563">
            <v>9.5</v>
          </cell>
        </row>
        <row r="564">
          <cell r="B564" t="str">
            <v>Univerzita Konštantína Filozofa v Nitre</v>
          </cell>
          <cell r="C564" t="str">
            <v>Pedagogická fakulta</v>
          </cell>
          <cell r="P564">
            <v>0</v>
          </cell>
          <cell r="Q564">
            <v>10.5</v>
          </cell>
        </row>
        <row r="565">
          <cell r="B565" t="str">
            <v>Katolícka univerzita v Ružomberku</v>
          </cell>
          <cell r="C565" t="str">
            <v>Fakulta zdravotníctva</v>
          </cell>
          <cell r="P565">
            <v>0</v>
          </cell>
          <cell r="Q565">
            <v>19</v>
          </cell>
        </row>
        <row r="566">
          <cell r="B566" t="str">
            <v>Žilinská univerzita v Žiline</v>
          </cell>
          <cell r="C566" t="str">
            <v>Fakulta prevádzky a ekonomiky dopravy a spojov</v>
          </cell>
          <cell r="P566">
            <v>0</v>
          </cell>
          <cell r="Q566">
            <v>17</v>
          </cell>
        </row>
        <row r="567">
          <cell r="B567" t="str">
            <v>Žilinská univerzita v Žiline</v>
          </cell>
          <cell r="C567" t="str">
            <v>Fakulta prevádzky a ekonomiky dopravy a spojov</v>
          </cell>
          <cell r="P567">
            <v>0</v>
          </cell>
          <cell r="Q567">
            <v>5</v>
          </cell>
        </row>
        <row r="568">
          <cell r="B568" t="str">
            <v>Univerzita Konštantína Filozofa v Nitre</v>
          </cell>
          <cell r="C568" t="str">
            <v>Filozofická fakulta</v>
          </cell>
          <cell r="P568">
            <v>0</v>
          </cell>
          <cell r="Q568">
            <v>6</v>
          </cell>
        </row>
        <row r="569">
          <cell r="B569" t="str">
            <v>Univerzita Konštantína Filozofa v Nitre</v>
          </cell>
          <cell r="C569" t="str">
            <v>Filozofická fakulta</v>
          </cell>
          <cell r="P569">
            <v>0</v>
          </cell>
          <cell r="Q569">
            <v>3</v>
          </cell>
        </row>
        <row r="570">
          <cell r="B570" t="str">
            <v>Trnavská univerzita v Trnave</v>
          </cell>
          <cell r="C570" t="str">
            <v>Filozofická fakulta</v>
          </cell>
          <cell r="P570">
            <v>1</v>
          </cell>
          <cell r="Q570">
            <v>23</v>
          </cell>
        </row>
        <row r="571">
          <cell r="B571" t="str">
            <v>Univerzita Mateja Bela v Banskej Bystrici</v>
          </cell>
          <cell r="C571" t="str">
            <v>Ekonomická fakulta</v>
          </cell>
          <cell r="P571">
            <v>1</v>
          </cell>
          <cell r="Q571">
            <v>19</v>
          </cell>
        </row>
        <row r="572">
          <cell r="B572" t="str">
            <v>Univerzita Mateja Bela v Banskej Bystrici</v>
          </cell>
          <cell r="C572" t="str">
            <v>Filozofická fakulta</v>
          </cell>
          <cell r="P572">
            <v>0</v>
          </cell>
          <cell r="Q572">
            <v>15</v>
          </cell>
        </row>
        <row r="573">
          <cell r="B573" t="str">
            <v>Technická univerzita v Košiciach</v>
          </cell>
          <cell r="C573" t="str">
            <v>Fakulta materiálov, metalurgie a recyklácie</v>
          </cell>
          <cell r="P573">
            <v>1</v>
          </cell>
          <cell r="Q573">
            <v>5</v>
          </cell>
        </row>
        <row r="574">
          <cell r="B574" t="str">
            <v>Technická univerzita v Košiciach</v>
          </cell>
          <cell r="C574" t="str">
            <v>Letecká fakulta</v>
          </cell>
          <cell r="P574">
            <v>1</v>
          </cell>
          <cell r="Q574">
            <v>13</v>
          </cell>
        </row>
        <row r="575">
          <cell r="B575" t="str">
            <v>Technická univerzita v Košiciach</v>
          </cell>
          <cell r="C575" t="str">
            <v>Fakulta elektrotechniky a informatiky</v>
          </cell>
          <cell r="P575">
            <v>1</v>
          </cell>
          <cell r="Q575">
            <v>6</v>
          </cell>
        </row>
        <row r="576">
          <cell r="B576" t="str">
            <v>Technická univerzita v Košiciach</v>
          </cell>
          <cell r="C576" t="str">
            <v>Fakulta výrobných technológií so sídlom v Prešove</v>
          </cell>
          <cell r="P576">
            <v>1</v>
          </cell>
          <cell r="Q576">
            <v>14</v>
          </cell>
        </row>
        <row r="577">
          <cell r="B577" t="str">
            <v>Technická univerzita v Košiciach</v>
          </cell>
          <cell r="C577" t="str">
            <v>Fakulta výrobných technológií so sídlom v Prešove</v>
          </cell>
          <cell r="P577">
            <v>1</v>
          </cell>
          <cell r="Q577">
            <v>5</v>
          </cell>
        </row>
        <row r="578">
          <cell r="B578" t="str">
            <v>Univerzita Konštantína Filozofa v Nitre</v>
          </cell>
          <cell r="C578" t="str">
            <v>Fakulta stredoeurópskych štúdií</v>
          </cell>
          <cell r="P578">
            <v>0</v>
          </cell>
          <cell r="Q578">
            <v>6.5</v>
          </cell>
        </row>
        <row r="579">
          <cell r="B579" t="str">
            <v>Univerzita Konštantína Filozofa v Nitre</v>
          </cell>
          <cell r="C579" t="str">
            <v>Pedagogická fakulta</v>
          </cell>
          <cell r="P579">
            <v>0</v>
          </cell>
          <cell r="Q579">
            <v>3</v>
          </cell>
        </row>
        <row r="580">
          <cell r="B580" t="str">
            <v>Univerzita Konštantína Filozofa v Nitre</v>
          </cell>
          <cell r="C580" t="str">
            <v>Pedagogická fakulta</v>
          </cell>
          <cell r="P580">
            <v>0</v>
          </cell>
          <cell r="Q580">
            <v>1</v>
          </cell>
        </row>
        <row r="581">
          <cell r="B581" t="str">
            <v>Katolícka univerzita v Ružomberku</v>
          </cell>
          <cell r="C581" t="str">
            <v>Teologická fakulta v Košiciach</v>
          </cell>
          <cell r="P581">
            <v>1</v>
          </cell>
          <cell r="Q581">
            <v>36</v>
          </cell>
        </row>
        <row r="582">
          <cell r="B582" t="str">
            <v>Žilinská univerzita v Žiline</v>
          </cell>
          <cell r="C582" t="str">
            <v>Fakulta prevádzky a ekonomiky dopravy a spojov</v>
          </cell>
          <cell r="P582">
            <v>0</v>
          </cell>
          <cell r="Q582">
            <v>26</v>
          </cell>
        </row>
        <row r="583">
          <cell r="B583" t="str">
            <v>Slovenská zdravotnícka univerzita v Bratislave</v>
          </cell>
          <cell r="C583" t="str">
            <v>Fakulta verejného zdravotníctva</v>
          </cell>
          <cell r="P583">
            <v>1</v>
          </cell>
          <cell r="Q583">
            <v>11</v>
          </cell>
        </row>
        <row r="584">
          <cell r="B584" t="str">
            <v>Univerzita Konštantína Filozofa v Nitre</v>
          </cell>
          <cell r="C584" t="str">
            <v>Filozofická fakulta</v>
          </cell>
          <cell r="P584">
            <v>0</v>
          </cell>
          <cell r="Q584">
            <v>3</v>
          </cell>
        </row>
        <row r="585">
          <cell r="B585" t="str">
            <v>Akadémia Policajného zboru</v>
          </cell>
          <cell r="C585">
            <v>0</v>
          </cell>
          <cell r="P585">
            <v>0</v>
          </cell>
          <cell r="Q585">
            <v>6</v>
          </cell>
        </row>
        <row r="586">
          <cell r="B586" t="str">
            <v>Trnavská univerzita v Trnave</v>
          </cell>
          <cell r="C586" t="str">
            <v>Filozofická fakulta</v>
          </cell>
          <cell r="P586">
            <v>0</v>
          </cell>
          <cell r="Q586">
            <v>2</v>
          </cell>
        </row>
        <row r="587">
          <cell r="B587" t="str">
            <v>Trnavská univerzita v Trnave</v>
          </cell>
          <cell r="C587" t="str">
            <v>Filozofická fakulta</v>
          </cell>
          <cell r="P587">
            <v>0</v>
          </cell>
          <cell r="Q587">
            <v>4</v>
          </cell>
        </row>
        <row r="588">
          <cell r="B588" t="str">
            <v>Trnavská univerzita v Trnave</v>
          </cell>
          <cell r="C588" t="str">
            <v>Filozofická fakulta</v>
          </cell>
          <cell r="P588">
            <v>0</v>
          </cell>
          <cell r="Q588">
            <v>7</v>
          </cell>
        </row>
        <row r="589">
          <cell r="B589" t="str">
            <v>Univerzita Komenského v Bratislave</v>
          </cell>
          <cell r="C589" t="str">
            <v>Filozofická fakulta</v>
          </cell>
          <cell r="P589">
            <v>2</v>
          </cell>
          <cell r="Q589">
            <v>12</v>
          </cell>
        </row>
        <row r="590">
          <cell r="B590" t="str">
            <v>Univerzita Komenského v Bratislave</v>
          </cell>
          <cell r="C590" t="str">
            <v>Filozofická fakulta</v>
          </cell>
          <cell r="P590">
            <v>0</v>
          </cell>
          <cell r="Q590">
            <v>17</v>
          </cell>
        </row>
        <row r="591">
          <cell r="B591" t="str">
            <v>Univerzita Komenského v Bratislave</v>
          </cell>
          <cell r="C591" t="str">
            <v>Filozofická fakulta</v>
          </cell>
          <cell r="P591">
            <v>0</v>
          </cell>
          <cell r="Q591">
            <v>8</v>
          </cell>
        </row>
        <row r="592">
          <cell r="B592" t="str">
            <v>Univerzita Komenského v Bratislave</v>
          </cell>
          <cell r="C592" t="str">
            <v>Jesseniova lekárska fakulta v Martine</v>
          </cell>
          <cell r="P592">
            <v>0</v>
          </cell>
          <cell r="Q592">
            <v>16</v>
          </cell>
        </row>
        <row r="593">
          <cell r="B593" t="str">
            <v>Trnavská univerzita v Trnave</v>
          </cell>
          <cell r="C593" t="str">
            <v>Pedagogická fakulta</v>
          </cell>
          <cell r="P593">
            <v>0</v>
          </cell>
          <cell r="Q593">
            <v>13.5</v>
          </cell>
        </row>
        <row r="594">
          <cell r="B594" t="str">
            <v>Trnavská univerzita v Trnave</v>
          </cell>
          <cell r="C594" t="str">
            <v>Pedagogická fakulta</v>
          </cell>
          <cell r="P594">
            <v>0</v>
          </cell>
          <cell r="Q594">
            <v>3.5</v>
          </cell>
        </row>
        <row r="595">
          <cell r="B595" t="str">
            <v>Trnavská univerzita v Trnave</v>
          </cell>
          <cell r="C595" t="str">
            <v>Pedagogická fakulta</v>
          </cell>
          <cell r="P595">
            <v>0</v>
          </cell>
          <cell r="Q595">
            <v>3</v>
          </cell>
        </row>
        <row r="596">
          <cell r="B596" t="str">
            <v>Trnavská univerzita v Trnave</v>
          </cell>
          <cell r="C596" t="str">
            <v>Pedagogická fakulta</v>
          </cell>
          <cell r="P596">
            <v>0</v>
          </cell>
          <cell r="Q596">
            <v>1</v>
          </cell>
        </row>
        <row r="597">
          <cell r="B597" t="str">
            <v>Trnavská univerzita v Trnave</v>
          </cell>
          <cell r="C597" t="str">
            <v>Pedagogická fakulta</v>
          </cell>
          <cell r="P597">
            <v>0</v>
          </cell>
          <cell r="Q597">
            <v>12.5</v>
          </cell>
        </row>
        <row r="598">
          <cell r="B598" t="str">
            <v>Trnavská univerzita v Trnave</v>
          </cell>
          <cell r="C598" t="str">
            <v>Pedagogická fakulta</v>
          </cell>
          <cell r="P598">
            <v>0</v>
          </cell>
          <cell r="Q598">
            <v>4.5</v>
          </cell>
        </row>
        <row r="599">
          <cell r="B599" t="str">
            <v>Trnavská univerzita v Trnave</v>
          </cell>
          <cell r="C599" t="str">
            <v>Pedagogická fakulta</v>
          </cell>
          <cell r="P599">
            <v>0</v>
          </cell>
          <cell r="Q599">
            <v>7</v>
          </cell>
        </row>
        <row r="600">
          <cell r="B600" t="str">
            <v>Paneurópska vysoká škola</v>
          </cell>
          <cell r="C600" t="str">
            <v>Fakulta psychológie</v>
          </cell>
          <cell r="P600">
            <v>0</v>
          </cell>
          <cell r="Q600">
            <v>44</v>
          </cell>
        </row>
        <row r="601">
          <cell r="B601" t="str">
            <v>Prešovská univerzita v Prešove</v>
          </cell>
          <cell r="C601" t="str">
            <v>Filozofická fakulta</v>
          </cell>
          <cell r="P601">
            <v>0</v>
          </cell>
          <cell r="Q601">
            <v>1</v>
          </cell>
        </row>
        <row r="602">
          <cell r="B602" t="str">
            <v>Prešovská univerzita v Prešove</v>
          </cell>
          <cell r="C602" t="str">
            <v>Filozofická fakulta</v>
          </cell>
          <cell r="P602">
            <v>0</v>
          </cell>
          <cell r="Q602">
            <v>1</v>
          </cell>
        </row>
        <row r="603">
          <cell r="B603" t="str">
            <v>Prešovská univerzita v Prešove</v>
          </cell>
          <cell r="C603" t="str">
            <v>Fakulta zdravotníckych odborov</v>
          </cell>
          <cell r="P603">
            <v>0</v>
          </cell>
          <cell r="Q603">
            <v>18</v>
          </cell>
        </row>
        <row r="604">
          <cell r="B604" t="str">
            <v>Univerzita Mateja Bela v Banskej Bystrici</v>
          </cell>
          <cell r="C604" t="str">
            <v>Ekonomická fakulta</v>
          </cell>
          <cell r="P604">
            <v>0</v>
          </cell>
          <cell r="Q604">
            <v>18</v>
          </cell>
        </row>
        <row r="605">
          <cell r="B605" t="str">
            <v>Univerzita Mateja Bela v Banskej Bystrici</v>
          </cell>
          <cell r="C605" t="str">
            <v>Ekonomická fakulta</v>
          </cell>
          <cell r="P605">
            <v>1</v>
          </cell>
          <cell r="Q605">
            <v>23</v>
          </cell>
        </row>
        <row r="606">
          <cell r="B606" t="str">
            <v>Univerzita Mateja Bela v Banskej Bystrici</v>
          </cell>
          <cell r="C606" t="str">
            <v>Ekonomická fakulta</v>
          </cell>
          <cell r="P606">
            <v>6</v>
          </cell>
          <cell r="Q606">
            <v>65</v>
          </cell>
        </row>
        <row r="607">
          <cell r="B607" t="str">
            <v>Univerzita Konštantína Filozofa v Nitre</v>
          </cell>
          <cell r="C607" t="str">
            <v>Pedagogická fakulta</v>
          </cell>
          <cell r="P607">
            <v>1</v>
          </cell>
          <cell r="Q607">
            <v>7</v>
          </cell>
        </row>
        <row r="608">
          <cell r="B608" t="str">
            <v>Univerzita Konštantína Filozofa v Nitre</v>
          </cell>
          <cell r="C608" t="str">
            <v>Fakulta prírodných vied a informatiky</v>
          </cell>
          <cell r="P608">
            <v>1</v>
          </cell>
          <cell r="Q608">
            <v>9.5</v>
          </cell>
        </row>
        <row r="609">
          <cell r="B609" t="str">
            <v>Žilinská univerzita v Žiline</v>
          </cell>
          <cell r="C609" t="str">
            <v>Fakulta prevádzky a ekonomiky dopravy a spojov</v>
          </cell>
          <cell r="P609">
            <v>5</v>
          </cell>
          <cell r="Q609">
            <v>37</v>
          </cell>
        </row>
        <row r="610">
          <cell r="B610" t="str">
            <v>Žilinská univerzita v Žiline</v>
          </cell>
          <cell r="C610" t="str">
            <v>Fakulta prevádzky a ekonomiky dopravy a spojov</v>
          </cell>
          <cell r="P610">
            <v>0</v>
          </cell>
          <cell r="Q610">
            <v>5</v>
          </cell>
        </row>
        <row r="611">
          <cell r="B611" t="str">
            <v>Technická univerzita v Košiciach</v>
          </cell>
          <cell r="C611" t="str">
            <v>Fakulta materiálov, metalurgie a recyklácie</v>
          </cell>
          <cell r="P611">
            <v>1</v>
          </cell>
          <cell r="Q611">
            <v>31</v>
          </cell>
        </row>
        <row r="612">
          <cell r="B612" t="str">
            <v>Univerzita Konštantína Filozofa v Nitre</v>
          </cell>
          <cell r="C612" t="str">
            <v>Pedagogická fakulta</v>
          </cell>
          <cell r="P612">
            <v>0</v>
          </cell>
          <cell r="Q612">
            <v>5</v>
          </cell>
        </row>
        <row r="613">
          <cell r="B613" t="str">
            <v>Technická univerzita v Košiciach</v>
          </cell>
          <cell r="C613" t="str">
            <v>Fakulta elektrotechniky a informatiky</v>
          </cell>
          <cell r="P613">
            <v>6</v>
          </cell>
          <cell r="Q613">
            <v>28</v>
          </cell>
        </row>
        <row r="614">
          <cell r="B614" t="str">
            <v>Technická univerzita v Košiciach</v>
          </cell>
          <cell r="C614" t="str">
            <v>Fakulta výrobných technológií so sídlom v Prešove</v>
          </cell>
          <cell r="P614">
            <v>0</v>
          </cell>
          <cell r="Q614">
            <v>4</v>
          </cell>
        </row>
        <row r="615">
          <cell r="B615" t="str">
            <v>Univerzita Komenského v Bratislave</v>
          </cell>
          <cell r="C615" t="str">
            <v>Prírodovedecká fakulta</v>
          </cell>
          <cell r="P615">
            <v>0</v>
          </cell>
          <cell r="Q615">
            <v>6</v>
          </cell>
        </row>
        <row r="616">
          <cell r="B616" t="str">
            <v>Slovenská poľnohospodárska univerzita v Nitre</v>
          </cell>
          <cell r="C616" t="str">
            <v>Fakulta európskych štúdií a regionálneho rozvoja</v>
          </cell>
          <cell r="P616">
            <v>3</v>
          </cell>
          <cell r="Q616">
            <v>18</v>
          </cell>
        </row>
        <row r="617">
          <cell r="B617" t="str">
            <v>Univerzita J. Selyeho</v>
          </cell>
          <cell r="C617" t="str">
            <v>Fakulta ekonómie a informatiky</v>
          </cell>
          <cell r="P617">
            <v>5</v>
          </cell>
          <cell r="Q617">
            <v>40</v>
          </cell>
        </row>
        <row r="618">
          <cell r="B618" t="str">
            <v>Univerzita J. Selyeho</v>
          </cell>
          <cell r="C618" t="str">
            <v>Pedagogická fakulta</v>
          </cell>
          <cell r="P618">
            <v>1.5</v>
          </cell>
          <cell r="Q618">
            <v>7</v>
          </cell>
        </row>
        <row r="619">
          <cell r="B619" t="str">
            <v>Univerzita J. Selyeho</v>
          </cell>
          <cell r="C619" t="str">
            <v>Pedagogická fakulta</v>
          </cell>
          <cell r="P619">
            <v>0</v>
          </cell>
          <cell r="Q619">
            <v>1.5</v>
          </cell>
        </row>
        <row r="620">
          <cell r="B620" t="str">
            <v>Prešovská univerzita v Prešove</v>
          </cell>
          <cell r="C620" t="str">
            <v>Filozofická fakulta</v>
          </cell>
          <cell r="P620">
            <v>4</v>
          </cell>
          <cell r="Q620">
            <v>6</v>
          </cell>
        </row>
        <row r="621">
          <cell r="B621" t="str">
            <v>Prešovská univerzita v Prešove</v>
          </cell>
          <cell r="C621" t="str">
            <v>Filozofická fakulta</v>
          </cell>
          <cell r="P621">
            <v>2</v>
          </cell>
          <cell r="Q621">
            <v>24</v>
          </cell>
        </row>
        <row r="622">
          <cell r="B622" t="str">
            <v>Prešovská univerzita v Prešove</v>
          </cell>
          <cell r="C622" t="str">
            <v>Fakulta športu</v>
          </cell>
          <cell r="P622">
            <v>4</v>
          </cell>
          <cell r="Q622">
            <v>16</v>
          </cell>
        </row>
        <row r="623">
          <cell r="B623" t="str">
            <v>Univerzita Konštantína Filozofa v Nitre</v>
          </cell>
          <cell r="C623" t="str">
            <v>Pedagogická fakulta</v>
          </cell>
          <cell r="P623">
            <v>1</v>
          </cell>
          <cell r="Q623">
            <v>32</v>
          </cell>
        </row>
        <row r="624">
          <cell r="B624" t="str">
            <v>Univerzita Mateja Bela v Banskej Bystrici</v>
          </cell>
          <cell r="C624" t="str">
            <v>Fakulta prírodných vied</v>
          </cell>
          <cell r="P624">
            <v>0</v>
          </cell>
          <cell r="Q624">
            <v>3</v>
          </cell>
        </row>
        <row r="625">
          <cell r="B625" t="str">
            <v>Univerzita Mateja Bela v Banskej Bystrici</v>
          </cell>
          <cell r="C625" t="str">
            <v>Fakulta prírodných vied</v>
          </cell>
          <cell r="P625">
            <v>0</v>
          </cell>
          <cell r="Q625">
            <v>1</v>
          </cell>
        </row>
        <row r="626">
          <cell r="B626" t="str">
            <v>Vysoká škola múzických umení v Bratislave</v>
          </cell>
          <cell r="C626" t="str">
            <v>Divadelná fakulta</v>
          </cell>
          <cell r="P626">
            <v>1</v>
          </cell>
          <cell r="Q626">
            <v>29</v>
          </cell>
        </row>
        <row r="627">
          <cell r="B627" t="str">
            <v>Univerzita sv. Cyrila a Metoda v Trnave</v>
          </cell>
          <cell r="C627" t="str">
            <v>Filozofická fakulta</v>
          </cell>
          <cell r="P627">
            <v>0</v>
          </cell>
          <cell r="Q627">
            <v>19</v>
          </cell>
        </row>
        <row r="628">
          <cell r="B628" t="str">
            <v>Univerzita veterinárskeho lekárstva a farmácie v Košiciach</v>
          </cell>
          <cell r="C628">
            <v>0</v>
          </cell>
          <cell r="P628">
            <v>0</v>
          </cell>
          <cell r="Q628">
            <v>4</v>
          </cell>
        </row>
        <row r="629">
          <cell r="B629" t="str">
            <v>Univerzita Konštantína Filozofa v Nitre</v>
          </cell>
          <cell r="C629" t="str">
            <v>Pedagogická fakulta</v>
          </cell>
          <cell r="P629">
            <v>0</v>
          </cell>
          <cell r="Q629">
            <v>3</v>
          </cell>
        </row>
        <row r="630">
          <cell r="B630" t="str">
            <v>Univerzita Konštantína Filozofa v Nitre</v>
          </cell>
          <cell r="C630" t="str">
            <v>Filozofická fakulta</v>
          </cell>
          <cell r="P630">
            <v>1</v>
          </cell>
          <cell r="Q630">
            <v>36</v>
          </cell>
        </row>
        <row r="631">
          <cell r="B631" t="str">
            <v>Paneurópska vysoká škola</v>
          </cell>
          <cell r="C631" t="str">
            <v>Fakulta psychológie</v>
          </cell>
          <cell r="P631">
            <v>0</v>
          </cell>
          <cell r="Q631">
            <v>18</v>
          </cell>
        </row>
        <row r="632">
          <cell r="B632" t="str">
            <v>Žilinská univerzita v Žiline</v>
          </cell>
          <cell r="C632" t="str">
            <v>Fakulta prevádzky a ekonomiky dopravy a spojov</v>
          </cell>
          <cell r="P632">
            <v>0</v>
          </cell>
          <cell r="Q632">
            <v>13</v>
          </cell>
        </row>
        <row r="633">
          <cell r="B633" t="str">
            <v>Slovenská poľnohospodárska univerzita v Nitre</v>
          </cell>
          <cell r="C633" t="str">
            <v>Fakulta biotechnológie a potravinárstva</v>
          </cell>
          <cell r="P633">
            <v>1</v>
          </cell>
          <cell r="Q633">
            <v>17</v>
          </cell>
        </row>
        <row r="634">
          <cell r="B634" t="str">
            <v>Trnavská univerzita v Trnave</v>
          </cell>
          <cell r="C634" t="str">
            <v>Filozofická fakulta</v>
          </cell>
          <cell r="P634">
            <v>0</v>
          </cell>
          <cell r="Q634">
            <v>8</v>
          </cell>
        </row>
        <row r="635">
          <cell r="B635" t="str">
            <v>Univerzita Konštantína Filozofa v Nitre</v>
          </cell>
          <cell r="C635" t="str">
            <v>Pedagogická fakulta</v>
          </cell>
          <cell r="P635">
            <v>0</v>
          </cell>
          <cell r="Q635">
            <v>3</v>
          </cell>
        </row>
        <row r="636">
          <cell r="B636" t="str">
            <v>Univerzita Konštantína Filozofa v Nitre</v>
          </cell>
          <cell r="C636" t="str">
            <v>Pedagogická fakulta</v>
          </cell>
          <cell r="P636">
            <v>0</v>
          </cell>
          <cell r="Q636">
            <v>5</v>
          </cell>
        </row>
        <row r="637">
          <cell r="B637" t="str">
            <v>Univerzita Konštantína Filozofa v Nitre</v>
          </cell>
          <cell r="C637" t="str">
            <v>Fakulta prírodných vied a informatiky</v>
          </cell>
          <cell r="P637">
            <v>0</v>
          </cell>
          <cell r="Q637">
            <v>13</v>
          </cell>
        </row>
        <row r="638">
          <cell r="B638" t="str">
            <v>Slovenská zdravotnícka univerzita v Bratislave</v>
          </cell>
          <cell r="C638" t="str">
            <v>Fakulta verejného zdravotníctva</v>
          </cell>
          <cell r="P638">
            <v>0</v>
          </cell>
          <cell r="Q638">
            <v>3</v>
          </cell>
        </row>
        <row r="639">
          <cell r="B639" t="str">
            <v>Trnavská univerzita v Trnave</v>
          </cell>
          <cell r="C639" t="str">
            <v>Filozofická fakulta</v>
          </cell>
          <cell r="P639">
            <v>0</v>
          </cell>
          <cell r="Q639">
            <v>1</v>
          </cell>
        </row>
        <row r="640">
          <cell r="B640" t="str">
            <v>Žilinská univerzita v Žiline</v>
          </cell>
          <cell r="C640" t="str">
            <v>Fakulta prevádzky a ekonomiky dopravy a spojov</v>
          </cell>
          <cell r="P640">
            <v>0</v>
          </cell>
          <cell r="Q640">
            <v>4</v>
          </cell>
        </row>
        <row r="641">
          <cell r="B641" t="str">
            <v>Prešovská univerzita v Prešove</v>
          </cell>
          <cell r="C641" t="str">
            <v>Pedagogická fakulta</v>
          </cell>
          <cell r="P641">
            <v>0</v>
          </cell>
          <cell r="Q641">
            <v>54</v>
          </cell>
        </row>
        <row r="642">
          <cell r="B642" t="str">
            <v>Technická univerzita v Košiciach</v>
          </cell>
          <cell r="C642" t="str">
            <v>Ekonomická fakulta</v>
          </cell>
          <cell r="P642">
            <v>1</v>
          </cell>
          <cell r="Q642">
            <v>8</v>
          </cell>
        </row>
        <row r="643">
          <cell r="B643" t="str">
            <v>Univerzita Konštantína Filozofa v Nitre</v>
          </cell>
          <cell r="C643" t="str">
            <v>Fakulta sociálnych vied a zdravotníctva</v>
          </cell>
          <cell r="P643">
            <v>0</v>
          </cell>
          <cell r="Q643">
            <v>26</v>
          </cell>
        </row>
        <row r="644">
          <cell r="B644" t="str">
            <v>Slovenská poľnohospodárska univerzita v Nitre</v>
          </cell>
          <cell r="C644" t="str">
            <v>Fakulta ekonomiky a manažmentu</v>
          </cell>
          <cell r="P644">
            <v>0</v>
          </cell>
          <cell r="Q644">
            <v>8</v>
          </cell>
        </row>
        <row r="645">
          <cell r="B645" t="str">
            <v>Slovenská poľnohospodárska univerzita v Nitre</v>
          </cell>
          <cell r="C645" t="str">
            <v>Fakulta biotechnológie a potravinárstva</v>
          </cell>
          <cell r="P645">
            <v>0</v>
          </cell>
          <cell r="Q645">
            <v>4</v>
          </cell>
        </row>
        <row r="646">
          <cell r="B646" t="str">
            <v>Univerzita Konštantína Filozofa v Nitre</v>
          </cell>
          <cell r="C646" t="str">
            <v>Fakulta prírodných vied a informatiky</v>
          </cell>
          <cell r="P646">
            <v>0</v>
          </cell>
          <cell r="Q646">
            <v>1</v>
          </cell>
        </row>
        <row r="647">
          <cell r="B647" t="str">
            <v>Univerzita Konštantína Filozofa v Nitre</v>
          </cell>
          <cell r="C647" t="str">
            <v>Filozofická fakulta</v>
          </cell>
          <cell r="P647">
            <v>0</v>
          </cell>
          <cell r="Q647">
            <v>2</v>
          </cell>
        </row>
        <row r="648">
          <cell r="B648" t="str">
            <v>Univerzita Komenského v Bratislave</v>
          </cell>
          <cell r="C648" t="str">
            <v>Filozofická fakulta</v>
          </cell>
          <cell r="P648">
            <v>4</v>
          </cell>
          <cell r="Q648">
            <v>7</v>
          </cell>
        </row>
        <row r="649">
          <cell r="B649" t="str">
            <v>Univerzita Komenského v Bratislave</v>
          </cell>
          <cell r="C649" t="str">
            <v>Filozofická fakulta</v>
          </cell>
          <cell r="P649">
            <v>0</v>
          </cell>
          <cell r="Q649">
            <v>7</v>
          </cell>
        </row>
        <row r="650">
          <cell r="B650" t="str">
            <v>Univerzita sv. Cyrila a Metoda v Trnave</v>
          </cell>
          <cell r="C650" t="str">
            <v>Fakulta zdravotníckych vied</v>
          </cell>
          <cell r="P650">
            <v>0</v>
          </cell>
          <cell r="Q650">
            <v>18</v>
          </cell>
        </row>
        <row r="651">
          <cell r="B651" t="str">
            <v>Univerzita sv. Cyrila a Metoda v Trnave</v>
          </cell>
          <cell r="C651" t="str">
            <v>Fakulta prírodných vied</v>
          </cell>
          <cell r="P651">
            <v>0</v>
          </cell>
          <cell r="Q651">
            <v>7</v>
          </cell>
        </row>
        <row r="652">
          <cell r="B652" t="str">
            <v>Trenčianska univerzita Alexandra Dubčeka v Trenčíne</v>
          </cell>
          <cell r="C652" t="str">
            <v>Fakulta zdravotníctva</v>
          </cell>
          <cell r="P652">
            <v>1</v>
          </cell>
          <cell r="Q652">
            <v>42</v>
          </cell>
        </row>
        <row r="653">
          <cell r="B653" t="str">
            <v>Univerzita J. Selyeho</v>
          </cell>
          <cell r="C653" t="str">
            <v>Pedagogická fakulta</v>
          </cell>
          <cell r="P653">
            <v>0</v>
          </cell>
          <cell r="Q653">
            <v>3</v>
          </cell>
        </row>
        <row r="654">
          <cell r="B654" t="str">
            <v>Univerzita J. Selyeho</v>
          </cell>
          <cell r="C654" t="str">
            <v>Pedagogická fakulta</v>
          </cell>
          <cell r="P654">
            <v>0</v>
          </cell>
          <cell r="Q654">
            <v>2</v>
          </cell>
        </row>
        <row r="655">
          <cell r="B655" t="str">
            <v>Prešovská univerzita v Prešove</v>
          </cell>
          <cell r="C655" t="str">
            <v>Filozofická fakulta</v>
          </cell>
          <cell r="P655">
            <v>0</v>
          </cell>
          <cell r="Q655">
            <v>2</v>
          </cell>
        </row>
        <row r="656">
          <cell r="B656" t="str">
            <v>Prešovská univerzita v Prešove</v>
          </cell>
          <cell r="C656" t="str">
            <v>Filozofická fakulta</v>
          </cell>
          <cell r="P656">
            <v>0</v>
          </cell>
          <cell r="Q656">
            <v>2</v>
          </cell>
        </row>
        <row r="657">
          <cell r="B657" t="str">
            <v>Prešovská univerzita v Prešove</v>
          </cell>
          <cell r="C657" t="str">
            <v>Pedagogická fakulta</v>
          </cell>
          <cell r="P657">
            <v>7</v>
          </cell>
          <cell r="Q657">
            <v>176</v>
          </cell>
        </row>
        <row r="658">
          <cell r="B658" t="str">
            <v>Prešovská univerzita v Prešove</v>
          </cell>
          <cell r="C658" t="str">
            <v>Fakulta zdravotníckych odborov</v>
          </cell>
          <cell r="P658">
            <v>0</v>
          </cell>
          <cell r="Q658">
            <v>14</v>
          </cell>
        </row>
        <row r="659">
          <cell r="B659" t="str">
            <v>Univerzita Mateja Bela v Banskej Bystrici</v>
          </cell>
          <cell r="C659" t="str">
            <v>Filozofická fakulta</v>
          </cell>
          <cell r="P659">
            <v>0.5</v>
          </cell>
          <cell r="Q659">
            <v>1.5</v>
          </cell>
        </row>
        <row r="660">
          <cell r="B660" t="str">
            <v>Univerzita Konštantína Filozofa v Nitre</v>
          </cell>
          <cell r="C660" t="str">
            <v>Fakulta prírodných vied a informatiky</v>
          </cell>
          <cell r="P660">
            <v>0</v>
          </cell>
          <cell r="Q660">
            <v>4.5</v>
          </cell>
        </row>
        <row r="661">
          <cell r="B661" t="str">
            <v>Univerzita Konštantína Filozofa v Nitre</v>
          </cell>
          <cell r="C661" t="str">
            <v>Fakulta prírodných vied a informatiky</v>
          </cell>
          <cell r="P661">
            <v>0</v>
          </cell>
          <cell r="Q661">
            <v>1</v>
          </cell>
        </row>
        <row r="662">
          <cell r="B662" t="str">
            <v>Univerzita Konštantína Filozofa v Nitre</v>
          </cell>
          <cell r="C662" t="str">
            <v>Fakulta stredoeurópskych štúdií</v>
          </cell>
          <cell r="P662">
            <v>0.5</v>
          </cell>
          <cell r="Q662">
            <v>2</v>
          </cell>
        </row>
        <row r="663">
          <cell r="B663" t="str">
            <v>Katolícka univerzita v Ružomberku</v>
          </cell>
          <cell r="C663" t="str">
            <v>Teologická fakulta v Košiciach</v>
          </cell>
          <cell r="P663">
            <v>1</v>
          </cell>
          <cell r="Q663">
            <v>28</v>
          </cell>
        </row>
        <row r="664">
          <cell r="B664" t="str">
            <v>Univerzita Konštantína Filozofa v Nitre</v>
          </cell>
          <cell r="C664" t="str">
            <v>Filozofická fakulta</v>
          </cell>
          <cell r="P664">
            <v>0</v>
          </cell>
          <cell r="Q664">
            <v>2</v>
          </cell>
        </row>
        <row r="665">
          <cell r="B665" t="str">
            <v>Univerzita Konštantína Filozofa v Nitre</v>
          </cell>
          <cell r="C665" t="str">
            <v>Pedagogická fakulta</v>
          </cell>
          <cell r="P665">
            <v>0.5</v>
          </cell>
          <cell r="Q665">
            <v>7.5</v>
          </cell>
        </row>
        <row r="666">
          <cell r="B666" t="str">
            <v>Univerzita Konštantína Filozofa v Nitre</v>
          </cell>
          <cell r="C666" t="str">
            <v>Pedagogická fakulta</v>
          </cell>
          <cell r="P666">
            <v>0</v>
          </cell>
          <cell r="Q666">
            <v>17</v>
          </cell>
        </row>
        <row r="667">
          <cell r="B667" t="str">
            <v>Univerzita Konštantína Filozofa v Nitre</v>
          </cell>
          <cell r="C667" t="str">
            <v>Pedagogická fakulta</v>
          </cell>
          <cell r="P667">
            <v>0</v>
          </cell>
          <cell r="Q667">
            <v>0.5</v>
          </cell>
        </row>
        <row r="668">
          <cell r="B668" t="str">
            <v>Technická univerzita v Košiciach</v>
          </cell>
          <cell r="C668" t="str">
            <v>Fakulta výrobných technológií so sídlom v Prešove</v>
          </cell>
          <cell r="P668">
            <v>0</v>
          </cell>
          <cell r="Q668">
            <v>8</v>
          </cell>
        </row>
        <row r="669">
          <cell r="B669" t="str">
            <v>Technická univerzita v Košiciach</v>
          </cell>
          <cell r="C669" t="str">
            <v>Fakulta výrobných technológií so sídlom v Prešove</v>
          </cell>
          <cell r="P669">
            <v>0</v>
          </cell>
          <cell r="Q669">
            <v>6</v>
          </cell>
        </row>
        <row r="670">
          <cell r="B670" t="str">
            <v>Technická univerzita v Košiciach</v>
          </cell>
          <cell r="C670" t="str">
            <v>Letecká fakulta</v>
          </cell>
          <cell r="P670">
            <v>1</v>
          </cell>
          <cell r="Q670">
            <v>8</v>
          </cell>
        </row>
        <row r="671">
          <cell r="B671" t="str">
            <v>Slovenská zdravotnícka univerzita v Bratislave</v>
          </cell>
          <cell r="C671" t="str">
            <v>Fakulta zdravotníctva so sídlom v Banskej Bystrici</v>
          </cell>
          <cell r="P671">
            <v>4</v>
          </cell>
          <cell r="Q671">
            <v>14</v>
          </cell>
        </row>
        <row r="672">
          <cell r="B672" t="str">
            <v>Slovenská zdravotnícka univerzita v Bratislave</v>
          </cell>
          <cell r="C672" t="str">
            <v>Fakulta verejného zdravotníctva</v>
          </cell>
          <cell r="P672">
            <v>0</v>
          </cell>
          <cell r="Q672">
            <v>4</v>
          </cell>
        </row>
        <row r="673">
          <cell r="B673" t="str">
            <v>Univerzita Komenského v Bratislave</v>
          </cell>
          <cell r="C673" t="str">
            <v>Prírodovedecká fakulta</v>
          </cell>
          <cell r="P673">
            <v>1</v>
          </cell>
          <cell r="Q673">
            <v>4</v>
          </cell>
        </row>
        <row r="674">
          <cell r="B674" t="str">
            <v>Univerzita Komenského v Bratislave</v>
          </cell>
          <cell r="C674" t="str">
            <v>Prírodovedecká fakulta</v>
          </cell>
          <cell r="P674">
            <v>1</v>
          </cell>
          <cell r="Q674">
            <v>6</v>
          </cell>
        </row>
        <row r="675">
          <cell r="B675" t="str">
            <v>Univerzita J. Selyeho</v>
          </cell>
          <cell r="C675" t="str">
            <v>Pedagogická fakulta</v>
          </cell>
          <cell r="P675">
            <v>0</v>
          </cell>
          <cell r="Q675">
            <v>2</v>
          </cell>
        </row>
        <row r="676">
          <cell r="B676" t="str">
            <v>Prešovská univerzita v Prešove</v>
          </cell>
          <cell r="C676" t="str">
            <v>Filozofická fakulta</v>
          </cell>
          <cell r="P676">
            <v>1</v>
          </cell>
          <cell r="Q676">
            <v>3</v>
          </cell>
        </row>
        <row r="677">
          <cell r="B677" t="str">
            <v>Prešovská univerzita v Prešove</v>
          </cell>
          <cell r="C677" t="str">
            <v>Filozofická fakulta</v>
          </cell>
          <cell r="P677">
            <v>1</v>
          </cell>
          <cell r="Q677">
            <v>4</v>
          </cell>
        </row>
        <row r="678">
          <cell r="B678" t="str">
            <v>Prešovská univerzita v Prešove</v>
          </cell>
          <cell r="C678" t="str">
            <v>Filozofická fakulta</v>
          </cell>
          <cell r="P678">
            <v>0</v>
          </cell>
          <cell r="Q678">
            <v>2</v>
          </cell>
        </row>
        <row r="679">
          <cell r="B679" t="str">
            <v>Prešovská univerzita v Prešove</v>
          </cell>
          <cell r="C679" t="str">
            <v>Filozofická fakulta</v>
          </cell>
          <cell r="P679">
            <v>0</v>
          </cell>
          <cell r="Q679">
            <v>1</v>
          </cell>
        </row>
        <row r="680">
          <cell r="B680" t="str">
            <v>Prešovská univerzita v Prešove</v>
          </cell>
          <cell r="C680" t="str">
            <v>Fakulta humanitných a prírodných vied</v>
          </cell>
          <cell r="P680">
            <v>3</v>
          </cell>
          <cell r="Q680">
            <v>6</v>
          </cell>
        </row>
        <row r="681">
          <cell r="B681" t="str">
            <v>Vysoká škola múzických umení v Bratislave</v>
          </cell>
          <cell r="C681" t="str">
            <v>Filmová a televízna fakulta</v>
          </cell>
          <cell r="P681">
            <v>0</v>
          </cell>
          <cell r="Q681">
            <v>4</v>
          </cell>
        </row>
        <row r="682">
          <cell r="B682" t="str">
            <v>Vysoká škola múzických umení v Bratislave</v>
          </cell>
          <cell r="C682" t="str">
            <v>Filmová a televízna fakulta</v>
          </cell>
          <cell r="P682">
            <v>0</v>
          </cell>
          <cell r="Q682">
            <v>1</v>
          </cell>
        </row>
        <row r="683">
          <cell r="B683" t="str">
            <v>Prešovská univerzita v Prešove</v>
          </cell>
          <cell r="C683" t="str">
            <v>Filozofická fakulta</v>
          </cell>
          <cell r="P683">
            <v>0</v>
          </cell>
          <cell r="Q683">
            <v>1</v>
          </cell>
        </row>
        <row r="684">
          <cell r="B684" t="str">
            <v>Univerzita Pavla Jozefa Šafárika v Košiciach</v>
          </cell>
          <cell r="C684" t="str">
            <v>Lekárska fakulta</v>
          </cell>
          <cell r="P684">
            <v>0</v>
          </cell>
          <cell r="Q684">
            <v>1</v>
          </cell>
        </row>
        <row r="685">
          <cell r="B685" t="str">
            <v>Univerzita Komenského v Bratislave</v>
          </cell>
          <cell r="C685" t="str">
            <v>Farmaceutická fakulta</v>
          </cell>
          <cell r="P685">
            <v>0</v>
          </cell>
          <cell r="Q685">
            <v>1</v>
          </cell>
        </row>
        <row r="686">
          <cell r="B686" t="str">
            <v>Slovenská poľnohospodárska univerzita v Nitre</v>
          </cell>
          <cell r="C686" t="str">
            <v>Technická fakulta</v>
          </cell>
          <cell r="P686">
            <v>0</v>
          </cell>
          <cell r="Q686">
            <v>1</v>
          </cell>
        </row>
        <row r="687">
          <cell r="B687" t="str">
            <v>Prešovská univerzita v Prešove</v>
          </cell>
          <cell r="C687" t="str">
            <v>Fakulta zdravotníckych odborov</v>
          </cell>
          <cell r="P687">
            <v>0</v>
          </cell>
          <cell r="Q687">
            <v>9</v>
          </cell>
        </row>
        <row r="688">
          <cell r="B688" t="str">
            <v>Univerzita J. Selyeho</v>
          </cell>
          <cell r="C688" t="str">
            <v>Reformovaná teologická fakulta</v>
          </cell>
          <cell r="P688">
            <v>0</v>
          </cell>
          <cell r="Q688">
            <v>2</v>
          </cell>
        </row>
        <row r="689">
          <cell r="B689" t="str">
            <v>Univerzita Konštantína Filozofa v Nitre</v>
          </cell>
          <cell r="C689" t="str">
            <v>Pedagogická fakulta</v>
          </cell>
          <cell r="P689">
            <v>0</v>
          </cell>
          <cell r="Q689">
            <v>8</v>
          </cell>
        </row>
        <row r="690">
          <cell r="B690" t="str">
            <v>Katolícka univerzita v Ružomberku</v>
          </cell>
          <cell r="C690" t="str">
            <v>Teologická fakulta v Košiciach</v>
          </cell>
          <cell r="P690">
            <v>0</v>
          </cell>
          <cell r="Q690">
            <v>22</v>
          </cell>
        </row>
        <row r="691">
          <cell r="B691" t="str">
            <v>Univerzita veterinárskeho lekárstva a farmácie v Košiciach</v>
          </cell>
          <cell r="C691">
            <v>0</v>
          </cell>
          <cell r="P691">
            <v>0</v>
          </cell>
          <cell r="Q691">
            <v>1</v>
          </cell>
        </row>
        <row r="692">
          <cell r="B692" t="str">
            <v>Univerzita Konštantína Filozofa v Nitre</v>
          </cell>
          <cell r="C692" t="str">
            <v>Fakulta prírodných vied a informatiky</v>
          </cell>
          <cell r="P692">
            <v>0</v>
          </cell>
          <cell r="Q692">
            <v>3</v>
          </cell>
        </row>
        <row r="693">
          <cell r="B693" t="str">
            <v>Žilinská univerzita v Žiline</v>
          </cell>
          <cell r="C693" t="str">
            <v>Stavebná fakulta</v>
          </cell>
          <cell r="P693">
            <v>0</v>
          </cell>
          <cell r="Q693">
            <v>1</v>
          </cell>
        </row>
        <row r="694">
          <cell r="B694" t="str">
            <v>Žilinská univerzita v Žiline</v>
          </cell>
          <cell r="C694" t="str">
            <v>Strojnícka fakulta</v>
          </cell>
          <cell r="P694">
            <v>2</v>
          </cell>
          <cell r="Q694">
            <v>22</v>
          </cell>
        </row>
        <row r="695">
          <cell r="B695" t="str">
            <v>Slovenská zdravotnícka univerzita v Bratislave</v>
          </cell>
          <cell r="C695" t="str">
            <v>Fakulta ošetrovateľstva a zdravotníckych odborných štúdií</v>
          </cell>
          <cell r="P695">
            <v>1</v>
          </cell>
          <cell r="Q695">
            <v>9</v>
          </cell>
        </row>
        <row r="696">
          <cell r="B696" t="str">
            <v>Univerzita Komenského v Bratislave</v>
          </cell>
          <cell r="C696" t="str">
            <v>Prírodovedecká fakulta</v>
          </cell>
          <cell r="P696">
            <v>0</v>
          </cell>
          <cell r="Q696">
            <v>3</v>
          </cell>
        </row>
        <row r="697">
          <cell r="B697" t="str">
            <v>Univerzita veterinárskeho lekárstva a farmácie v Košiciach</v>
          </cell>
          <cell r="C697">
            <v>0</v>
          </cell>
          <cell r="P697">
            <v>2</v>
          </cell>
          <cell r="Q697">
            <v>4</v>
          </cell>
        </row>
        <row r="698">
          <cell r="B698" t="str">
            <v>Žilinská univerzita v Žiline</v>
          </cell>
          <cell r="C698" t="str">
            <v>Fakulta prevádzky a ekonomiky dopravy a spojov</v>
          </cell>
          <cell r="P698">
            <v>0</v>
          </cell>
          <cell r="Q698">
            <v>2</v>
          </cell>
        </row>
        <row r="699">
          <cell r="B699" t="str">
            <v>Slovenská zdravotnícka univerzita v Bratislave</v>
          </cell>
          <cell r="C699" t="str">
            <v>Fakulta zdravotníctva so sídlom v Banskej Bystrici</v>
          </cell>
          <cell r="P699">
            <v>0</v>
          </cell>
          <cell r="Q699">
            <v>12</v>
          </cell>
        </row>
        <row r="700">
          <cell r="B700" t="str">
            <v>Univerzita Konštantína Filozofa v Nitre</v>
          </cell>
          <cell r="C700" t="str">
            <v>Filozofická fakulta</v>
          </cell>
          <cell r="P700">
            <v>1</v>
          </cell>
          <cell r="Q700">
            <v>13</v>
          </cell>
        </row>
        <row r="701">
          <cell r="B701" t="str">
            <v>Univerzita Konštantína Filozofa v Nitre</v>
          </cell>
          <cell r="C701" t="str">
            <v>Filozofická fakulta</v>
          </cell>
          <cell r="P701">
            <v>0</v>
          </cell>
          <cell r="Q701">
            <v>2</v>
          </cell>
        </row>
        <row r="702">
          <cell r="B702" t="str">
            <v>Vysoká škola Danubius</v>
          </cell>
          <cell r="C702" t="str">
            <v>Fakulta verejnej politiky a verejnej správy</v>
          </cell>
          <cell r="P702">
            <v>1</v>
          </cell>
          <cell r="Q702">
            <v>15</v>
          </cell>
        </row>
        <row r="703">
          <cell r="B703" t="str">
            <v>Slovenská zdravotnícka univerzita v Bratislave</v>
          </cell>
          <cell r="C703" t="str">
            <v>Fakulta ošetrovateľstva a zdravotníckych odborných štúdií</v>
          </cell>
          <cell r="P703">
            <v>0</v>
          </cell>
          <cell r="Q703">
            <v>38</v>
          </cell>
        </row>
        <row r="704">
          <cell r="B704" t="str">
            <v>Univerzita Komenského v Bratislave</v>
          </cell>
          <cell r="C704" t="str">
            <v>Filozofická fakulta</v>
          </cell>
          <cell r="P704">
            <v>0</v>
          </cell>
          <cell r="Q704">
            <v>5</v>
          </cell>
        </row>
        <row r="705">
          <cell r="B705" t="str">
            <v>Univerzita Komenského v Bratislave</v>
          </cell>
          <cell r="C705" t="str">
            <v>Filozofická fakulta</v>
          </cell>
          <cell r="P705">
            <v>0</v>
          </cell>
          <cell r="Q705">
            <v>2.5</v>
          </cell>
        </row>
        <row r="706">
          <cell r="B706" t="str">
            <v>Univerzita Komenského v Bratislave</v>
          </cell>
          <cell r="C706" t="str">
            <v>Jesseniova lekárska fakulta v Martine</v>
          </cell>
          <cell r="P706">
            <v>0</v>
          </cell>
          <cell r="Q706">
            <v>8</v>
          </cell>
        </row>
        <row r="707">
          <cell r="B707" t="str">
            <v>Trnavská univerzita v Trnave</v>
          </cell>
          <cell r="C707" t="str">
            <v>Pedagogická fakulta</v>
          </cell>
          <cell r="P707">
            <v>0</v>
          </cell>
          <cell r="Q707">
            <v>7</v>
          </cell>
        </row>
        <row r="708">
          <cell r="B708" t="str">
            <v>Slovenská technická univerzita v Bratislave</v>
          </cell>
          <cell r="C708" t="str">
            <v>Stavebná fakulta</v>
          </cell>
          <cell r="P708">
            <v>0</v>
          </cell>
          <cell r="Q708">
            <v>21</v>
          </cell>
        </row>
        <row r="709">
          <cell r="B709" t="str">
            <v>Univerzita sv. Cyrila a Metoda v Trnave</v>
          </cell>
          <cell r="C709" t="str">
            <v>Fakulta zdravotníckych vied</v>
          </cell>
          <cell r="P709">
            <v>1</v>
          </cell>
          <cell r="Q709">
            <v>91</v>
          </cell>
        </row>
        <row r="710">
          <cell r="B710" t="str">
            <v>Univerzita J. Selyeho</v>
          </cell>
          <cell r="C710" t="str">
            <v>Fakulta ekonómie a informatiky</v>
          </cell>
          <cell r="P710">
            <v>1</v>
          </cell>
          <cell r="Q710">
            <v>8</v>
          </cell>
        </row>
        <row r="711">
          <cell r="B711" t="str">
            <v>Prešovská univerzita v Prešove</v>
          </cell>
          <cell r="C711" t="str">
            <v>Filozofická fakulta</v>
          </cell>
          <cell r="P711">
            <v>0</v>
          </cell>
          <cell r="Q711">
            <v>2</v>
          </cell>
        </row>
        <row r="712">
          <cell r="B712" t="str">
            <v>Prešovská univerzita v Prešove</v>
          </cell>
          <cell r="C712" t="str">
            <v>Pedagogická fakulta</v>
          </cell>
          <cell r="P712">
            <v>0</v>
          </cell>
          <cell r="Q712">
            <v>13</v>
          </cell>
        </row>
        <row r="713">
          <cell r="B713" t="str">
            <v>Univerzita Mateja Bela v Banskej Bystrici</v>
          </cell>
          <cell r="C713" t="str">
            <v>Filozofická fakulta</v>
          </cell>
          <cell r="P713">
            <v>0</v>
          </cell>
          <cell r="Q713">
            <v>1</v>
          </cell>
        </row>
        <row r="714">
          <cell r="B714" t="str">
            <v>Univerzita Konštantína Filozofa v Nitre</v>
          </cell>
          <cell r="C714" t="str">
            <v>Fakulta prírodných vied a informatiky</v>
          </cell>
          <cell r="P714">
            <v>1</v>
          </cell>
          <cell r="Q714">
            <v>2</v>
          </cell>
        </row>
        <row r="715">
          <cell r="B715" t="str">
            <v>Univerzita Konštantína Filozofa v Nitre</v>
          </cell>
          <cell r="C715" t="str">
            <v>Fakulta prírodných vied a informatiky</v>
          </cell>
          <cell r="P715">
            <v>0</v>
          </cell>
          <cell r="Q715">
            <v>5.5</v>
          </cell>
        </row>
        <row r="716">
          <cell r="B716" t="str">
            <v>Technická univerzita v Košiciach</v>
          </cell>
          <cell r="C716" t="str">
            <v>Fakulta materiálov, metalurgie a recyklácie</v>
          </cell>
          <cell r="P716">
            <v>0</v>
          </cell>
          <cell r="Q716">
            <v>8</v>
          </cell>
        </row>
        <row r="717">
          <cell r="B717" t="str">
            <v>Technická univerzita v Košiciach</v>
          </cell>
          <cell r="C717" t="str">
            <v>Fakulta elektrotechniky a informatiky</v>
          </cell>
          <cell r="P717">
            <v>0</v>
          </cell>
          <cell r="Q717">
            <v>2</v>
          </cell>
        </row>
        <row r="718">
          <cell r="B718" t="str">
            <v>Univerzita Komenského v Bratislave</v>
          </cell>
          <cell r="C718" t="str">
            <v>Prírodovedecká fakulta</v>
          </cell>
          <cell r="P718">
            <v>0</v>
          </cell>
          <cell r="Q718">
            <v>3</v>
          </cell>
        </row>
        <row r="719">
          <cell r="B719" t="str">
            <v>Univerzita Komenského v Bratislave</v>
          </cell>
          <cell r="C719" t="str">
            <v>Prírodovedecká fakulta</v>
          </cell>
          <cell r="P719">
            <v>2</v>
          </cell>
          <cell r="Q719">
            <v>13</v>
          </cell>
        </row>
        <row r="720">
          <cell r="B720" t="str">
            <v>Univerzita J. Selyeho</v>
          </cell>
          <cell r="C720" t="str">
            <v>Reformovaná teologická fakulta</v>
          </cell>
          <cell r="P720">
            <v>0</v>
          </cell>
          <cell r="Q720">
            <v>4</v>
          </cell>
        </row>
        <row r="721">
          <cell r="B721" t="str">
            <v>Univerzita J. Selyeho</v>
          </cell>
          <cell r="C721" t="str">
            <v>Pedagogická fakulta</v>
          </cell>
          <cell r="P721">
            <v>0</v>
          </cell>
          <cell r="Q721">
            <v>1</v>
          </cell>
        </row>
        <row r="722">
          <cell r="B722" t="str">
            <v>Univerzita Konštantína Filozofa v Nitre</v>
          </cell>
          <cell r="C722" t="str">
            <v>Filozofická fakulta</v>
          </cell>
          <cell r="P722">
            <v>0</v>
          </cell>
          <cell r="Q722">
            <v>2</v>
          </cell>
        </row>
        <row r="723">
          <cell r="B723" t="str">
            <v>Univerzita Komenského v Bratislave</v>
          </cell>
          <cell r="C723" t="str">
            <v>Pedagogická fakulta</v>
          </cell>
          <cell r="P723">
            <v>0.5</v>
          </cell>
          <cell r="Q723">
            <v>26.5</v>
          </cell>
        </row>
        <row r="724">
          <cell r="B724" t="str">
            <v>Univerzita Komenského v Bratislave</v>
          </cell>
          <cell r="C724" t="str">
            <v>Pedagogická fakulta</v>
          </cell>
          <cell r="P724">
            <v>0</v>
          </cell>
          <cell r="Q724">
            <v>1.5</v>
          </cell>
        </row>
        <row r="725">
          <cell r="B725" t="str">
            <v>Univerzita Komenského v Bratislave</v>
          </cell>
          <cell r="C725" t="str">
            <v>Pedagogická fakulta</v>
          </cell>
          <cell r="P725">
            <v>0</v>
          </cell>
          <cell r="Q725">
            <v>17</v>
          </cell>
        </row>
        <row r="726">
          <cell r="B726" t="str">
            <v>Univerzita Konštantína Filozofa v Nitre</v>
          </cell>
          <cell r="C726" t="str">
            <v>Filozofická fakulta</v>
          </cell>
          <cell r="P726">
            <v>0</v>
          </cell>
          <cell r="Q726">
            <v>1</v>
          </cell>
        </row>
        <row r="727">
          <cell r="B727" t="str">
            <v>Prešovská univerzita v Prešove</v>
          </cell>
          <cell r="C727" t="str">
            <v>Pedagogická fakulta</v>
          </cell>
          <cell r="P727">
            <v>0</v>
          </cell>
          <cell r="Q727">
            <v>19</v>
          </cell>
        </row>
        <row r="728">
          <cell r="B728" t="str">
            <v>Katolícka univerzita v Ružomberku</v>
          </cell>
          <cell r="C728" t="str">
            <v>Teologická fakulta v Košiciach</v>
          </cell>
          <cell r="P728">
            <v>0</v>
          </cell>
          <cell r="Q728">
            <v>1</v>
          </cell>
        </row>
        <row r="729">
          <cell r="B729" t="str">
            <v>Vysoká škola Danubius</v>
          </cell>
          <cell r="C729" t="str">
            <v>Fakulta práva Janka Jesenského</v>
          </cell>
          <cell r="P729">
            <v>0</v>
          </cell>
          <cell r="Q729">
            <v>38</v>
          </cell>
        </row>
        <row r="730">
          <cell r="B730" t="str">
            <v>Univerzita Konštantína Filozofa v Nitre</v>
          </cell>
          <cell r="C730" t="str">
            <v>Fakulta stredoeurópskych štúdií</v>
          </cell>
          <cell r="P730">
            <v>0</v>
          </cell>
          <cell r="Q730">
            <v>3</v>
          </cell>
        </row>
        <row r="731">
          <cell r="B731" t="str">
            <v>Trnavská univerzita v Trnave</v>
          </cell>
          <cell r="C731" t="str">
            <v>Pedagogická fakulta</v>
          </cell>
          <cell r="P731">
            <v>0</v>
          </cell>
          <cell r="Q731">
            <v>22</v>
          </cell>
        </row>
        <row r="732">
          <cell r="B732" t="str">
            <v>Slovenská technická univerzita v Bratislave</v>
          </cell>
          <cell r="C732" t="str">
            <v>Stavebná fakulta</v>
          </cell>
          <cell r="P732">
            <v>4</v>
          </cell>
          <cell r="Q732">
            <v>48</v>
          </cell>
        </row>
        <row r="733">
          <cell r="B733" t="str">
            <v>Prešovská univerzita v Prešove</v>
          </cell>
          <cell r="C733" t="str">
            <v>Pedagogická fakulta</v>
          </cell>
          <cell r="P733">
            <v>1</v>
          </cell>
          <cell r="Q733">
            <v>26</v>
          </cell>
        </row>
        <row r="734">
          <cell r="B734" t="str">
            <v>Univerzita Mateja Bela v Banskej Bystrici</v>
          </cell>
          <cell r="C734" t="str">
            <v>Filozofická fakulta</v>
          </cell>
          <cell r="P734">
            <v>0</v>
          </cell>
          <cell r="Q734">
            <v>2</v>
          </cell>
        </row>
        <row r="735">
          <cell r="B735" t="str">
            <v>Katolícka univerzita v Ružomberku</v>
          </cell>
          <cell r="C735" t="str">
            <v>Teologická fakulta v Košiciach</v>
          </cell>
          <cell r="P735">
            <v>0</v>
          </cell>
          <cell r="Q735">
            <v>20</v>
          </cell>
        </row>
        <row r="736">
          <cell r="B736" t="str">
            <v>Trnavská univerzita v Trnave</v>
          </cell>
          <cell r="C736" t="str">
            <v>Pedagogická fakulta</v>
          </cell>
          <cell r="P736">
            <v>0</v>
          </cell>
          <cell r="Q736">
            <v>9</v>
          </cell>
        </row>
        <row r="737">
          <cell r="B737" t="str">
            <v>Vysoká škola Danubius</v>
          </cell>
          <cell r="C737" t="str">
            <v>Fakulta verejnej politiky a verejnej správy</v>
          </cell>
          <cell r="P737">
            <v>0</v>
          </cell>
          <cell r="Q737">
            <v>19</v>
          </cell>
        </row>
        <row r="738">
          <cell r="B738" t="str">
            <v>Univerzita Konštantína Filozofa v Nitre</v>
          </cell>
          <cell r="C738" t="str">
            <v>Filozofická fakulta</v>
          </cell>
          <cell r="P738">
            <v>0</v>
          </cell>
          <cell r="Q738">
            <v>2</v>
          </cell>
        </row>
        <row r="739">
          <cell r="B739" t="str">
            <v>Trnavská univerzita v Trnave</v>
          </cell>
          <cell r="C739" t="str">
            <v>Filozofická fakulta</v>
          </cell>
          <cell r="P739">
            <v>2</v>
          </cell>
          <cell r="Q739">
            <v>21</v>
          </cell>
        </row>
        <row r="740">
          <cell r="B740" t="str">
            <v>Univerzita Komenského v Bratislave</v>
          </cell>
          <cell r="C740" t="str">
            <v>Lekárska fakulta</v>
          </cell>
          <cell r="P740">
            <v>11</v>
          </cell>
          <cell r="Q740">
            <v>243</v>
          </cell>
        </row>
        <row r="741">
          <cell r="B741" t="str">
            <v>Prešovská univerzita v Prešove</v>
          </cell>
          <cell r="C741" t="str">
            <v>Fakulta zdravotníckych odborov</v>
          </cell>
          <cell r="P741">
            <v>0</v>
          </cell>
          <cell r="Q741">
            <v>30</v>
          </cell>
        </row>
        <row r="742">
          <cell r="B742" t="str">
            <v>Univerzita Konštantína Filozofa v Nitre</v>
          </cell>
          <cell r="C742" t="str">
            <v>Filozofická fakulta</v>
          </cell>
          <cell r="P742">
            <v>0</v>
          </cell>
          <cell r="Q742">
            <v>1</v>
          </cell>
        </row>
        <row r="743">
          <cell r="B743" t="str">
            <v>Univerzita Konštantína Filozofa v Nitre</v>
          </cell>
          <cell r="C743" t="str">
            <v>Filozofická fakulta</v>
          </cell>
          <cell r="P743">
            <v>0.5</v>
          </cell>
          <cell r="Q743">
            <v>12.5</v>
          </cell>
        </row>
        <row r="744">
          <cell r="B744" t="str">
            <v>Univerzita Konštantína Filozofa v Nitre</v>
          </cell>
          <cell r="C744" t="str">
            <v>Filozofická fakulta</v>
          </cell>
          <cell r="P744">
            <v>0.5</v>
          </cell>
          <cell r="Q744">
            <v>2.5</v>
          </cell>
        </row>
        <row r="745">
          <cell r="B745" t="str">
            <v>Univerzita Komenského v Bratislave</v>
          </cell>
          <cell r="C745" t="str">
            <v>Pedagogická fakulta</v>
          </cell>
          <cell r="P745">
            <v>0</v>
          </cell>
          <cell r="Q745">
            <v>16</v>
          </cell>
        </row>
        <row r="746">
          <cell r="B746" t="str">
            <v>Univerzita Komenského v Bratislave</v>
          </cell>
          <cell r="C746" t="str">
            <v>Pedagogická fakulta</v>
          </cell>
          <cell r="P746">
            <v>0</v>
          </cell>
          <cell r="Q746">
            <v>97</v>
          </cell>
        </row>
        <row r="747">
          <cell r="B747" t="str">
            <v>Prešovská univerzita v Prešove</v>
          </cell>
          <cell r="C747" t="str">
            <v>Pedagogická fakulta</v>
          </cell>
          <cell r="P747">
            <v>0</v>
          </cell>
          <cell r="Q747">
            <v>9</v>
          </cell>
        </row>
        <row r="748">
          <cell r="B748" t="str">
            <v>Prešovská univerzita v Prešove</v>
          </cell>
          <cell r="C748" t="str">
            <v>Fakulta zdravotníckych odborov</v>
          </cell>
          <cell r="P748">
            <v>2</v>
          </cell>
          <cell r="Q748">
            <v>38</v>
          </cell>
        </row>
        <row r="749">
          <cell r="B749" t="str">
            <v>Trnavská univerzita v Trnave</v>
          </cell>
          <cell r="C749" t="str">
            <v>Pedagogická fakulta</v>
          </cell>
          <cell r="P749">
            <v>0</v>
          </cell>
          <cell r="Q749">
            <v>7</v>
          </cell>
        </row>
        <row r="750">
          <cell r="B750" t="str">
            <v>Žilinská univerzita v Žiline</v>
          </cell>
          <cell r="C750" t="str">
            <v>Fakulta bezpečnostného inžinierstva</v>
          </cell>
          <cell r="P750">
            <v>1</v>
          </cell>
          <cell r="Q750">
            <v>10</v>
          </cell>
        </row>
        <row r="751">
          <cell r="B751" t="str">
            <v>Žilinská univerzita v Žiline</v>
          </cell>
          <cell r="C751" t="str">
            <v>Strojnícka fakulta</v>
          </cell>
          <cell r="P751">
            <v>1</v>
          </cell>
          <cell r="Q751">
            <v>37</v>
          </cell>
        </row>
        <row r="752">
          <cell r="B752" t="str">
            <v>Trenčianska univerzita Alexandra Dubčeka v Trenčíne</v>
          </cell>
          <cell r="C752" t="str">
            <v>Fakulta sociálno-ekonomických vzťahov</v>
          </cell>
          <cell r="P752">
            <v>1</v>
          </cell>
          <cell r="Q752">
            <v>46</v>
          </cell>
        </row>
        <row r="753">
          <cell r="B753" t="str">
            <v>Univerzita Konštantína Filozofa v Nitre</v>
          </cell>
          <cell r="C753" t="str">
            <v>Filozofická fakulta</v>
          </cell>
          <cell r="P753">
            <v>0</v>
          </cell>
          <cell r="Q753">
            <v>5.5</v>
          </cell>
        </row>
        <row r="754">
          <cell r="B754" t="str">
            <v>Trenčianska univerzita Alexandra Dubčeka v Trenčíne</v>
          </cell>
          <cell r="C754" t="str">
            <v>Fakulta zdravotníctva</v>
          </cell>
          <cell r="P754">
            <v>1</v>
          </cell>
          <cell r="Q754">
            <v>50</v>
          </cell>
        </row>
        <row r="755">
          <cell r="B755" t="str">
            <v>Trenčianska univerzita Alexandra Dubčeka v Trenčíne</v>
          </cell>
          <cell r="C755" t="str">
            <v>Fakulta zdravotníctva</v>
          </cell>
          <cell r="P755">
            <v>2</v>
          </cell>
          <cell r="Q755">
            <v>58</v>
          </cell>
        </row>
        <row r="756">
          <cell r="B756" t="str">
            <v>Univerzita Komenského v Bratislave</v>
          </cell>
          <cell r="C756" t="str">
            <v>Pedagogická fakulta</v>
          </cell>
          <cell r="P756">
            <v>0</v>
          </cell>
          <cell r="Q756">
            <v>27</v>
          </cell>
        </row>
        <row r="757">
          <cell r="B757" t="str">
            <v>Slovenská zdravotnícka univerzita v Bratislave</v>
          </cell>
          <cell r="C757" t="str">
            <v>Fakulta ošetrovateľstva a zdravotníckych odborných štúdií</v>
          </cell>
          <cell r="P757">
            <v>0</v>
          </cell>
          <cell r="Q757">
            <v>5</v>
          </cell>
        </row>
        <row r="758">
          <cell r="B758" t="str">
            <v>Univerzita Komenského v Bratislave</v>
          </cell>
          <cell r="C758" t="str">
            <v>Fakulta sociálnych a ekonomických vied</v>
          </cell>
          <cell r="P758">
            <v>0</v>
          </cell>
          <cell r="Q758">
            <v>66</v>
          </cell>
        </row>
        <row r="759">
          <cell r="B759" t="str">
            <v>Vysoká škola múzických umení v Bratislave</v>
          </cell>
          <cell r="C759" t="str">
            <v>Hudobná a tanečná fakulta</v>
          </cell>
          <cell r="P759">
            <v>3</v>
          </cell>
          <cell r="Q759">
            <v>12</v>
          </cell>
        </row>
        <row r="760">
          <cell r="B760" t="str">
            <v>Univerzita Komenského v Bratislave</v>
          </cell>
          <cell r="C760" t="str">
            <v>Filozofická fakulta</v>
          </cell>
          <cell r="P760">
            <v>0</v>
          </cell>
          <cell r="Q760">
            <v>0.5</v>
          </cell>
        </row>
        <row r="761">
          <cell r="B761" t="str">
            <v>Univerzita Komenského v Bratislave</v>
          </cell>
          <cell r="C761" t="str">
            <v>Filozofická fakulta</v>
          </cell>
          <cell r="P761">
            <v>0</v>
          </cell>
          <cell r="Q761">
            <v>8</v>
          </cell>
        </row>
        <row r="762">
          <cell r="B762" t="str">
            <v>Technická univerzita v Košiciach</v>
          </cell>
          <cell r="C762" t="str">
            <v>Fakulta baníctva, ekológie, riadenia a geotechnológií</v>
          </cell>
          <cell r="P762">
            <v>0</v>
          </cell>
          <cell r="Q762">
            <v>1</v>
          </cell>
        </row>
        <row r="763">
          <cell r="B763" t="str">
            <v>Technická univerzita v Košiciach</v>
          </cell>
          <cell r="C763" t="str">
            <v>Strojnícka fakulta</v>
          </cell>
          <cell r="P763">
            <v>0</v>
          </cell>
          <cell r="Q763">
            <v>30</v>
          </cell>
        </row>
        <row r="764">
          <cell r="B764" t="str">
            <v>Technická univerzita v Košiciach</v>
          </cell>
          <cell r="C764" t="str">
            <v>Strojnícka fakulta</v>
          </cell>
          <cell r="P764">
            <v>0</v>
          </cell>
          <cell r="Q764">
            <v>12</v>
          </cell>
        </row>
        <row r="765">
          <cell r="B765" t="str">
            <v>Technická univerzita v Košiciach</v>
          </cell>
          <cell r="C765" t="str">
            <v>Strojnícka fakulta</v>
          </cell>
          <cell r="P765">
            <v>0</v>
          </cell>
          <cell r="Q765">
            <v>14</v>
          </cell>
        </row>
        <row r="766">
          <cell r="B766" t="str">
            <v>Univerzita Konštantína Filozofa v Nitre</v>
          </cell>
          <cell r="C766" t="str">
            <v>Pedagogická fakulta</v>
          </cell>
          <cell r="P766">
            <v>0</v>
          </cell>
          <cell r="Q766">
            <v>9</v>
          </cell>
        </row>
        <row r="767">
          <cell r="B767" t="str">
            <v>Žilinská univerzita v Žiline</v>
          </cell>
          <cell r="C767" t="str">
            <v>Fakulta prevádzky a ekonomiky dopravy a spojov</v>
          </cell>
          <cell r="P767">
            <v>10</v>
          </cell>
          <cell r="Q767">
            <v>107</v>
          </cell>
        </row>
        <row r="768">
          <cell r="B768" t="str">
            <v>Vysoká škola múzických umení v Bratislave</v>
          </cell>
          <cell r="C768" t="str">
            <v>Hudobná a tanečná fakulta</v>
          </cell>
          <cell r="P768">
            <v>0</v>
          </cell>
          <cell r="Q768">
            <v>16</v>
          </cell>
        </row>
        <row r="769">
          <cell r="B769" t="str">
            <v>Univerzita Komenského v Bratislave</v>
          </cell>
          <cell r="C769" t="str">
            <v>Pedagogická fakulta</v>
          </cell>
          <cell r="P769">
            <v>0</v>
          </cell>
          <cell r="Q769">
            <v>4</v>
          </cell>
        </row>
        <row r="770">
          <cell r="B770" t="str">
            <v>Univerzita Komenského v Bratislave</v>
          </cell>
          <cell r="C770" t="str">
            <v>Pedagogická fakulta</v>
          </cell>
          <cell r="P770">
            <v>1</v>
          </cell>
          <cell r="Q770">
            <v>9</v>
          </cell>
        </row>
        <row r="771">
          <cell r="B771" t="str">
            <v>Univerzita Komenského v Bratislave</v>
          </cell>
          <cell r="C771" t="str">
            <v>Pedagogická fakulta</v>
          </cell>
          <cell r="P771">
            <v>0</v>
          </cell>
          <cell r="Q771">
            <v>17</v>
          </cell>
        </row>
        <row r="772">
          <cell r="B772" t="str">
            <v>Univerzita Komenského v Bratislave</v>
          </cell>
          <cell r="C772" t="str">
            <v>Pedagogická fakulta</v>
          </cell>
          <cell r="P772">
            <v>0</v>
          </cell>
          <cell r="Q772">
            <v>2</v>
          </cell>
        </row>
        <row r="773">
          <cell r="B773" t="str">
            <v>Trnavská univerzita v Trnave</v>
          </cell>
          <cell r="C773" t="str">
            <v>Filozofická fakulta</v>
          </cell>
          <cell r="P773">
            <v>0</v>
          </cell>
          <cell r="Q773">
            <v>1</v>
          </cell>
        </row>
        <row r="774">
          <cell r="B774" t="str">
            <v>Slovenská zdravotnícka univerzita v Bratislave</v>
          </cell>
          <cell r="C774" t="str">
            <v>Fakulta ošetrovateľstva a zdravotníckych odborných štúdií</v>
          </cell>
          <cell r="P774">
            <v>2</v>
          </cell>
          <cell r="Q774">
            <v>27</v>
          </cell>
        </row>
        <row r="775">
          <cell r="B775" t="str">
            <v>Univerzita Komenského v Bratislave</v>
          </cell>
          <cell r="C775" t="str">
            <v>Filozofická fakulta</v>
          </cell>
          <cell r="P775">
            <v>0</v>
          </cell>
          <cell r="Q775">
            <v>0.5</v>
          </cell>
        </row>
        <row r="776">
          <cell r="B776" t="str">
            <v>Univerzita Komenského v Bratislave</v>
          </cell>
          <cell r="C776" t="str">
            <v>Filozofická fakulta</v>
          </cell>
          <cell r="P776">
            <v>0</v>
          </cell>
          <cell r="Q776">
            <v>2</v>
          </cell>
        </row>
        <row r="777">
          <cell r="B777" t="str">
            <v>Univerzita Komenského v Bratislave</v>
          </cell>
          <cell r="C777" t="str">
            <v>Filozofická fakulta</v>
          </cell>
          <cell r="P777">
            <v>0.5</v>
          </cell>
          <cell r="Q777">
            <v>13</v>
          </cell>
        </row>
        <row r="778">
          <cell r="B778" t="str">
            <v>Univerzita Komenského v Bratislave</v>
          </cell>
          <cell r="C778" t="str">
            <v>Filozofická fakulta</v>
          </cell>
          <cell r="P778">
            <v>0</v>
          </cell>
          <cell r="Q778">
            <v>10</v>
          </cell>
        </row>
        <row r="779">
          <cell r="B779" t="str">
            <v>Univerzita Komenského v Bratislave</v>
          </cell>
          <cell r="C779" t="str">
            <v>Jesseniova lekárska fakulta v Martine</v>
          </cell>
          <cell r="P779">
            <v>4</v>
          </cell>
          <cell r="Q779">
            <v>37</v>
          </cell>
        </row>
        <row r="780">
          <cell r="B780" t="str">
            <v>Univerzita Komenského v Bratislave</v>
          </cell>
          <cell r="C780" t="str">
            <v>Farmaceutická fakulta</v>
          </cell>
          <cell r="P780">
            <v>0</v>
          </cell>
          <cell r="Q780">
            <v>1</v>
          </cell>
        </row>
        <row r="781">
          <cell r="B781" t="str">
            <v>Slovenská technická univerzita v Bratislave</v>
          </cell>
          <cell r="C781" t="str">
            <v>Fakulta chemickej a potravinárskej technológie</v>
          </cell>
          <cell r="P781">
            <v>3</v>
          </cell>
          <cell r="Q781">
            <v>22</v>
          </cell>
        </row>
        <row r="782">
          <cell r="B782" t="str">
            <v>Slovenská technická univerzita v Bratislave</v>
          </cell>
          <cell r="C782" t="str">
            <v>Fakulta chemickej a potravinárskej technológie</v>
          </cell>
          <cell r="P782">
            <v>1</v>
          </cell>
          <cell r="Q782">
            <v>27</v>
          </cell>
        </row>
        <row r="783">
          <cell r="B783" t="str">
            <v>Trenčianska univerzita Alexandra Dubčeka v Trenčíne</v>
          </cell>
          <cell r="C783" t="str">
            <v>Fakulta priemyselných technológií v Púchove</v>
          </cell>
          <cell r="P783">
            <v>3</v>
          </cell>
          <cell r="Q783">
            <v>31</v>
          </cell>
        </row>
        <row r="784">
          <cell r="B784" t="str">
            <v>Trenčianska univerzita Alexandra Dubčeka v Trenčíne</v>
          </cell>
          <cell r="C784" t="str">
            <v>Fakulta sociálno-ekonomických vzťahov</v>
          </cell>
          <cell r="P784">
            <v>1</v>
          </cell>
          <cell r="Q784">
            <v>10</v>
          </cell>
        </row>
        <row r="785">
          <cell r="B785" t="str">
            <v>Univerzita sv. Cyrila a Metoda v Trnave</v>
          </cell>
          <cell r="C785" t="str">
            <v>Fakulta zdravotníckych vied</v>
          </cell>
          <cell r="P785">
            <v>0</v>
          </cell>
          <cell r="Q785">
            <v>26</v>
          </cell>
        </row>
        <row r="786">
          <cell r="B786" t="str">
            <v>Univerzita sv. Cyrila a Metoda v Trnave</v>
          </cell>
          <cell r="C786">
            <v>0</v>
          </cell>
          <cell r="P786">
            <v>1</v>
          </cell>
          <cell r="Q786">
            <v>56</v>
          </cell>
        </row>
        <row r="787">
          <cell r="B787" t="str">
            <v>Univerzita sv. Cyrila a Metoda v Trnave</v>
          </cell>
          <cell r="C787" t="str">
            <v>Filozofická fakulta</v>
          </cell>
          <cell r="P787">
            <v>0</v>
          </cell>
          <cell r="Q787">
            <v>2</v>
          </cell>
        </row>
        <row r="788">
          <cell r="B788" t="str">
            <v>Univerzita sv. Cyrila a Metoda v Trnave</v>
          </cell>
          <cell r="C788" t="str">
            <v>Filozofická fakulta</v>
          </cell>
          <cell r="P788">
            <v>0</v>
          </cell>
          <cell r="Q788">
            <v>2</v>
          </cell>
        </row>
        <row r="789">
          <cell r="B789" t="str">
            <v>Prešovská univerzita v Prešove</v>
          </cell>
          <cell r="C789" t="str">
            <v>Filozofická fakulta</v>
          </cell>
          <cell r="P789">
            <v>0</v>
          </cell>
          <cell r="Q789">
            <v>28</v>
          </cell>
        </row>
        <row r="790">
          <cell r="B790" t="str">
            <v>Prešovská univerzita v Prešove</v>
          </cell>
          <cell r="C790" t="str">
            <v>Fakulta zdravotníckych odborov</v>
          </cell>
          <cell r="P790">
            <v>2</v>
          </cell>
          <cell r="Q790">
            <v>39</v>
          </cell>
        </row>
        <row r="791">
          <cell r="B791" t="str">
            <v>Vysoká škola ekonómie a manažmentu v Bratislave</v>
          </cell>
          <cell r="C791">
            <v>0</v>
          </cell>
          <cell r="P791">
            <v>4</v>
          </cell>
          <cell r="Q791">
            <v>59</v>
          </cell>
        </row>
        <row r="792">
          <cell r="B792" t="str">
            <v>Univerzita Komenského v Bratislave</v>
          </cell>
          <cell r="C792" t="str">
            <v>Filozofická fakulta</v>
          </cell>
          <cell r="P792">
            <v>0</v>
          </cell>
          <cell r="Q792">
            <v>1</v>
          </cell>
        </row>
        <row r="793">
          <cell r="B793" t="str">
            <v>Prešovská univerzita v Prešove</v>
          </cell>
          <cell r="C793" t="str">
            <v>Fakulta humanitných a prírodných vied</v>
          </cell>
          <cell r="P793">
            <v>0.5</v>
          </cell>
          <cell r="Q793">
            <v>7.5</v>
          </cell>
        </row>
        <row r="794">
          <cell r="B794" t="str">
            <v>Prešovská univerzita v Prešove</v>
          </cell>
          <cell r="C794" t="str">
            <v>Filozofická fakulta</v>
          </cell>
          <cell r="P794">
            <v>0</v>
          </cell>
          <cell r="Q794">
            <v>4</v>
          </cell>
        </row>
        <row r="795">
          <cell r="B795" t="str">
            <v>Katolícka univerzita v Ružomberku</v>
          </cell>
          <cell r="C795" t="str">
            <v>Filozofická fakulta</v>
          </cell>
          <cell r="P795">
            <v>0</v>
          </cell>
          <cell r="Q795">
            <v>2.5</v>
          </cell>
        </row>
        <row r="796">
          <cell r="B796" t="str">
            <v>Katolícka univerzita v Ružomberku</v>
          </cell>
          <cell r="C796" t="str">
            <v>Filozofická fakulta</v>
          </cell>
          <cell r="P796">
            <v>0</v>
          </cell>
          <cell r="Q796">
            <v>1.5</v>
          </cell>
        </row>
        <row r="797">
          <cell r="B797" t="str">
            <v>Univerzita Pavla Jozefa Šafárika v Košiciach</v>
          </cell>
          <cell r="C797" t="str">
            <v>Prírodovedecká fakulta</v>
          </cell>
          <cell r="P797">
            <v>0</v>
          </cell>
          <cell r="Q797">
            <v>8</v>
          </cell>
        </row>
        <row r="798">
          <cell r="B798" t="str">
            <v>Univerzita Pavla Jozefa Šafárika v Košiciach</v>
          </cell>
          <cell r="C798" t="str">
            <v>Prírodovedecká fakulta</v>
          </cell>
          <cell r="P798">
            <v>0</v>
          </cell>
          <cell r="Q798">
            <v>1</v>
          </cell>
        </row>
        <row r="799">
          <cell r="B799" t="str">
            <v>Univerzita Pavla Jozefa Šafárika v Košiciach</v>
          </cell>
          <cell r="C799" t="str">
            <v>Prírodovedecká fakulta</v>
          </cell>
          <cell r="P799">
            <v>0</v>
          </cell>
          <cell r="Q799">
            <v>6</v>
          </cell>
        </row>
        <row r="800">
          <cell r="B800" t="str">
            <v>Univerzita Pavla Jozefa Šafárika v Košiciach</v>
          </cell>
          <cell r="C800" t="str">
            <v>Prírodovedecká fakulta</v>
          </cell>
          <cell r="P800">
            <v>1</v>
          </cell>
          <cell r="Q800">
            <v>12.5</v>
          </cell>
        </row>
        <row r="801">
          <cell r="B801" t="str">
            <v>Univerzita Pavla Jozefa Šafárika v Košiciach</v>
          </cell>
          <cell r="C801" t="str">
            <v>Prírodovedecká fakulta</v>
          </cell>
          <cell r="P801">
            <v>0.5</v>
          </cell>
          <cell r="Q801">
            <v>8</v>
          </cell>
        </row>
        <row r="802">
          <cell r="B802" t="str">
            <v>Univerzita Pavla Jozefa Šafárika v Košiciach</v>
          </cell>
          <cell r="C802" t="str">
            <v>Prírodovedecká fakulta</v>
          </cell>
          <cell r="P802">
            <v>0</v>
          </cell>
          <cell r="Q802">
            <v>7.5</v>
          </cell>
        </row>
        <row r="803">
          <cell r="B803" t="str">
            <v>Univerzita Pavla Jozefa Šafárika v Košiciach</v>
          </cell>
          <cell r="C803" t="str">
            <v>Prírodovedecká fakulta</v>
          </cell>
          <cell r="P803">
            <v>1</v>
          </cell>
          <cell r="Q803">
            <v>5</v>
          </cell>
        </row>
        <row r="804">
          <cell r="B804" t="str">
            <v>Univerzita Pavla Jozefa Šafárika v Košiciach</v>
          </cell>
          <cell r="C804" t="str">
            <v>Filozofická fakulta</v>
          </cell>
          <cell r="P804">
            <v>0</v>
          </cell>
          <cell r="Q804">
            <v>11</v>
          </cell>
        </row>
        <row r="805">
          <cell r="B805" t="str">
            <v>Univerzita Pavla Jozefa Šafárika v Košiciach</v>
          </cell>
          <cell r="C805" t="str">
            <v>Filozofická fakulta</v>
          </cell>
          <cell r="P805">
            <v>0</v>
          </cell>
          <cell r="Q805">
            <v>11</v>
          </cell>
        </row>
        <row r="806">
          <cell r="B806" t="str">
            <v>Univerzita Pavla Jozefa Šafárika v Košiciach</v>
          </cell>
          <cell r="C806" t="str">
            <v>Filozofická fakulta</v>
          </cell>
          <cell r="P806">
            <v>0</v>
          </cell>
          <cell r="Q806">
            <v>10</v>
          </cell>
        </row>
        <row r="807">
          <cell r="B807" t="str">
            <v>Univerzita Konštantína Filozofa v Nitre</v>
          </cell>
          <cell r="C807" t="str">
            <v>Fakulta prírodných vied a informatiky</v>
          </cell>
          <cell r="P807">
            <v>1</v>
          </cell>
          <cell r="Q807">
            <v>11.5</v>
          </cell>
        </row>
        <row r="808">
          <cell r="B808" t="str">
            <v>Univerzita Konštantína Filozofa v Nitre</v>
          </cell>
          <cell r="C808" t="str">
            <v>Fakulta prírodných vied a informatiky</v>
          </cell>
          <cell r="P808">
            <v>1</v>
          </cell>
          <cell r="Q808">
            <v>1</v>
          </cell>
        </row>
        <row r="809">
          <cell r="B809" t="str">
            <v>Univerzita Konštantína Filozofa v Nitre</v>
          </cell>
          <cell r="C809" t="str">
            <v>Fakulta stredoeurópskych štúdií</v>
          </cell>
          <cell r="P809">
            <v>2</v>
          </cell>
          <cell r="Q809">
            <v>15</v>
          </cell>
        </row>
        <row r="810">
          <cell r="B810" t="str">
            <v>Žilinská univerzita v Žiline</v>
          </cell>
          <cell r="C810" t="str">
            <v>Fakulta prevádzky a ekonomiky dopravy a spojov</v>
          </cell>
          <cell r="P810">
            <v>2</v>
          </cell>
          <cell r="Q810">
            <v>31</v>
          </cell>
        </row>
        <row r="811">
          <cell r="B811" t="str">
            <v>Žilinská univerzita v Žiline</v>
          </cell>
          <cell r="C811" t="str">
            <v>Fakulta bezpečnostného inžinierstva</v>
          </cell>
          <cell r="P811">
            <v>6</v>
          </cell>
          <cell r="Q811">
            <v>32</v>
          </cell>
        </row>
        <row r="812">
          <cell r="B812" t="str">
            <v>Žilinská univerzita v Žiline</v>
          </cell>
          <cell r="C812" t="str">
            <v>Fakulta bezpečnostného inžinierstva</v>
          </cell>
          <cell r="P812">
            <v>3</v>
          </cell>
          <cell r="Q812">
            <v>26</v>
          </cell>
        </row>
        <row r="813">
          <cell r="B813" t="str">
            <v>Univerzita Konštantína Filozofa v Nitre</v>
          </cell>
          <cell r="C813" t="str">
            <v>Filozofická fakulta</v>
          </cell>
          <cell r="P813">
            <v>0</v>
          </cell>
          <cell r="Q813">
            <v>5</v>
          </cell>
        </row>
        <row r="814">
          <cell r="B814" t="str">
            <v>Univerzita Konštantína Filozofa v Nitre</v>
          </cell>
          <cell r="C814" t="str">
            <v>Filozofická fakulta</v>
          </cell>
          <cell r="P814">
            <v>5</v>
          </cell>
          <cell r="Q814">
            <v>33</v>
          </cell>
        </row>
        <row r="815">
          <cell r="B815" t="str">
            <v>Univerzita Konštantína Filozofa v Nitre</v>
          </cell>
          <cell r="C815" t="str">
            <v>Filozofická fakulta</v>
          </cell>
          <cell r="P815">
            <v>0</v>
          </cell>
          <cell r="Q815">
            <v>3</v>
          </cell>
        </row>
        <row r="816">
          <cell r="B816" t="str">
            <v>Technická univerzita v Košiciach</v>
          </cell>
          <cell r="C816" t="str">
            <v>Fakulta baníctva, ekológie, riadenia a geotechnológií</v>
          </cell>
          <cell r="P816">
            <v>5</v>
          </cell>
          <cell r="Q816">
            <v>9</v>
          </cell>
        </row>
        <row r="817">
          <cell r="B817" t="str">
            <v>Technická univerzita v Košiciach</v>
          </cell>
          <cell r="C817" t="str">
            <v>Fakulta baníctva, ekológie, riadenia a geotechnológií</v>
          </cell>
          <cell r="P817">
            <v>4</v>
          </cell>
          <cell r="Q817">
            <v>25</v>
          </cell>
        </row>
        <row r="818">
          <cell r="B818" t="str">
            <v>Technická univerzita v Košiciach</v>
          </cell>
          <cell r="C818" t="str">
            <v>Fakulta baníctva, ekológie, riadenia a geotechnológií</v>
          </cell>
          <cell r="P818">
            <v>2</v>
          </cell>
          <cell r="Q818">
            <v>23</v>
          </cell>
        </row>
        <row r="819">
          <cell r="B819" t="str">
            <v>Technická univerzita v Košiciach</v>
          </cell>
          <cell r="C819" t="str">
            <v>Fakulta baníctva, ekológie, riadenia a geotechnológií</v>
          </cell>
          <cell r="P819">
            <v>1</v>
          </cell>
          <cell r="Q819">
            <v>8</v>
          </cell>
        </row>
        <row r="820">
          <cell r="B820" t="str">
            <v>Technická univerzita v Košiciach</v>
          </cell>
          <cell r="C820" t="str">
            <v>Fakulta baníctva, ekológie, riadenia a geotechnológií</v>
          </cell>
          <cell r="P820">
            <v>0</v>
          </cell>
          <cell r="Q820">
            <v>2</v>
          </cell>
        </row>
        <row r="821">
          <cell r="B821" t="str">
            <v>Technická univerzita v Košiciach</v>
          </cell>
          <cell r="C821" t="str">
            <v>Fakulta baníctva, ekológie, riadenia a geotechnológií</v>
          </cell>
          <cell r="P821">
            <v>1</v>
          </cell>
          <cell r="Q821">
            <v>1</v>
          </cell>
        </row>
        <row r="822">
          <cell r="B822" t="str">
            <v>Technická univerzita v Košiciach</v>
          </cell>
          <cell r="C822" t="str">
            <v>Fakulta baníctva, ekológie, riadenia a geotechnológií</v>
          </cell>
          <cell r="P822">
            <v>2</v>
          </cell>
          <cell r="Q822">
            <v>3</v>
          </cell>
        </row>
        <row r="823">
          <cell r="B823" t="str">
            <v>Technická univerzita v Košiciach</v>
          </cell>
          <cell r="C823" t="str">
            <v>Strojnícka fakulta</v>
          </cell>
          <cell r="P823">
            <v>0</v>
          </cell>
          <cell r="Q823">
            <v>12</v>
          </cell>
        </row>
        <row r="824">
          <cell r="B824" t="str">
            <v>Univerzita sv. Cyrila a Metoda v Trnave</v>
          </cell>
          <cell r="C824" t="str">
            <v>Filozofická fakulta</v>
          </cell>
          <cell r="P824">
            <v>0</v>
          </cell>
          <cell r="Q824">
            <v>1</v>
          </cell>
        </row>
        <row r="825">
          <cell r="B825" t="str">
            <v>Univerzita sv. Cyrila a Metoda v Trnave</v>
          </cell>
          <cell r="C825" t="str">
            <v>Filozofická fakulta</v>
          </cell>
          <cell r="P825">
            <v>0</v>
          </cell>
          <cell r="Q825">
            <v>3</v>
          </cell>
        </row>
        <row r="826">
          <cell r="B826" t="str">
            <v>Univerzita sv. Cyrila a Metoda v Trnave</v>
          </cell>
          <cell r="C826" t="str">
            <v>Fakulta sociálnych vied</v>
          </cell>
          <cell r="P826">
            <v>1</v>
          </cell>
          <cell r="Q826">
            <v>5</v>
          </cell>
        </row>
        <row r="827">
          <cell r="B827" t="str">
            <v>Univerzita Komenského v Bratislave</v>
          </cell>
          <cell r="C827" t="str">
            <v>Fakulta telesnej výchovy a športu</v>
          </cell>
          <cell r="P827">
            <v>3</v>
          </cell>
          <cell r="Q827">
            <v>44</v>
          </cell>
        </row>
        <row r="828">
          <cell r="B828" t="str">
            <v>Univerzita Komenského v Bratislave</v>
          </cell>
          <cell r="C828" t="str">
            <v>Fakulta telesnej výchovy a športu</v>
          </cell>
          <cell r="P828">
            <v>6</v>
          </cell>
          <cell r="Q828">
            <v>66</v>
          </cell>
        </row>
        <row r="829">
          <cell r="B829" t="str">
            <v>Univerzita Komenského v Bratislave</v>
          </cell>
          <cell r="C829" t="str">
            <v>Pedagogická fakulta</v>
          </cell>
          <cell r="P829">
            <v>0</v>
          </cell>
          <cell r="Q829">
            <v>2</v>
          </cell>
        </row>
        <row r="830">
          <cell r="B830" t="str">
            <v>Univerzita Komenského v Bratislave</v>
          </cell>
          <cell r="C830" t="str">
            <v>Pedagogická fakulta</v>
          </cell>
          <cell r="P830">
            <v>0</v>
          </cell>
          <cell r="Q830">
            <v>1.5</v>
          </cell>
        </row>
        <row r="831">
          <cell r="B831" t="str">
            <v>Univerzita Komenského v Bratislave</v>
          </cell>
          <cell r="C831" t="str">
            <v>Pedagogická fakulta</v>
          </cell>
          <cell r="P831">
            <v>0</v>
          </cell>
          <cell r="Q831">
            <v>1.5</v>
          </cell>
        </row>
        <row r="832">
          <cell r="B832" t="str">
            <v>Univerzita Komenského v Bratislave</v>
          </cell>
          <cell r="C832" t="str">
            <v>Pedagogická fakulta</v>
          </cell>
          <cell r="P832">
            <v>0</v>
          </cell>
          <cell r="Q832">
            <v>3</v>
          </cell>
        </row>
        <row r="833">
          <cell r="B833" t="str">
            <v>Univerzita Komenského v Bratislave</v>
          </cell>
          <cell r="C833" t="str">
            <v>Pedagogická fakulta</v>
          </cell>
          <cell r="P833">
            <v>0</v>
          </cell>
          <cell r="Q833">
            <v>0.5</v>
          </cell>
        </row>
        <row r="834">
          <cell r="B834" t="str">
            <v>Univerzita Komenského v Bratislave</v>
          </cell>
          <cell r="C834" t="str">
            <v>Fakulta sociálnych a ekonomických vied</v>
          </cell>
          <cell r="P834">
            <v>3</v>
          </cell>
          <cell r="Q834">
            <v>44</v>
          </cell>
        </row>
        <row r="835">
          <cell r="B835" t="str">
            <v>Univerzita Komenského v Bratislave</v>
          </cell>
          <cell r="C835" t="str">
            <v>Fakulta sociálnych a ekonomických vied</v>
          </cell>
          <cell r="P835">
            <v>1</v>
          </cell>
          <cell r="Q835">
            <v>20</v>
          </cell>
        </row>
        <row r="836">
          <cell r="B836" t="str">
            <v>Univerzita Komenského v Bratislave</v>
          </cell>
          <cell r="C836" t="str">
            <v>Filozofická fakulta</v>
          </cell>
          <cell r="P836">
            <v>1</v>
          </cell>
          <cell r="Q836">
            <v>4</v>
          </cell>
        </row>
        <row r="837">
          <cell r="B837" t="str">
            <v>Slovenská poľnohospodárska univerzita v Nitre</v>
          </cell>
          <cell r="C837" t="str">
            <v>Fakulta záhradníctva a krajinného inžinierstva</v>
          </cell>
          <cell r="P837">
            <v>1</v>
          </cell>
          <cell r="Q837">
            <v>3</v>
          </cell>
        </row>
        <row r="838">
          <cell r="B838" t="str">
            <v>Slovenská technická univerzita v Bratislave</v>
          </cell>
          <cell r="C838" t="str">
            <v>Fakulta chemickej a potravinárskej technológie</v>
          </cell>
          <cell r="P838">
            <v>2</v>
          </cell>
          <cell r="Q838">
            <v>12</v>
          </cell>
        </row>
        <row r="839">
          <cell r="B839" t="str">
            <v>Slovenská technická univerzita v Bratislave</v>
          </cell>
          <cell r="C839" t="str">
            <v>Fakulta chemickej a potravinárskej technológie</v>
          </cell>
          <cell r="P839">
            <v>0</v>
          </cell>
          <cell r="Q839">
            <v>23</v>
          </cell>
        </row>
        <row r="840">
          <cell r="B840" t="str">
            <v>Slovenská technická univerzita v Bratislave</v>
          </cell>
          <cell r="C840" t="str">
            <v>Fakulta chemickej a potravinárskej technológie</v>
          </cell>
          <cell r="P840">
            <v>1</v>
          </cell>
          <cell r="Q840">
            <v>12</v>
          </cell>
        </row>
        <row r="841">
          <cell r="B841" t="str">
            <v>Slovenská technická univerzita v Bratislave</v>
          </cell>
          <cell r="C841" t="str">
            <v>Fakulta chemickej a potravinárskej technológie</v>
          </cell>
          <cell r="P841">
            <v>1</v>
          </cell>
          <cell r="Q841">
            <v>7</v>
          </cell>
        </row>
        <row r="842">
          <cell r="B842" t="str">
            <v>Univerzita J. Selyeho</v>
          </cell>
          <cell r="C842" t="str">
            <v>Pedagogická fakulta</v>
          </cell>
          <cell r="P842">
            <v>0.5</v>
          </cell>
          <cell r="Q842">
            <v>6</v>
          </cell>
        </row>
        <row r="843">
          <cell r="B843" t="str">
            <v>Univerzita J. Selyeho</v>
          </cell>
          <cell r="C843" t="str">
            <v>Pedagogická fakulta</v>
          </cell>
          <cell r="P843">
            <v>0</v>
          </cell>
          <cell r="Q843">
            <v>4</v>
          </cell>
        </row>
        <row r="844">
          <cell r="B844" t="str">
            <v>Vysoká škola ekonómie a manažmentu v Bratislave</v>
          </cell>
          <cell r="C844">
            <v>0</v>
          </cell>
          <cell r="P844">
            <v>10</v>
          </cell>
          <cell r="Q844">
            <v>99</v>
          </cell>
        </row>
        <row r="845">
          <cell r="B845" t="str">
            <v>Prešovská univerzita v Prešove</v>
          </cell>
          <cell r="C845" t="str">
            <v>Filozofická fakulta</v>
          </cell>
          <cell r="P845">
            <v>5</v>
          </cell>
          <cell r="Q845">
            <v>18</v>
          </cell>
        </row>
        <row r="846">
          <cell r="B846" t="str">
            <v>Prešovská univerzita v Prešove</v>
          </cell>
          <cell r="C846" t="str">
            <v>Filozofická fakulta</v>
          </cell>
          <cell r="P846">
            <v>2</v>
          </cell>
          <cell r="Q846">
            <v>12</v>
          </cell>
        </row>
        <row r="847">
          <cell r="B847" t="str">
            <v>Prešovská univerzita v Prešove</v>
          </cell>
          <cell r="C847" t="str">
            <v>Fakulta humanitných a prírodných vied</v>
          </cell>
          <cell r="P847">
            <v>0.5</v>
          </cell>
          <cell r="Q847">
            <v>4.5</v>
          </cell>
        </row>
        <row r="848">
          <cell r="B848" t="str">
            <v>Prešovská univerzita v Prešove</v>
          </cell>
          <cell r="C848" t="str">
            <v>Filozofická fakulta</v>
          </cell>
          <cell r="P848">
            <v>0.5</v>
          </cell>
          <cell r="Q848">
            <v>11</v>
          </cell>
        </row>
        <row r="849">
          <cell r="B849" t="str">
            <v>Prešovská univerzita v Prešove</v>
          </cell>
          <cell r="C849" t="str">
            <v>Fakulta humanitných a prírodných vied</v>
          </cell>
          <cell r="P849">
            <v>2.5</v>
          </cell>
          <cell r="Q849">
            <v>16</v>
          </cell>
        </row>
        <row r="850">
          <cell r="B850" t="str">
            <v>Prešovská univerzita v Prešove</v>
          </cell>
          <cell r="C850" t="str">
            <v>Fakulta humanitných a prírodných vied</v>
          </cell>
          <cell r="P850">
            <v>3</v>
          </cell>
          <cell r="Q850">
            <v>18.5</v>
          </cell>
        </row>
        <row r="851">
          <cell r="B851" t="str">
            <v>Prešovská univerzita v Prešove</v>
          </cell>
          <cell r="C851" t="str">
            <v>Filozofická fakulta</v>
          </cell>
          <cell r="P851">
            <v>1.5</v>
          </cell>
          <cell r="Q851">
            <v>10</v>
          </cell>
        </row>
        <row r="852">
          <cell r="B852" t="str">
            <v>Prešovská univerzita v Prešove</v>
          </cell>
          <cell r="C852" t="str">
            <v>Filozofická fakulta</v>
          </cell>
          <cell r="P852">
            <v>0</v>
          </cell>
          <cell r="Q852">
            <v>3.5</v>
          </cell>
        </row>
        <row r="853">
          <cell r="B853" t="str">
            <v>Prešovská univerzita v Prešove</v>
          </cell>
          <cell r="C853" t="str">
            <v>Fakulta humanitných a prírodných vied</v>
          </cell>
          <cell r="P853">
            <v>0</v>
          </cell>
          <cell r="Q853">
            <v>1.5</v>
          </cell>
        </row>
        <row r="854">
          <cell r="B854" t="str">
            <v>Prešovská univerzita v Prešove</v>
          </cell>
          <cell r="C854" t="str">
            <v>Fakulta športu</v>
          </cell>
          <cell r="P854">
            <v>0.5</v>
          </cell>
          <cell r="Q854">
            <v>4.5</v>
          </cell>
        </row>
        <row r="855">
          <cell r="B855" t="str">
            <v>Prešovská univerzita v Prešove</v>
          </cell>
          <cell r="C855" t="str">
            <v>Fakulta humanitných a prírodných vied</v>
          </cell>
          <cell r="P855">
            <v>0</v>
          </cell>
          <cell r="Q855">
            <v>1</v>
          </cell>
        </row>
        <row r="856">
          <cell r="B856" t="str">
            <v>Trenčianska univerzita Alexandra Dubčeka v Trenčíne</v>
          </cell>
          <cell r="C856" t="str">
            <v>Fakulta priemyselných technológií v Púchove</v>
          </cell>
          <cell r="P856">
            <v>0</v>
          </cell>
          <cell r="Q856">
            <v>9</v>
          </cell>
        </row>
        <row r="857">
          <cell r="B857" t="str">
            <v>Akadémia umení v Banskej Bystrici</v>
          </cell>
          <cell r="C857" t="str">
            <v>Fakulta výtvarných umení</v>
          </cell>
          <cell r="P857">
            <v>0</v>
          </cell>
          <cell r="Q857">
            <v>21</v>
          </cell>
        </row>
        <row r="858">
          <cell r="B858" t="str">
            <v>Trenčianska univerzita Alexandra Dubčeka v Trenčíne</v>
          </cell>
          <cell r="C858" t="str">
            <v>Fakulta priemyselných technológií v Púchove</v>
          </cell>
          <cell r="P858">
            <v>0</v>
          </cell>
          <cell r="Q858">
            <v>12</v>
          </cell>
        </row>
        <row r="859">
          <cell r="B859" t="str">
            <v>Univerzita Pavla Jozefa Šafárika v Košiciach</v>
          </cell>
          <cell r="C859" t="str">
            <v>Prírodovedecká fakulta</v>
          </cell>
          <cell r="P859">
            <v>0</v>
          </cell>
          <cell r="Q859">
            <v>2</v>
          </cell>
        </row>
        <row r="860">
          <cell r="B860" t="str">
            <v>Univerzita Mateja Bela v Banskej Bystrici</v>
          </cell>
          <cell r="C860" t="str">
            <v>Pedagogická fakulta</v>
          </cell>
          <cell r="P860">
            <v>0</v>
          </cell>
          <cell r="Q860">
            <v>16</v>
          </cell>
        </row>
        <row r="861">
          <cell r="B861" t="str">
            <v>Univerzita Mateja Bela v Banskej Bystrici</v>
          </cell>
          <cell r="C861" t="str">
            <v>Pedagogická fakulta</v>
          </cell>
          <cell r="P861">
            <v>0</v>
          </cell>
          <cell r="Q861">
            <v>8</v>
          </cell>
        </row>
        <row r="862">
          <cell r="B862" t="str">
            <v>Univerzita Mateja Bela v Banskej Bystrici</v>
          </cell>
          <cell r="C862" t="str">
            <v>Pedagogická fakulta</v>
          </cell>
          <cell r="P862">
            <v>0</v>
          </cell>
          <cell r="Q862">
            <v>9</v>
          </cell>
        </row>
        <row r="863">
          <cell r="B863" t="str">
            <v>Univerzita Mateja Bela v Banskej Bystrici</v>
          </cell>
          <cell r="C863" t="str">
            <v>Pedagogická fakulta</v>
          </cell>
          <cell r="P863">
            <v>3</v>
          </cell>
          <cell r="Q863">
            <v>14</v>
          </cell>
        </row>
        <row r="864">
          <cell r="B864" t="str">
            <v>Univerzita Mateja Bela v Banskej Bystrici</v>
          </cell>
          <cell r="C864" t="str">
            <v>Fakulta politických vied a medzinárodných vzťahov</v>
          </cell>
          <cell r="P864">
            <v>0</v>
          </cell>
          <cell r="Q864">
            <v>6</v>
          </cell>
        </row>
        <row r="865">
          <cell r="B865" t="str">
            <v>Univerzita Mateja Bela v Banskej Bystrici</v>
          </cell>
          <cell r="C865" t="str">
            <v>Fakulta politických vied a medzinárodných vzťahov</v>
          </cell>
          <cell r="P865">
            <v>0</v>
          </cell>
          <cell r="Q865">
            <v>1</v>
          </cell>
        </row>
        <row r="866">
          <cell r="B866" t="str">
            <v>Univerzita Mateja Bela v Banskej Bystrici</v>
          </cell>
          <cell r="C866" t="str">
            <v>Fakulta politických vied a medzinárodných vzťahov</v>
          </cell>
          <cell r="P866">
            <v>0</v>
          </cell>
          <cell r="Q866">
            <v>7</v>
          </cell>
        </row>
        <row r="867">
          <cell r="B867" t="str">
            <v>Univerzita Mateja Bela v Banskej Bystrici</v>
          </cell>
          <cell r="C867" t="str">
            <v>Fakulta politických vied a medzinárodných vzťahov</v>
          </cell>
          <cell r="P867">
            <v>7</v>
          </cell>
          <cell r="Q867">
            <v>34</v>
          </cell>
        </row>
        <row r="868">
          <cell r="B868" t="str">
            <v>Katolícka univerzita v Ružomberku</v>
          </cell>
          <cell r="C868" t="str">
            <v>Teologická fakulta v Košiciach</v>
          </cell>
          <cell r="P868">
            <v>1</v>
          </cell>
          <cell r="Q868">
            <v>6</v>
          </cell>
        </row>
        <row r="869">
          <cell r="B869" t="str">
            <v>Katolícka univerzita v Ružomberku</v>
          </cell>
          <cell r="C869" t="str">
            <v>Teologická fakulta v Košiciach</v>
          </cell>
          <cell r="P869">
            <v>0</v>
          </cell>
          <cell r="Q869">
            <v>3</v>
          </cell>
        </row>
        <row r="870">
          <cell r="B870" t="str">
            <v>Žilinská univerzita v Žiline</v>
          </cell>
          <cell r="C870" t="str">
            <v>Fakulta elektrotechniky a informačných technológií</v>
          </cell>
          <cell r="P870">
            <v>1</v>
          </cell>
          <cell r="Q870">
            <v>33</v>
          </cell>
        </row>
        <row r="871">
          <cell r="B871" t="str">
            <v>Slovenská technická univerzita v Bratislave</v>
          </cell>
          <cell r="C871" t="str">
            <v>Fakulta chemickej a potravinárskej technológie</v>
          </cell>
          <cell r="P871">
            <v>0</v>
          </cell>
          <cell r="Q871">
            <v>12</v>
          </cell>
        </row>
        <row r="872">
          <cell r="B872" t="str">
            <v>Univerzita veterinárskeho lekárstva a farmácie v Košiciach</v>
          </cell>
          <cell r="C872">
            <v>0</v>
          </cell>
          <cell r="P872">
            <v>0</v>
          </cell>
          <cell r="Q872">
            <v>1</v>
          </cell>
        </row>
        <row r="873">
          <cell r="B873" t="str">
            <v>Univerzita Konštantína Filozofa v Nitre</v>
          </cell>
          <cell r="C873" t="str">
            <v>Filozofická fakulta</v>
          </cell>
          <cell r="P873">
            <v>0</v>
          </cell>
          <cell r="Q873">
            <v>15</v>
          </cell>
        </row>
        <row r="874">
          <cell r="B874" t="str">
            <v>Slovenská technická univerzita v Bratislave</v>
          </cell>
          <cell r="C874" t="str">
            <v>Fakulta elektrotechniky a informatiky</v>
          </cell>
          <cell r="P874">
            <v>0</v>
          </cell>
          <cell r="Q874">
            <v>1</v>
          </cell>
        </row>
        <row r="875">
          <cell r="B875" t="str">
            <v>Univerzita Konštantína Filozofa v Nitre</v>
          </cell>
          <cell r="C875" t="str">
            <v>Filozofická fakulta</v>
          </cell>
          <cell r="P875">
            <v>0</v>
          </cell>
          <cell r="Q875">
            <v>4.5</v>
          </cell>
        </row>
        <row r="876">
          <cell r="B876" t="str">
            <v>Univerzita Konštantína Filozofa v Nitre</v>
          </cell>
          <cell r="C876" t="str">
            <v>Fakulta sociálnych vied a zdravotníctva</v>
          </cell>
          <cell r="P876">
            <v>0</v>
          </cell>
          <cell r="Q876">
            <v>8</v>
          </cell>
        </row>
        <row r="877">
          <cell r="B877" t="str">
            <v>Vysoká škola zdravotníctva a sociálnej práce sv. Alžbety v Bratislave, n. o.</v>
          </cell>
          <cell r="C877">
            <v>0</v>
          </cell>
          <cell r="P877">
            <v>0</v>
          </cell>
          <cell r="Q877">
            <v>18</v>
          </cell>
        </row>
        <row r="878">
          <cell r="B878" t="str">
            <v>Vysoká škola zdravotníctva a sociálnej práce sv. Alžbety v Bratislave, n. o.</v>
          </cell>
          <cell r="C878">
            <v>0</v>
          </cell>
          <cell r="P878">
            <v>7</v>
          </cell>
          <cell r="Q878">
            <v>28</v>
          </cell>
        </row>
        <row r="879">
          <cell r="B879" t="str">
            <v>Trenčianska univerzita Alexandra Dubčeka v Trenčíne</v>
          </cell>
          <cell r="C879" t="str">
            <v>Fakulta sociálno-ekonomických vzťahov</v>
          </cell>
          <cell r="P879">
            <v>2</v>
          </cell>
          <cell r="Q879">
            <v>31</v>
          </cell>
        </row>
        <row r="880">
          <cell r="B880" t="str">
            <v>Univerzita Konštantína Filozofa v Nitre</v>
          </cell>
          <cell r="C880" t="str">
            <v>Filozofická fakulta</v>
          </cell>
          <cell r="P880">
            <v>0</v>
          </cell>
          <cell r="Q880">
            <v>3</v>
          </cell>
        </row>
        <row r="881">
          <cell r="B881" t="str">
            <v>Univerzita Komenského v Bratislave</v>
          </cell>
          <cell r="C881" t="str">
            <v>Pedagogická fakulta</v>
          </cell>
          <cell r="P881">
            <v>0</v>
          </cell>
          <cell r="Q881">
            <v>2</v>
          </cell>
        </row>
        <row r="882">
          <cell r="B882" t="str">
            <v>Univerzita Komenského v Bratislave</v>
          </cell>
          <cell r="C882" t="str">
            <v>Pedagogická fakulta</v>
          </cell>
          <cell r="P882">
            <v>0.5</v>
          </cell>
          <cell r="Q882">
            <v>6.5</v>
          </cell>
        </row>
        <row r="883">
          <cell r="B883" t="str">
            <v>Univerzita Komenského v Bratislave</v>
          </cell>
          <cell r="C883" t="str">
            <v>Fakulta sociálnych a ekonomických vied</v>
          </cell>
          <cell r="P883">
            <v>0</v>
          </cell>
          <cell r="Q883">
            <v>21</v>
          </cell>
        </row>
        <row r="884">
          <cell r="B884" t="str">
            <v>Univerzita Komenského v Bratislave</v>
          </cell>
          <cell r="C884" t="str">
            <v>Filozofická fakulta</v>
          </cell>
          <cell r="P884">
            <v>0</v>
          </cell>
          <cell r="Q884">
            <v>27</v>
          </cell>
        </row>
        <row r="885">
          <cell r="B885" t="str">
            <v>Univerzita sv. Cyrila a Metoda v Trnave</v>
          </cell>
          <cell r="C885" t="str">
            <v>Filozofická fakulta</v>
          </cell>
          <cell r="P885">
            <v>0</v>
          </cell>
          <cell r="Q885">
            <v>2</v>
          </cell>
        </row>
        <row r="886">
          <cell r="B886" t="str">
            <v>Technická univerzita v Košiciach</v>
          </cell>
          <cell r="C886" t="str">
            <v>Stavebná fakulta</v>
          </cell>
          <cell r="P886">
            <v>7</v>
          </cell>
          <cell r="Q886">
            <v>32</v>
          </cell>
        </row>
        <row r="887">
          <cell r="B887" t="str">
            <v>Technická univerzita v Košiciach</v>
          </cell>
          <cell r="C887" t="str">
            <v>Strojnícka fakulta</v>
          </cell>
          <cell r="P887">
            <v>1</v>
          </cell>
          <cell r="Q887">
            <v>11</v>
          </cell>
        </row>
        <row r="888">
          <cell r="B888" t="str">
            <v>Technická univerzita v Košiciach</v>
          </cell>
          <cell r="C888" t="str">
            <v>Strojnícka fakulta</v>
          </cell>
          <cell r="P888">
            <v>2</v>
          </cell>
          <cell r="Q888">
            <v>16</v>
          </cell>
        </row>
        <row r="889">
          <cell r="B889" t="str">
            <v>Univerzita Konštantína Filozofa v Nitre</v>
          </cell>
          <cell r="C889" t="str">
            <v>Filozofická fakulta</v>
          </cell>
          <cell r="P889">
            <v>0</v>
          </cell>
          <cell r="Q889">
            <v>1</v>
          </cell>
        </row>
        <row r="890">
          <cell r="B890" t="str">
            <v>Univerzita Konštantína Filozofa v Nitre</v>
          </cell>
          <cell r="C890" t="str">
            <v>Filozofická fakulta</v>
          </cell>
          <cell r="P890">
            <v>0</v>
          </cell>
          <cell r="Q890">
            <v>1.5</v>
          </cell>
        </row>
        <row r="891">
          <cell r="B891" t="str">
            <v>Žilinská univerzita v Žiline</v>
          </cell>
          <cell r="C891" t="str">
            <v>Fakulta elektrotechniky a informačných technológií</v>
          </cell>
          <cell r="P891">
            <v>0</v>
          </cell>
          <cell r="Q891">
            <v>7</v>
          </cell>
        </row>
        <row r="892">
          <cell r="B892" t="str">
            <v>Žilinská univerzita v Žiline</v>
          </cell>
          <cell r="C892" t="str">
            <v>Fakulta elektrotechniky a informačných technológií</v>
          </cell>
          <cell r="P892">
            <v>1</v>
          </cell>
          <cell r="Q892">
            <v>21</v>
          </cell>
        </row>
        <row r="893">
          <cell r="B893" t="str">
            <v>Univerzita Konštantína Filozofa v Nitre</v>
          </cell>
          <cell r="C893" t="str">
            <v>Fakulta prírodných vied a informatiky</v>
          </cell>
          <cell r="P893">
            <v>1</v>
          </cell>
          <cell r="Q893">
            <v>7</v>
          </cell>
        </row>
        <row r="894">
          <cell r="B894" t="str">
            <v>Katolícka univerzita v Ružomberku</v>
          </cell>
          <cell r="C894" t="str">
            <v>Filozofická fakulta</v>
          </cell>
          <cell r="P894">
            <v>0</v>
          </cell>
          <cell r="Q894">
            <v>4</v>
          </cell>
        </row>
        <row r="895">
          <cell r="B895" t="str">
            <v>Katolícka univerzita v Ružomberku</v>
          </cell>
          <cell r="C895" t="str">
            <v>Filozofická fakulta</v>
          </cell>
          <cell r="P895">
            <v>2</v>
          </cell>
          <cell r="Q895">
            <v>22</v>
          </cell>
        </row>
        <row r="896">
          <cell r="B896" t="str">
            <v>Ekonomická univerzita v Bratislave</v>
          </cell>
          <cell r="C896" t="str">
            <v>Fakulta aplikovaných jazykov</v>
          </cell>
          <cell r="P896">
            <v>0</v>
          </cell>
          <cell r="Q896">
            <v>6</v>
          </cell>
        </row>
        <row r="897">
          <cell r="B897" t="str">
            <v>Ekonomická univerzita v Bratislave</v>
          </cell>
          <cell r="C897" t="str">
            <v>Fakulta aplikovaných jazykov</v>
          </cell>
          <cell r="P897">
            <v>2</v>
          </cell>
          <cell r="Q897">
            <v>12</v>
          </cell>
        </row>
        <row r="898">
          <cell r="B898" t="str">
            <v>Ekonomická univerzita v Bratislave</v>
          </cell>
          <cell r="C898" t="str">
            <v>Fakulta podnikového manažmentu</v>
          </cell>
          <cell r="P898">
            <v>10</v>
          </cell>
          <cell r="Q898">
            <v>140</v>
          </cell>
        </row>
        <row r="899">
          <cell r="B899" t="str">
            <v>Ekonomická univerzita v Bratislave</v>
          </cell>
          <cell r="C899" t="str">
            <v>Fakulta medzinárodných vzťahov</v>
          </cell>
          <cell r="P899">
            <v>7</v>
          </cell>
          <cell r="Q899">
            <v>47</v>
          </cell>
        </row>
        <row r="900">
          <cell r="B900" t="str">
            <v>Ekonomická univerzita v Bratislave</v>
          </cell>
          <cell r="C900" t="str">
            <v>Fakulta podnikového manažmentu</v>
          </cell>
          <cell r="P900">
            <v>7</v>
          </cell>
          <cell r="Q900">
            <v>46</v>
          </cell>
        </row>
        <row r="901">
          <cell r="B901" t="str">
            <v>Univerzita Konštantína Filozofa v Nitre</v>
          </cell>
          <cell r="C901" t="str">
            <v>Filozofická fakulta</v>
          </cell>
          <cell r="P901">
            <v>1</v>
          </cell>
          <cell r="Q901">
            <v>4</v>
          </cell>
        </row>
        <row r="902">
          <cell r="B902" t="str">
            <v>Univerzita Konštantína Filozofa v Nitre</v>
          </cell>
          <cell r="C902" t="str">
            <v>Filozofická fakulta</v>
          </cell>
          <cell r="P902">
            <v>0</v>
          </cell>
          <cell r="Q902">
            <v>1.5</v>
          </cell>
        </row>
        <row r="903">
          <cell r="B903" t="str">
            <v>Univerzita Konštantína Filozofa v Nitre</v>
          </cell>
          <cell r="C903" t="str">
            <v>Filozofická fakulta</v>
          </cell>
          <cell r="P903">
            <v>0</v>
          </cell>
          <cell r="Q903">
            <v>1</v>
          </cell>
        </row>
        <row r="904">
          <cell r="B904" t="str">
            <v>Univerzita Konštantína Filozofa v Nitre</v>
          </cell>
          <cell r="C904" t="str">
            <v>Filozofická fakulta</v>
          </cell>
          <cell r="P904">
            <v>0</v>
          </cell>
          <cell r="Q904">
            <v>2</v>
          </cell>
        </row>
        <row r="905">
          <cell r="B905" t="str">
            <v>Univerzita Komenského v Bratislave</v>
          </cell>
          <cell r="C905" t="str">
            <v>Pedagogická fakulta</v>
          </cell>
          <cell r="P905">
            <v>0</v>
          </cell>
          <cell r="Q905">
            <v>3</v>
          </cell>
        </row>
        <row r="906">
          <cell r="B906" t="str">
            <v>Univerzita Komenského v Bratislave</v>
          </cell>
          <cell r="C906" t="str">
            <v>Filozofická fakulta</v>
          </cell>
          <cell r="P906">
            <v>0.5</v>
          </cell>
          <cell r="Q906">
            <v>5.5</v>
          </cell>
        </row>
        <row r="907">
          <cell r="B907" t="str">
            <v>Univerzita Komenského v Bratislave</v>
          </cell>
          <cell r="C907" t="str">
            <v>Filozofická fakulta</v>
          </cell>
          <cell r="P907">
            <v>0.5</v>
          </cell>
          <cell r="Q907">
            <v>6</v>
          </cell>
        </row>
        <row r="908">
          <cell r="B908" t="str">
            <v>Univerzita Komenského v Bratislave</v>
          </cell>
          <cell r="C908" t="str">
            <v>Filozofická fakulta</v>
          </cell>
          <cell r="P908">
            <v>0</v>
          </cell>
          <cell r="Q908">
            <v>6</v>
          </cell>
        </row>
        <row r="909">
          <cell r="B909" t="str">
            <v>Univerzita Komenského v Bratislave</v>
          </cell>
          <cell r="C909" t="str">
            <v>Filozofická fakulta</v>
          </cell>
          <cell r="P909">
            <v>0</v>
          </cell>
          <cell r="Q909">
            <v>4.5</v>
          </cell>
        </row>
        <row r="910">
          <cell r="B910" t="str">
            <v>Univerzita Komenského v Bratislave</v>
          </cell>
          <cell r="C910" t="str">
            <v>Filozofická fakulta</v>
          </cell>
          <cell r="P910">
            <v>0</v>
          </cell>
          <cell r="Q910">
            <v>6</v>
          </cell>
        </row>
        <row r="911">
          <cell r="B911" t="str">
            <v>Univerzita Komenského v Bratislave</v>
          </cell>
          <cell r="C911" t="str">
            <v>Fakulta matematiky, fyziky a informatiky</v>
          </cell>
          <cell r="P911">
            <v>2</v>
          </cell>
          <cell r="Q911">
            <v>21</v>
          </cell>
        </row>
        <row r="912">
          <cell r="B912" t="str">
            <v>Trnavská univerzita v Trnave</v>
          </cell>
          <cell r="C912" t="str">
            <v>Pedagogická fakulta</v>
          </cell>
          <cell r="P912">
            <v>1</v>
          </cell>
          <cell r="Q912">
            <v>21</v>
          </cell>
        </row>
        <row r="913">
          <cell r="B913" t="str">
            <v>Trnavská univerzita v Trnave</v>
          </cell>
          <cell r="C913" t="str">
            <v>Pedagogická fakulta</v>
          </cell>
          <cell r="P913">
            <v>0</v>
          </cell>
          <cell r="Q913">
            <v>8</v>
          </cell>
        </row>
        <row r="914">
          <cell r="B914" t="str">
            <v>Slovenská technická univerzita v Bratislave</v>
          </cell>
          <cell r="C914" t="str">
            <v>Fakulta chemickej a potravinárskej technológie</v>
          </cell>
          <cell r="P914">
            <v>1</v>
          </cell>
          <cell r="Q914">
            <v>17</v>
          </cell>
        </row>
        <row r="915">
          <cell r="B915" t="str">
            <v>Prešovská univerzita v Prešove</v>
          </cell>
          <cell r="C915" t="str">
            <v>Filozofická fakulta</v>
          </cell>
          <cell r="P915">
            <v>0</v>
          </cell>
          <cell r="Q915">
            <v>3</v>
          </cell>
        </row>
        <row r="916">
          <cell r="B916" t="str">
            <v>Prešovská univerzita v Prešove</v>
          </cell>
          <cell r="C916" t="str">
            <v>Gréckokatolícka teologická fakulta</v>
          </cell>
          <cell r="P916">
            <v>0</v>
          </cell>
          <cell r="Q916">
            <v>6</v>
          </cell>
        </row>
        <row r="917">
          <cell r="B917" t="str">
            <v>Prešovská univerzita v Prešove</v>
          </cell>
          <cell r="C917" t="str">
            <v>Fakulta humanitných a prírodných vied</v>
          </cell>
          <cell r="P917">
            <v>0</v>
          </cell>
          <cell r="Q917">
            <v>10</v>
          </cell>
        </row>
        <row r="918">
          <cell r="B918" t="str">
            <v>Prešovská univerzita v Prešove</v>
          </cell>
          <cell r="C918" t="str">
            <v>Fakulta športu</v>
          </cell>
          <cell r="P918">
            <v>3</v>
          </cell>
          <cell r="Q918">
            <v>24</v>
          </cell>
        </row>
        <row r="919">
          <cell r="B919" t="str">
            <v>Katolícka univerzita v Ružomberku</v>
          </cell>
          <cell r="C919" t="str">
            <v>Pedagogická fakulta</v>
          </cell>
          <cell r="P919">
            <v>0</v>
          </cell>
          <cell r="Q919">
            <v>1.5</v>
          </cell>
        </row>
        <row r="920">
          <cell r="B920" t="str">
            <v>Katolícka univerzita v Ružomberku</v>
          </cell>
          <cell r="C920" t="str">
            <v>Filozofická fakulta</v>
          </cell>
          <cell r="P920">
            <v>0</v>
          </cell>
          <cell r="Q920">
            <v>4</v>
          </cell>
        </row>
        <row r="921">
          <cell r="B921" t="str">
            <v>Katolícka univerzita v Ružomberku</v>
          </cell>
          <cell r="C921" t="str">
            <v>Pedagogická fakulta</v>
          </cell>
          <cell r="P921">
            <v>0</v>
          </cell>
          <cell r="Q921">
            <v>2.5</v>
          </cell>
        </row>
        <row r="922">
          <cell r="B922" t="str">
            <v>Univerzita Konštantína Filozofa v Nitre</v>
          </cell>
          <cell r="C922" t="str">
            <v>Fakulta prírodných vied a informatiky</v>
          </cell>
          <cell r="P922">
            <v>0</v>
          </cell>
          <cell r="Q922">
            <v>1</v>
          </cell>
        </row>
        <row r="923">
          <cell r="B923" t="str">
            <v>Žilinská univerzita v Žiline</v>
          </cell>
          <cell r="C923" t="str">
            <v>Fakulta elektrotechniky a informačných technológií</v>
          </cell>
          <cell r="P923">
            <v>0</v>
          </cell>
          <cell r="Q923">
            <v>10</v>
          </cell>
        </row>
        <row r="924">
          <cell r="B924" t="str">
            <v>Žilinská univerzita v Žiline</v>
          </cell>
          <cell r="C924" t="str">
            <v>Fakulta elektrotechniky a informačných technológií</v>
          </cell>
          <cell r="P924">
            <v>2</v>
          </cell>
          <cell r="Q924">
            <v>19</v>
          </cell>
        </row>
        <row r="925">
          <cell r="B925" t="str">
            <v>Žilinská univerzita v Žiline</v>
          </cell>
          <cell r="C925" t="str">
            <v>Fakulta elektrotechniky a informačných technológií</v>
          </cell>
          <cell r="P925">
            <v>0</v>
          </cell>
          <cell r="Q925">
            <v>1</v>
          </cell>
        </row>
        <row r="926">
          <cell r="B926" t="str">
            <v>Žilinská univerzita v Žiline</v>
          </cell>
          <cell r="C926" t="str">
            <v>Strojnícka fakulta</v>
          </cell>
          <cell r="P926">
            <v>3</v>
          </cell>
          <cell r="Q926">
            <v>36</v>
          </cell>
        </row>
        <row r="927">
          <cell r="B927" t="str">
            <v>Univerzita Konštantína Filozofa v Nitre</v>
          </cell>
          <cell r="C927" t="str">
            <v>Filozofická fakulta</v>
          </cell>
          <cell r="P927">
            <v>3</v>
          </cell>
          <cell r="Q927">
            <v>18</v>
          </cell>
        </row>
        <row r="928">
          <cell r="B928" t="str">
            <v>Univerzita Konštantína Filozofa v Nitre</v>
          </cell>
          <cell r="C928" t="str">
            <v>Filozofická fakulta</v>
          </cell>
          <cell r="P928">
            <v>0</v>
          </cell>
          <cell r="Q928">
            <v>1</v>
          </cell>
        </row>
        <row r="929">
          <cell r="B929" t="str">
            <v>Technická univerzita v Košiciach</v>
          </cell>
          <cell r="C929" t="str">
            <v>Fakulta baníctva, ekológie, riadenia a geotechnológií</v>
          </cell>
          <cell r="P929">
            <v>0</v>
          </cell>
          <cell r="Q929">
            <v>8</v>
          </cell>
        </row>
        <row r="930">
          <cell r="B930" t="str">
            <v>Technická univerzita v Košiciach</v>
          </cell>
          <cell r="C930" t="str">
            <v>Strojnícka fakulta</v>
          </cell>
          <cell r="P930">
            <v>0</v>
          </cell>
          <cell r="Q930">
            <v>3</v>
          </cell>
        </row>
        <row r="931">
          <cell r="B931" t="str">
            <v>Technická univerzita v Košiciach</v>
          </cell>
          <cell r="C931" t="str">
            <v>Strojnícka fakulta</v>
          </cell>
          <cell r="P931">
            <v>1</v>
          </cell>
          <cell r="Q931">
            <v>9</v>
          </cell>
        </row>
        <row r="932">
          <cell r="B932" t="str">
            <v>Technická univerzita v Košiciach</v>
          </cell>
          <cell r="C932" t="str">
            <v>Strojnícka fakulta</v>
          </cell>
          <cell r="P932">
            <v>0</v>
          </cell>
          <cell r="Q932">
            <v>18</v>
          </cell>
        </row>
        <row r="933">
          <cell r="B933" t="str">
            <v>Technická univerzita v Košiciach</v>
          </cell>
          <cell r="C933" t="str">
            <v>Strojnícka fakulta</v>
          </cell>
          <cell r="P933">
            <v>1</v>
          </cell>
          <cell r="Q933">
            <v>4</v>
          </cell>
        </row>
        <row r="934">
          <cell r="B934" t="str">
            <v>Technická univerzita v Košiciach</v>
          </cell>
          <cell r="C934" t="str">
            <v>Strojnícka fakulta</v>
          </cell>
          <cell r="P934">
            <v>0</v>
          </cell>
          <cell r="Q934">
            <v>3</v>
          </cell>
        </row>
        <row r="935">
          <cell r="B935" t="str">
            <v>Technická univerzita v Košiciach</v>
          </cell>
          <cell r="C935" t="str">
            <v>Strojnícka fakulta</v>
          </cell>
          <cell r="P935">
            <v>0</v>
          </cell>
          <cell r="Q935">
            <v>4</v>
          </cell>
        </row>
        <row r="936">
          <cell r="B936" t="str">
            <v>Technická univerzita v Košiciach</v>
          </cell>
          <cell r="C936" t="str">
            <v>Strojnícka fakulta</v>
          </cell>
          <cell r="P936">
            <v>2</v>
          </cell>
          <cell r="Q936">
            <v>10</v>
          </cell>
        </row>
        <row r="937">
          <cell r="B937" t="str">
            <v>Univerzita sv. Cyrila a Metoda v Trnave</v>
          </cell>
          <cell r="C937" t="str">
            <v>Fakulta sociálnych vied</v>
          </cell>
          <cell r="P937">
            <v>5</v>
          </cell>
          <cell r="Q937">
            <v>20</v>
          </cell>
        </row>
        <row r="938">
          <cell r="B938" t="str">
            <v>Univerzita sv. Cyrila a Metoda v Trnave</v>
          </cell>
          <cell r="C938" t="str">
            <v>Fakulta sociálnych vied</v>
          </cell>
          <cell r="P938">
            <v>3</v>
          </cell>
          <cell r="Q938">
            <v>14</v>
          </cell>
        </row>
        <row r="939">
          <cell r="B939" t="str">
            <v>Univerzita Komenského v Bratislave</v>
          </cell>
          <cell r="C939" t="str">
            <v>Fakulta telesnej výchovy a športu</v>
          </cell>
          <cell r="P939">
            <v>0</v>
          </cell>
          <cell r="Q939">
            <v>6</v>
          </cell>
        </row>
        <row r="940">
          <cell r="B940" t="str">
            <v>Univerzita Komenského v Bratislave</v>
          </cell>
          <cell r="C940" t="str">
            <v>Pedagogická fakulta</v>
          </cell>
          <cell r="P940">
            <v>0</v>
          </cell>
          <cell r="Q940">
            <v>9.5</v>
          </cell>
        </row>
        <row r="941">
          <cell r="B941" t="str">
            <v>Prešovská univerzita v Prešove</v>
          </cell>
          <cell r="C941" t="str">
            <v>Filozofická fakulta</v>
          </cell>
          <cell r="P941">
            <v>0</v>
          </cell>
          <cell r="Q941">
            <v>2</v>
          </cell>
        </row>
        <row r="942">
          <cell r="B942" t="str">
            <v>Prešovská univerzita v Prešove</v>
          </cell>
          <cell r="C942" t="str">
            <v>Filozofická fakulta</v>
          </cell>
          <cell r="P942">
            <v>1.5</v>
          </cell>
          <cell r="Q942">
            <v>14</v>
          </cell>
        </row>
        <row r="943">
          <cell r="B943" t="str">
            <v>Prešovská univerzita v Prešove</v>
          </cell>
          <cell r="C943" t="str">
            <v>Filozofická fakulta</v>
          </cell>
          <cell r="P943">
            <v>2</v>
          </cell>
          <cell r="Q943">
            <v>16</v>
          </cell>
        </row>
        <row r="944">
          <cell r="B944" t="str">
            <v>Prešovská univerzita v Prešove</v>
          </cell>
          <cell r="C944" t="str">
            <v>Pravoslávna bohoslovecká fakulta</v>
          </cell>
          <cell r="P944">
            <v>2</v>
          </cell>
          <cell r="Q944">
            <v>16</v>
          </cell>
        </row>
        <row r="945">
          <cell r="B945" t="str">
            <v>Prešovská univerzita v Prešove</v>
          </cell>
          <cell r="C945" t="str">
            <v>Gréckokatolícka teologická fakulta</v>
          </cell>
          <cell r="P945">
            <v>2</v>
          </cell>
          <cell r="Q945">
            <v>6</v>
          </cell>
        </row>
        <row r="946">
          <cell r="B946" t="str">
            <v>Prešovská univerzita v Prešove</v>
          </cell>
          <cell r="C946" t="str">
            <v>Gréckokatolícka teologická fakulta</v>
          </cell>
          <cell r="P946">
            <v>0</v>
          </cell>
          <cell r="Q946">
            <v>1</v>
          </cell>
        </row>
        <row r="947">
          <cell r="B947" t="str">
            <v>Univerzita sv. Cyrila a Metoda v Trnave</v>
          </cell>
          <cell r="C947" t="str">
            <v>Fakulta prírodných vied</v>
          </cell>
          <cell r="P947">
            <v>0</v>
          </cell>
          <cell r="Q947">
            <v>6</v>
          </cell>
        </row>
        <row r="948">
          <cell r="B948" t="str">
            <v>Akadémia umení v Banskej Bystrici</v>
          </cell>
          <cell r="C948" t="str">
            <v>Fakulta výtvarných umení</v>
          </cell>
          <cell r="P948">
            <v>1</v>
          </cell>
          <cell r="Q948">
            <v>10</v>
          </cell>
        </row>
        <row r="949">
          <cell r="B949" t="str">
            <v>Univerzita Konštantína Filozofa v Nitre</v>
          </cell>
          <cell r="C949" t="str">
            <v>Pedagogická fakulta</v>
          </cell>
          <cell r="P949">
            <v>1</v>
          </cell>
          <cell r="Q949">
            <v>17</v>
          </cell>
        </row>
        <row r="950">
          <cell r="B950" t="str">
            <v>Katolícka univerzita v Ružomberku</v>
          </cell>
          <cell r="C950" t="str">
            <v>Pedagogická fakulta</v>
          </cell>
          <cell r="P950">
            <v>0</v>
          </cell>
          <cell r="Q950">
            <v>2</v>
          </cell>
        </row>
        <row r="951">
          <cell r="B951" t="str">
            <v>Katolícka univerzita v Ružomberku</v>
          </cell>
          <cell r="C951" t="str">
            <v>Pedagogická fakulta</v>
          </cell>
          <cell r="P951">
            <v>0</v>
          </cell>
          <cell r="Q951">
            <v>2</v>
          </cell>
        </row>
        <row r="952">
          <cell r="B952" t="str">
            <v>Univerzita Mateja Bela v Banskej Bystrici</v>
          </cell>
          <cell r="C952" t="str">
            <v>Fakulta prírodných vied</v>
          </cell>
          <cell r="P952">
            <v>0</v>
          </cell>
          <cell r="Q952">
            <v>3</v>
          </cell>
        </row>
        <row r="953">
          <cell r="B953" t="str">
            <v>Univerzita Mateja Bela v Banskej Bystrici</v>
          </cell>
          <cell r="C953" t="str">
            <v>Fakulta politických vied a medzinárodných vzťahov</v>
          </cell>
          <cell r="P953">
            <v>1</v>
          </cell>
          <cell r="Q953">
            <v>8</v>
          </cell>
        </row>
        <row r="954">
          <cell r="B954" t="str">
            <v>Univerzita Mateja Bela v Banskej Bystrici</v>
          </cell>
          <cell r="C954" t="str">
            <v>Fakulta politických vied a medzinárodných vzťahov</v>
          </cell>
          <cell r="P954">
            <v>0</v>
          </cell>
          <cell r="Q954">
            <v>2</v>
          </cell>
        </row>
        <row r="955">
          <cell r="B955" t="str">
            <v>Univerzita Konštantína Filozofa v Nitre</v>
          </cell>
          <cell r="C955" t="str">
            <v>Filozofická fakulta</v>
          </cell>
          <cell r="P955">
            <v>0</v>
          </cell>
          <cell r="Q955">
            <v>2</v>
          </cell>
        </row>
        <row r="956">
          <cell r="B956" t="str">
            <v>Vysoká škola múzických umení v Bratislave</v>
          </cell>
          <cell r="C956">
            <v>0</v>
          </cell>
          <cell r="P956">
            <v>1</v>
          </cell>
          <cell r="Q956">
            <v>10</v>
          </cell>
        </row>
        <row r="957">
          <cell r="B957" t="str">
            <v>Vysoká škola múzických umení v Bratislave</v>
          </cell>
          <cell r="C957">
            <v>0</v>
          </cell>
          <cell r="P957">
            <v>0</v>
          </cell>
          <cell r="Q957">
            <v>12</v>
          </cell>
        </row>
        <row r="958">
          <cell r="B958" t="str">
            <v>Trnavská univerzita v Trnave</v>
          </cell>
          <cell r="C958" t="str">
            <v>Filozofická fakulta</v>
          </cell>
          <cell r="P958">
            <v>0</v>
          </cell>
          <cell r="Q958">
            <v>2</v>
          </cell>
        </row>
        <row r="959">
          <cell r="B959" t="str">
            <v>Katolícka univerzita v Ružomberku</v>
          </cell>
          <cell r="C959" t="str">
            <v>Teologická fakulta v Košiciach</v>
          </cell>
          <cell r="P959">
            <v>0</v>
          </cell>
          <cell r="Q959">
            <v>9</v>
          </cell>
        </row>
        <row r="960">
          <cell r="B960" t="str">
            <v>Univerzita Konštantína Filozofa v Nitre</v>
          </cell>
          <cell r="C960" t="str">
            <v>Filozofická fakulta</v>
          </cell>
          <cell r="P960">
            <v>0</v>
          </cell>
          <cell r="Q960">
            <v>5</v>
          </cell>
        </row>
        <row r="961">
          <cell r="B961" t="str">
            <v>Prešovská univerzita v Prešove</v>
          </cell>
          <cell r="C961" t="str">
            <v>Filozofická fakulta</v>
          </cell>
          <cell r="P961">
            <v>0</v>
          </cell>
          <cell r="Q961">
            <v>18.5</v>
          </cell>
        </row>
        <row r="962">
          <cell r="B962" t="str">
            <v>Prešovská univerzita v Prešove</v>
          </cell>
          <cell r="C962" t="str">
            <v>Filozofická fakulta</v>
          </cell>
          <cell r="P962">
            <v>1</v>
          </cell>
          <cell r="Q962">
            <v>14</v>
          </cell>
        </row>
        <row r="963">
          <cell r="B963" t="str">
            <v>Prešovská univerzita v Prešove</v>
          </cell>
          <cell r="C963" t="str">
            <v>Fakulta zdravotníckych odborov</v>
          </cell>
          <cell r="P963">
            <v>0</v>
          </cell>
          <cell r="Q963">
            <v>15</v>
          </cell>
        </row>
        <row r="964">
          <cell r="B964" t="str">
            <v>Akadémia umení v Banskej Bystrici</v>
          </cell>
          <cell r="C964" t="str">
            <v>Fakulta výtvarných umení</v>
          </cell>
          <cell r="P964">
            <v>0</v>
          </cell>
          <cell r="Q964">
            <v>1</v>
          </cell>
        </row>
        <row r="965">
          <cell r="B965" t="str">
            <v>Žilinská univerzita v Žiline</v>
          </cell>
          <cell r="C965" t="str">
            <v>Strojnícka fakulta</v>
          </cell>
          <cell r="P965">
            <v>0</v>
          </cell>
          <cell r="Q965">
            <v>9</v>
          </cell>
        </row>
        <row r="966">
          <cell r="B966" t="str">
            <v>Univerzita Komenského v Bratislave</v>
          </cell>
          <cell r="C966" t="str">
            <v>Pedagogická fakulta</v>
          </cell>
          <cell r="P966">
            <v>0</v>
          </cell>
          <cell r="Q966">
            <v>1</v>
          </cell>
        </row>
        <row r="967">
          <cell r="B967" t="str">
            <v>Univerzita sv. Cyrila a Metoda v Trnave</v>
          </cell>
          <cell r="C967" t="str">
            <v>Fakulta prírodných vied</v>
          </cell>
          <cell r="P967">
            <v>0</v>
          </cell>
          <cell r="Q967">
            <v>6</v>
          </cell>
        </row>
        <row r="968">
          <cell r="B968" t="str">
            <v>Prešovská univerzita v Prešove</v>
          </cell>
          <cell r="C968" t="str">
            <v>Fakulta zdravotníckych odborov</v>
          </cell>
          <cell r="P968">
            <v>0</v>
          </cell>
          <cell r="Q968">
            <v>18</v>
          </cell>
        </row>
        <row r="969">
          <cell r="B969" t="str">
            <v>Akadémia umení v Banskej Bystrici</v>
          </cell>
          <cell r="C969" t="str">
            <v>Fakulta výtvarných umení</v>
          </cell>
          <cell r="P969">
            <v>2</v>
          </cell>
          <cell r="Q969">
            <v>3</v>
          </cell>
        </row>
        <row r="970">
          <cell r="B970" t="str">
            <v>Univerzita Konštantína Filozofa v Nitre</v>
          </cell>
          <cell r="C970" t="str">
            <v>Fakulta stredoeurópskych štúdií</v>
          </cell>
          <cell r="P970">
            <v>0</v>
          </cell>
          <cell r="Q970">
            <v>11</v>
          </cell>
        </row>
        <row r="971">
          <cell r="B971" t="str">
            <v>Univerzita Konštantína Filozofa v Nitre</v>
          </cell>
          <cell r="C971" t="str">
            <v>Filozofická fakulta</v>
          </cell>
          <cell r="P971">
            <v>0</v>
          </cell>
          <cell r="Q971">
            <v>1.5</v>
          </cell>
        </row>
        <row r="972">
          <cell r="B972" t="str">
            <v>Žilinská univerzita v Žiline</v>
          </cell>
          <cell r="C972" t="str">
            <v>Strojnícka fakulta</v>
          </cell>
          <cell r="P972">
            <v>0</v>
          </cell>
          <cell r="Q972">
            <v>6</v>
          </cell>
        </row>
        <row r="973">
          <cell r="B973" t="str">
            <v>Katolícka univerzita v Ružomberku</v>
          </cell>
          <cell r="C973" t="str">
            <v>Filozofická fakulta</v>
          </cell>
          <cell r="P973">
            <v>0</v>
          </cell>
          <cell r="Q973">
            <v>2</v>
          </cell>
        </row>
        <row r="974">
          <cell r="B974" t="str">
            <v>Katolícka univerzita v Ružomberku</v>
          </cell>
          <cell r="C974" t="str">
            <v>Filozofická fakulta</v>
          </cell>
          <cell r="P974">
            <v>0</v>
          </cell>
          <cell r="Q974">
            <v>6</v>
          </cell>
        </row>
        <row r="975">
          <cell r="B975" t="str">
            <v>Univerzita Konštantína Filozofa v Nitre</v>
          </cell>
          <cell r="C975" t="str">
            <v>Filozofická fakulta</v>
          </cell>
          <cell r="P975">
            <v>0</v>
          </cell>
          <cell r="Q975">
            <v>16</v>
          </cell>
        </row>
        <row r="976">
          <cell r="B976" t="str">
            <v>Univerzita Konštantína Filozofa v Nitre</v>
          </cell>
          <cell r="C976" t="str">
            <v>Filozofická fakulta</v>
          </cell>
          <cell r="P976">
            <v>0</v>
          </cell>
          <cell r="Q976">
            <v>10</v>
          </cell>
        </row>
        <row r="977">
          <cell r="B977" t="str">
            <v>Univerzita Komenského v Bratislave</v>
          </cell>
          <cell r="C977" t="str">
            <v>Filozofická fakulta</v>
          </cell>
          <cell r="P977">
            <v>0</v>
          </cell>
          <cell r="Q977">
            <v>9</v>
          </cell>
        </row>
        <row r="978">
          <cell r="B978" t="str">
            <v>Univerzita Komenského v Bratislave</v>
          </cell>
          <cell r="C978" t="str">
            <v>Filozofická fakulta</v>
          </cell>
          <cell r="P978">
            <v>0</v>
          </cell>
          <cell r="Q978">
            <v>42</v>
          </cell>
        </row>
        <row r="979">
          <cell r="B979" t="str">
            <v>Univerzita Komenského v Bratislave</v>
          </cell>
          <cell r="C979" t="str">
            <v>Filozofická fakulta</v>
          </cell>
          <cell r="P979">
            <v>0.5</v>
          </cell>
          <cell r="Q979">
            <v>5.5</v>
          </cell>
        </row>
        <row r="980">
          <cell r="B980" t="str">
            <v>Univerzita Komenského v Bratislave</v>
          </cell>
          <cell r="C980" t="str">
            <v>Fakulta matematiky, fyziky a informatiky</v>
          </cell>
          <cell r="P980">
            <v>0</v>
          </cell>
          <cell r="Q980">
            <v>2</v>
          </cell>
        </row>
        <row r="981">
          <cell r="B981" t="str">
            <v>Univerzita Komenského v Bratislave</v>
          </cell>
          <cell r="C981" t="str">
            <v>Fakulta telesnej výchovy a športu</v>
          </cell>
          <cell r="P981">
            <v>1</v>
          </cell>
          <cell r="Q981">
            <v>5</v>
          </cell>
        </row>
        <row r="982">
          <cell r="B982" t="str">
            <v>Technická univerzita vo Zvolene</v>
          </cell>
          <cell r="C982" t="str">
            <v>Fakulta techniky</v>
          </cell>
          <cell r="P982">
            <v>0</v>
          </cell>
          <cell r="Q982">
            <v>3</v>
          </cell>
        </row>
        <row r="983">
          <cell r="B983" t="str">
            <v>Univerzita sv. Cyrila a Metoda v Trnave</v>
          </cell>
          <cell r="C983" t="str">
            <v>Fakulta sociálnych vied</v>
          </cell>
          <cell r="P983">
            <v>0</v>
          </cell>
          <cell r="Q983">
            <v>10</v>
          </cell>
        </row>
        <row r="984">
          <cell r="B984" t="str">
            <v>Univerzita sv. Cyrila a Metoda v Trnave</v>
          </cell>
          <cell r="C984" t="str">
            <v>Filozofická fakulta</v>
          </cell>
          <cell r="P984">
            <v>0</v>
          </cell>
          <cell r="Q984">
            <v>4</v>
          </cell>
        </row>
        <row r="985">
          <cell r="B985" t="str">
            <v>Univerzita sv. Cyrila a Metoda v Trnave</v>
          </cell>
          <cell r="C985" t="str">
            <v>Fakulta prírodných vied</v>
          </cell>
          <cell r="P985">
            <v>1</v>
          </cell>
          <cell r="Q985">
            <v>10</v>
          </cell>
        </row>
        <row r="986">
          <cell r="B986" t="str">
            <v>Univerzita sv. Cyrila a Metoda v Trnave</v>
          </cell>
          <cell r="C986" t="str">
            <v>Filozofická fakulta</v>
          </cell>
          <cell r="P986">
            <v>0</v>
          </cell>
          <cell r="Q986">
            <v>1</v>
          </cell>
        </row>
        <row r="987">
          <cell r="B987" t="str">
            <v>Prešovská univerzita v Prešove</v>
          </cell>
          <cell r="C987" t="str">
            <v>Filozofická fakulta</v>
          </cell>
          <cell r="P987">
            <v>3</v>
          </cell>
          <cell r="Q987">
            <v>9</v>
          </cell>
        </row>
        <row r="988">
          <cell r="B988" t="str">
            <v>Prešovská univerzita v Prešove</v>
          </cell>
          <cell r="C988" t="str">
            <v>Gréckokatolícka teologická fakulta</v>
          </cell>
          <cell r="P988">
            <v>0</v>
          </cell>
          <cell r="Q988">
            <v>15</v>
          </cell>
        </row>
        <row r="989">
          <cell r="B989" t="str">
            <v>Prešovská univerzita v Prešove</v>
          </cell>
          <cell r="C989" t="str">
            <v>Fakulta humanitných a prírodných vied</v>
          </cell>
          <cell r="P989">
            <v>0</v>
          </cell>
          <cell r="Q989">
            <v>4</v>
          </cell>
        </row>
        <row r="990">
          <cell r="B990" t="str">
            <v>Prešovská univerzita v Prešove</v>
          </cell>
          <cell r="C990" t="str">
            <v>Pedagogická fakulta</v>
          </cell>
          <cell r="P990">
            <v>1</v>
          </cell>
          <cell r="Q990">
            <v>26</v>
          </cell>
        </row>
        <row r="991">
          <cell r="B991" t="str">
            <v>Prešovská univerzita v Prešove</v>
          </cell>
          <cell r="C991" t="str">
            <v>Fakulta zdravotníckych odborov</v>
          </cell>
          <cell r="P991">
            <v>2</v>
          </cell>
          <cell r="Q991">
            <v>31</v>
          </cell>
        </row>
        <row r="992">
          <cell r="B992" t="str">
            <v>Katolícka univerzita v Ružomberku</v>
          </cell>
          <cell r="C992" t="str">
            <v>Filozofická fakulta</v>
          </cell>
          <cell r="P992">
            <v>0</v>
          </cell>
          <cell r="Q992">
            <v>2</v>
          </cell>
        </row>
        <row r="993">
          <cell r="B993" t="str">
            <v>Katolícka univerzita v Ružomberku</v>
          </cell>
          <cell r="C993" t="str">
            <v>Filozofická fakulta</v>
          </cell>
          <cell r="P993">
            <v>0</v>
          </cell>
          <cell r="Q993">
            <v>2</v>
          </cell>
        </row>
        <row r="994">
          <cell r="B994" t="str">
            <v>Univerzita Pavla Jozefa Šafárika v Košiciach</v>
          </cell>
          <cell r="C994" t="str">
            <v>Prírodovedecká fakulta</v>
          </cell>
          <cell r="P994">
            <v>0</v>
          </cell>
          <cell r="Q994">
            <v>10</v>
          </cell>
        </row>
        <row r="995">
          <cell r="B995" t="str">
            <v>Univerzita Konštantína Filozofa v Nitre</v>
          </cell>
          <cell r="C995" t="str">
            <v>Fakulta stredoeurópskych štúdií</v>
          </cell>
          <cell r="P995">
            <v>1</v>
          </cell>
          <cell r="Q995">
            <v>13</v>
          </cell>
        </row>
        <row r="996">
          <cell r="B996" t="str">
            <v>Technická univerzita v Košiciach</v>
          </cell>
          <cell r="C996" t="str">
            <v>Fakulta baníctva, ekológie, riadenia a geotechnológií</v>
          </cell>
          <cell r="P996">
            <v>0</v>
          </cell>
          <cell r="Q996">
            <v>9</v>
          </cell>
        </row>
        <row r="997">
          <cell r="B997" t="str">
            <v>Technická univerzita v Košiciach</v>
          </cell>
          <cell r="C997" t="str">
            <v>Strojnícka fakulta</v>
          </cell>
          <cell r="P997">
            <v>2</v>
          </cell>
          <cell r="Q997">
            <v>20</v>
          </cell>
        </row>
        <row r="998">
          <cell r="B998" t="str">
            <v>Technická univerzita v Košiciach</v>
          </cell>
          <cell r="C998" t="str">
            <v>Strojnícka fakulta</v>
          </cell>
          <cell r="P998">
            <v>0</v>
          </cell>
          <cell r="Q998">
            <v>1</v>
          </cell>
        </row>
        <row r="999">
          <cell r="B999" t="str">
            <v>Technická univerzita v Košiciach</v>
          </cell>
          <cell r="C999" t="str">
            <v>Stavebná fakulta</v>
          </cell>
          <cell r="P999">
            <v>2</v>
          </cell>
          <cell r="Q999">
            <v>13</v>
          </cell>
        </row>
        <row r="1000">
          <cell r="B1000" t="str">
            <v>Technická univerzita v Košiciach</v>
          </cell>
          <cell r="C1000" t="str">
            <v>Stavebná fakulta</v>
          </cell>
          <cell r="P1000">
            <v>1</v>
          </cell>
          <cell r="Q1000">
            <v>8</v>
          </cell>
        </row>
        <row r="1001">
          <cell r="B1001" t="str">
            <v>Univerzita sv. Cyrila a Metoda v Trnave</v>
          </cell>
          <cell r="C1001" t="str">
            <v>Filozofická fakulta</v>
          </cell>
          <cell r="P1001">
            <v>2</v>
          </cell>
          <cell r="Q1001">
            <v>7</v>
          </cell>
        </row>
        <row r="1002">
          <cell r="B1002" t="str">
            <v>Katolícka univerzita v Ružomberku</v>
          </cell>
          <cell r="C1002" t="str">
            <v>Pedagogická fakulta</v>
          </cell>
          <cell r="P1002">
            <v>0</v>
          </cell>
          <cell r="Q1002">
            <v>0.5</v>
          </cell>
        </row>
        <row r="1003">
          <cell r="B1003" t="str">
            <v>Ekonomická univerzita v Bratislave</v>
          </cell>
          <cell r="C1003" t="str">
            <v>Fakulta aplikovaných jazykov</v>
          </cell>
          <cell r="P1003">
            <v>0</v>
          </cell>
          <cell r="Q1003">
            <v>8</v>
          </cell>
        </row>
        <row r="1004">
          <cell r="B1004" t="str">
            <v>Ekonomická univerzita v Bratislave</v>
          </cell>
          <cell r="C1004" t="str">
            <v>Fakulta podnikového manažmentu</v>
          </cell>
          <cell r="P1004">
            <v>0</v>
          </cell>
          <cell r="Q1004">
            <v>4</v>
          </cell>
        </row>
        <row r="1005">
          <cell r="B1005" t="str">
            <v>Univerzita Komenského v Bratislave</v>
          </cell>
          <cell r="C1005" t="str">
            <v>Fakulta sociálnych a ekonomických vied</v>
          </cell>
          <cell r="P1005">
            <v>4</v>
          </cell>
          <cell r="Q1005">
            <v>11</v>
          </cell>
        </row>
        <row r="1006">
          <cell r="B1006" t="str">
            <v>Univerzita Komenského v Bratislave</v>
          </cell>
          <cell r="C1006" t="str">
            <v>Fakulta matematiky, fyziky a informatiky</v>
          </cell>
          <cell r="P1006">
            <v>1</v>
          </cell>
          <cell r="Q1006">
            <v>17</v>
          </cell>
        </row>
        <row r="1007">
          <cell r="B1007" t="str">
            <v>Univerzita Komenského v Bratislave</v>
          </cell>
          <cell r="C1007" t="str">
            <v>Filozofická fakulta</v>
          </cell>
          <cell r="P1007">
            <v>0.5</v>
          </cell>
          <cell r="Q1007">
            <v>2.5</v>
          </cell>
        </row>
        <row r="1008">
          <cell r="B1008" t="str">
            <v>Univerzita Komenského v Bratislave</v>
          </cell>
          <cell r="C1008" t="str">
            <v>Filozofická fakulta</v>
          </cell>
          <cell r="P1008">
            <v>0.5</v>
          </cell>
          <cell r="Q1008">
            <v>5</v>
          </cell>
        </row>
        <row r="1009">
          <cell r="B1009" t="str">
            <v>Technická univerzita vo Zvolene</v>
          </cell>
          <cell r="C1009" t="str">
            <v>Fakulta techniky</v>
          </cell>
          <cell r="P1009">
            <v>0</v>
          </cell>
          <cell r="Q1009">
            <v>6</v>
          </cell>
        </row>
        <row r="1010">
          <cell r="B1010" t="str">
            <v>Univerzita Pavla Jozefa Šafárika v Košiciach</v>
          </cell>
          <cell r="C1010" t="str">
            <v>Prírodovedecká fakulta</v>
          </cell>
          <cell r="P1010">
            <v>0</v>
          </cell>
          <cell r="Q1010">
            <v>6</v>
          </cell>
        </row>
        <row r="1011">
          <cell r="B1011" t="str">
            <v>Prešovská univerzita v Prešove</v>
          </cell>
          <cell r="C1011" t="str">
            <v>Filozofická fakulta</v>
          </cell>
          <cell r="P1011">
            <v>2</v>
          </cell>
          <cell r="Q1011">
            <v>15.5</v>
          </cell>
        </row>
        <row r="1012">
          <cell r="B1012" t="str">
            <v>Prešovská univerzita v Prešove</v>
          </cell>
          <cell r="C1012" t="str">
            <v>Filozofická fakulta</v>
          </cell>
          <cell r="P1012">
            <v>3.5</v>
          </cell>
          <cell r="Q1012">
            <v>11</v>
          </cell>
        </row>
        <row r="1013">
          <cell r="B1013" t="str">
            <v>Prešovská univerzita v Prešove</v>
          </cell>
          <cell r="C1013" t="str">
            <v>Filozofická fakulta</v>
          </cell>
          <cell r="P1013">
            <v>2</v>
          </cell>
          <cell r="Q1013">
            <v>3.5</v>
          </cell>
        </row>
        <row r="1014">
          <cell r="B1014" t="str">
            <v>Prešovská univerzita v Prešove</v>
          </cell>
          <cell r="C1014" t="str">
            <v>Filozofická fakulta</v>
          </cell>
          <cell r="P1014">
            <v>0.5</v>
          </cell>
          <cell r="Q1014">
            <v>1.5</v>
          </cell>
        </row>
        <row r="1015">
          <cell r="B1015" t="str">
            <v>Prešovská univerzita v Prešove</v>
          </cell>
          <cell r="C1015" t="str">
            <v>Filozofická fakulta</v>
          </cell>
          <cell r="P1015">
            <v>0.5</v>
          </cell>
          <cell r="Q1015">
            <v>3.5</v>
          </cell>
        </row>
        <row r="1016">
          <cell r="B1016" t="str">
            <v>Univerzita Mateja Bela v Banskej Bystrici</v>
          </cell>
          <cell r="C1016" t="str">
            <v>Fakulta prírodných vied</v>
          </cell>
          <cell r="P1016">
            <v>0</v>
          </cell>
          <cell r="Q1016">
            <v>1</v>
          </cell>
        </row>
        <row r="1017">
          <cell r="B1017" t="str">
            <v>Univerzita Komenského v Bratislave</v>
          </cell>
          <cell r="C1017" t="str">
            <v>Prírodovedecká fakulta</v>
          </cell>
          <cell r="P1017">
            <v>0</v>
          </cell>
          <cell r="Q1017">
            <v>13</v>
          </cell>
        </row>
        <row r="1018">
          <cell r="B1018" t="str">
            <v>University College Prague – Vysoká škola mezinárodních vztahů a Vysoká škola hotelová a ekonomická s.r.o.</v>
          </cell>
          <cell r="C1018">
            <v>0</v>
          </cell>
          <cell r="P1018">
            <v>0</v>
          </cell>
          <cell r="Q1018">
            <v>5</v>
          </cell>
        </row>
        <row r="1019">
          <cell r="B1019" t="str">
            <v>Katolícka univerzita v Ružomberku</v>
          </cell>
          <cell r="C1019" t="str">
            <v>Teologická fakulta v Košiciach</v>
          </cell>
          <cell r="P1019">
            <v>0</v>
          </cell>
          <cell r="Q1019">
            <v>10</v>
          </cell>
        </row>
        <row r="1020">
          <cell r="B1020" t="str">
            <v>Univerzita Konštantína Filozofa v Nitre</v>
          </cell>
          <cell r="C1020" t="str">
            <v>Filozofická fakulta</v>
          </cell>
          <cell r="P1020">
            <v>0</v>
          </cell>
          <cell r="Q1020">
            <v>6</v>
          </cell>
        </row>
        <row r="1021">
          <cell r="B1021" t="str">
            <v>Univerzita Konštantína Filozofa v Nitre</v>
          </cell>
          <cell r="C1021" t="str">
            <v>Fakulta prírodných vied a informatiky</v>
          </cell>
          <cell r="P1021">
            <v>2</v>
          </cell>
          <cell r="Q1021">
            <v>38</v>
          </cell>
        </row>
        <row r="1022">
          <cell r="B1022" t="str">
            <v>Žilinská univerzita v Žiline</v>
          </cell>
          <cell r="C1022" t="str">
            <v>Strojnícka fakulta</v>
          </cell>
          <cell r="P1022">
            <v>0</v>
          </cell>
          <cell r="Q1022">
            <v>19</v>
          </cell>
        </row>
        <row r="1023">
          <cell r="B1023" t="str">
            <v>Žilinská univerzita v Žiline</v>
          </cell>
          <cell r="C1023" t="str">
            <v>Strojnícka fakulta</v>
          </cell>
          <cell r="P1023">
            <v>0</v>
          </cell>
          <cell r="Q1023">
            <v>19</v>
          </cell>
        </row>
        <row r="1024">
          <cell r="B1024" t="str">
            <v>Žilinská univerzita v Žiline</v>
          </cell>
          <cell r="C1024">
            <v>0</v>
          </cell>
          <cell r="P1024">
            <v>0</v>
          </cell>
          <cell r="Q1024">
            <v>10</v>
          </cell>
        </row>
        <row r="1025">
          <cell r="B1025" t="str">
            <v>Univerzita Konštantína Filozofa v Nitre</v>
          </cell>
          <cell r="C1025" t="str">
            <v>Filozofická fakulta</v>
          </cell>
          <cell r="P1025">
            <v>0</v>
          </cell>
          <cell r="Q1025">
            <v>14</v>
          </cell>
        </row>
        <row r="1026">
          <cell r="B1026" t="str">
            <v>Slovenská zdravotnícka univerzita v Bratislave</v>
          </cell>
          <cell r="C1026" t="str">
            <v>Fakulta ošetrovateľstva a zdravotníckych odborných štúdií</v>
          </cell>
          <cell r="P1026">
            <v>0</v>
          </cell>
          <cell r="Q1026">
            <v>7</v>
          </cell>
        </row>
        <row r="1027">
          <cell r="B1027" t="str">
            <v>Prešovská univerzita v Prešove</v>
          </cell>
          <cell r="C1027" t="str">
            <v>Gréckokatolícka teologická fakulta</v>
          </cell>
          <cell r="P1027">
            <v>1</v>
          </cell>
          <cell r="Q1027">
            <v>8</v>
          </cell>
        </row>
        <row r="1028">
          <cell r="B1028" t="str">
            <v>Akadémia umení v Banskej Bystrici</v>
          </cell>
          <cell r="C1028" t="str">
            <v>Fakulta múzických umení</v>
          </cell>
          <cell r="P1028">
            <v>0</v>
          </cell>
          <cell r="Q1028">
            <v>23</v>
          </cell>
        </row>
        <row r="1029">
          <cell r="B1029" t="str">
            <v>Akadémia umení v Banskej Bystrici</v>
          </cell>
          <cell r="C1029" t="str">
            <v>Fakulta múzických umení</v>
          </cell>
          <cell r="P1029">
            <v>0</v>
          </cell>
          <cell r="Q1029">
            <v>2</v>
          </cell>
        </row>
        <row r="1030">
          <cell r="B1030" t="str">
            <v>Univerzita Pavla Jozefa Šafárika v Košiciach</v>
          </cell>
          <cell r="C1030" t="str">
            <v>Prírodovedecká fakulta</v>
          </cell>
          <cell r="P1030">
            <v>1</v>
          </cell>
          <cell r="Q1030">
            <v>4</v>
          </cell>
        </row>
        <row r="1031">
          <cell r="B1031" t="str">
            <v>Technická univerzita v Košiciach</v>
          </cell>
          <cell r="C1031" t="str">
            <v>Fakulta baníctva, ekológie, riadenia a geotechnológií</v>
          </cell>
          <cell r="P1031">
            <v>1</v>
          </cell>
          <cell r="Q1031">
            <v>25</v>
          </cell>
        </row>
        <row r="1032">
          <cell r="B1032" t="str">
            <v>Technická univerzita v Košiciach</v>
          </cell>
          <cell r="C1032" t="str">
            <v>Stavebná fakulta</v>
          </cell>
          <cell r="P1032">
            <v>1</v>
          </cell>
          <cell r="Q1032">
            <v>11</v>
          </cell>
        </row>
        <row r="1033">
          <cell r="B1033" t="str">
            <v>Technická univerzita v Košiciach</v>
          </cell>
          <cell r="C1033" t="str">
            <v>Strojnícka fakulta</v>
          </cell>
          <cell r="P1033">
            <v>0</v>
          </cell>
          <cell r="Q1033">
            <v>8</v>
          </cell>
        </row>
        <row r="1034">
          <cell r="B1034" t="str">
            <v>Technická univerzita v Košiciach</v>
          </cell>
          <cell r="C1034" t="str">
            <v>Strojnícka fakulta</v>
          </cell>
          <cell r="P1034">
            <v>0</v>
          </cell>
          <cell r="Q1034">
            <v>23</v>
          </cell>
        </row>
        <row r="1035">
          <cell r="B1035" t="str">
            <v>Univerzita Konštantína Filozofa v Nitre</v>
          </cell>
          <cell r="C1035" t="str">
            <v>Filozofická fakulta</v>
          </cell>
          <cell r="P1035">
            <v>0</v>
          </cell>
          <cell r="Q1035">
            <v>1.5</v>
          </cell>
        </row>
        <row r="1036">
          <cell r="B1036" t="str">
            <v>Katolícka univerzita v Ružomberku</v>
          </cell>
          <cell r="C1036" t="str">
            <v>Teologická fakulta v Košiciach</v>
          </cell>
          <cell r="P1036">
            <v>0</v>
          </cell>
          <cell r="Q1036">
            <v>4</v>
          </cell>
        </row>
        <row r="1037">
          <cell r="B1037" t="str">
            <v>Žilinská univerzita v Žiline</v>
          </cell>
          <cell r="C1037" t="str">
            <v>Fakulta bezpečnostného inžinierstva</v>
          </cell>
          <cell r="P1037">
            <v>0</v>
          </cell>
          <cell r="Q1037">
            <v>14</v>
          </cell>
        </row>
        <row r="1038">
          <cell r="B1038" t="str">
            <v>Žilinská univerzita v Žiline</v>
          </cell>
          <cell r="C1038" t="str">
            <v>Fakulta prevádzky a ekonomiky dopravy a spojov</v>
          </cell>
          <cell r="P1038">
            <v>5</v>
          </cell>
          <cell r="Q1038">
            <v>32</v>
          </cell>
        </row>
        <row r="1039">
          <cell r="B1039" t="str">
            <v>Žilinská univerzita v Žiline</v>
          </cell>
          <cell r="C1039" t="str">
            <v>Fakulta prevádzky a ekonomiky dopravy a spojov</v>
          </cell>
          <cell r="P1039">
            <v>3</v>
          </cell>
          <cell r="Q1039">
            <v>33</v>
          </cell>
        </row>
        <row r="1040">
          <cell r="B1040" t="str">
            <v>Žilinská univerzita v Žiline</v>
          </cell>
          <cell r="C1040" t="str">
            <v>Strojnícka fakulta</v>
          </cell>
          <cell r="P1040">
            <v>1</v>
          </cell>
          <cell r="Q1040">
            <v>9</v>
          </cell>
        </row>
        <row r="1041">
          <cell r="B1041" t="str">
            <v>Univerzita Konštantína Filozofa v Nitre</v>
          </cell>
          <cell r="C1041" t="str">
            <v>Fakulta prírodných vied a informatiky</v>
          </cell>
          <cell r="P1041">
            <v>1</v>
          </cell>
          <cell r="Q1041">
            <v>10</v>
          </cell>
        </row>
        <row r="1042">
          <cell r="B1042" t="str">
            <v>Univerzita Konštantína Filozofa v Nitre</v>
          </cell>
          <cell r="C1042" t="str">
            <v>Filozofická fakulta</v>
          </cell>
          <cell r="P1042">
            <v>0</v>
          </cell>
          <cell r="Q1042">
            <v>8</v>
          </cell>
        </row>
        <row r="1043">
          <cell r="B1043" t="str">
            <v>Univerzita Komenského v Bratislave</v>
          </cell>
          <cell r="C1043" t="str">
            <v>Pedagogická fakulta</v>
          </cell>
          <cell r="P1043">
            <v>0</v>
          </cell>
          <cell r="Q1043">
            <v>2.5</v>
          </cell>
        </row>
        <row r="1044">
          <cell r="B1044" t="str">
            <v>Slovenská zdravotnícka univerzita v Bratislave</v>
          </cell>
          <cell r="C1044" t="str">
            <v>Fakulta ošetrovateľstva a zdravotníckych odborných štúdií</v>
          </cell>
          <cell r="P1044">
            <v>1</v>
          </cell>
          <cell r="Q1044">
            <v>17</v>
          </cell>
        </row>
        <row r="1045">
          <cell r="B1045" t="str">
            <v>Univerzita Komenského v Bratislave</v>
          </cell>
          <cell r="C1045" t="str">
            <v>Fakulta matematiky, fyziky a informatiky</v>
          </cell>
          <cell r="P1045">
            <v>0</v>
          </cell>
          <cell r="Q1045">
            <v>21</v>
          </cell>
        </row>
        <row r="1046">
          <cell r="B1046" t="str">
            <v>Univerzita Komenského v Bratislave</v>
          </cell>
          <cell r="C1046" t="str">
            <v>Jesseniova lekárska fakulta v Martine</v>
          </cell>
          <cell r="P1046">
            <v>0</v>
          </cell>
          <cell r="Q1046">
            <v>13</v>
          </cell>
        </row>
        <row r="1047">
          <cell r="B1047" t="str">
            <v>Slovenská technická univerzita v Bratislave</v>
          </cell>
          <cell r="C1047" t="str">
            <v>Fakulta chemickej a potravinárskej technológie</v>
          </cell>
          <cell r="P1047">
            <v>0</v>
          </cell>
          <cell r="Q1047">
            <v>3</v>
          </cell>
        </row>
        <row r="1048">
          <cell r="B1048" t="str">
            <v>Trenčianska univerzita Alexandra Dubčeka v Trenčíne</v>
          </cell>
          <cell r="C1048" t="str">
            <v>Fakulta zdravotníctva</v>
          </cell>
          <cell r="P1048">
            <v>0</v>
          </cell>
          <cell r="Q1048">
            <v>19</v>
          </cell>
        </row>
        <row r="1049">
          <cell r="B1049" t="str">
            <v>Univerzita J. Selyeho</v>
          </cell>
          <cell r="C1049" t="str">
            <v>Pedagogická fakulta</v>
          </cell>
          <cell r="P1049">
            <v>1</v>
          </cell>
          <cell r="Q1049">
            <v>5.5</v>
          </cell>
        </row>
        <row r="1050">
          <cell r="B1050" t="str">
            <v>Prešovská univerzita v Prešove</v>
          </cell>
          <cell r="C1050" t="str">
            <v>Filozofická fakulta</v>
          </cell>
          <cell r="P1050">
            <v>1</v>
          </cell>
          <cell r="Q1050">
            <v>3</v>
          </cell>
        </row>
        <row r="1051">
          <cell r="B1051" t="str">
            <v>Prešovská univerzita v Prešove</v>
          </cell>
          <cell r="C1051" t="str">
            <v>Filozofická fakulta</v>
          </cell>
          <cell r="P1051">
            <v>0</v>
          </cell>
          <cell r="Q1051">
            <v>11</v>
          </cell>
        </row>
        <row r="1052">
          <cell r="B1052" t="str">
            <v>Prešovská univerzita v Prešove</v>
          </cell>
          <cell r="C1052" t="str">
            <v>Filozofická fakulta</v>
          </cell>
          <cell r="P1052">
            <v>0</v>
          </cell>
          <cell r="Q1052">
            <v>1</v>
          </cell>
        </row>
        <row r="1053">
          <cell r="B1053" t="str">
            <v>Prešovská univerzita v Prešove</v>
          </cell>
          <cell r="C1053" t="str">
            <v>Filozofická fakulta</v>
          </cell>
          <cell r="P1053">
            <v>0</v>
          </cell>
          <cell r="Q1053">
            <v>3</v>
          </cell>
        </row>
        <row r="1054">
          <cell r="B1054" t="str">
            <v>Prešovská univerzita v Prešove</v>
          </cell>
          <cell r="C1054" t="str">
            <v>Filozofická fakulta</v>
          </cell>
          <cell r="P1054">
            <v>0</v>
          </cell>
          <cell r="Q1054">
            <v>2.5</v>
          </cell>
        </row>
        <row r="1055">
          <cell r="B1055" t="str">
            <v>Prešovská univerzita v Prešove</v>
          </cell>
          <cell r="C1055" t="str">
            <v>Gréckokatolícka teologická fakulta</v>
          </cell>
          <cell r="P1055">
            <v>0</v>
          </cell>
          <cell r="Q1055">
            <v>13</v>
          </cell>
        </row>
        <row r="1056">
          <cell r="B1056" t="str">
            <v>Prešovská univerzita v Prešove</v>
          </cell>
          <cell r="C1056" t="str">
            <v>Fakulta športu</v>
          </cell>
          <cell r="P1056">
            <v>3</v>
          </cell>
          <cell r="Q1056">
            <v>11</v>
          </cell>
        </row>
        <row r="1057">
          <cell r="B1057" t="str">
            <v>Akadémia umení v Banskej Bystrici</v>
          </cell>
          <cell r="C1057" t="str">
            <v>Fakulta múzických umení</v>
          </cell>
          <cell r="P1057">
            <v>1</v>
          </cell>
          <cell r="Q1057">
            <v>29</v>
          </cell>
        </row>
        <row r="1058">
          <cell r="B1058" t="str">
            <v>Univerzita Pavla Jozefa Šafárika v Košiciach</v>
          </cell>
          <cell r="C1058" t="str">
            <v>Prírodovedecká fakulta</v>
          </cell>
          <cell r="P1058">
            <v>0</v>
          </cell>
          <cell r="Q1058">
            <v>5</v>
          </cell>
        </row>
        <row r="1059">
          <cell r="B1059" t="str">
            <v>Univerzita Pavla Jozefa Šafárika v Košiciach</v>
          </cell>
          <cell r="C1059" t="str">
            <v>Prírodovedecká fakulta</v>
          </cell>
          <cell r="P1059">
            <v>0</v>
          </cell>
          <cell r="Q1059">
            <v>3</v>
          </cell>
        </row>
        <row r="1060">
          <cell r="B1060" t="str">
            <v>Univerzita Pavla Jozefa Šafárika v Košiciach</v>
          </cell>
          <cell r="C1060" t="str">
            <v>Prírodovedecká fakulta</v>
          </cell>
          <cell r="P1060">
            <v>1</v>
          </cell>
          <cell r="Q1060">
            <v>6</v>
          </cell>
        </row>
        <row r="1061">
          <cell r="B1061" t="str">
            <v>Univerzita Pavla Jozefa Šafárika v Košiciach</v>
          </cell>
          <cell r="C1061" t="str">
            <v>Prírodovedecká fakulta</v>
          </cell>
          <cell r="P1061">
            <v>0</v>
          </cell>
          <cell r="Q1061">
            <v>2</v>
          </cell>
        </row>
        <row r="1062">
          <cell r="B1062" t="str">
            <v>Univerzita Pavla Jozefa Šafárika v Košiciach</v>
          </cell>
          <cell r="C1062" t="str">
            <v>Filozofická fakulta</v>
          </cell>
          <cell r="P1062">
            <v>4</v>
          </cell>
          <cell r="Q1062">
            <v>42</v>
          </cell>
        </row>
        <row r="1063">
          <cell r="B1063" t="str">
            <v>Univerzita Pavla Jozefa Šafárika v Košiciach</v>
          </cell>
          <cell r="C1063" t="str">
            <v>Filozofická fakulta</v>
          </cell>
          <cell r="P1063">
            <v>2</v>
          </cell>
          <cell r="Q1063">
            <v>16</v>
          </cell>
        </row>
        <row r="1064">
          <cell r="B1064" t="str">
            <v>Žilinská univerzita v Žiline</v>
          </cell>
          <cell r="C1064" t="str">
            <v>Strojnícka fakulta</v>
          </cell>
          <cell r="P1064">
            <v>0</v>
          </cell>
          <cell r="Q1064">
            <v>41</v>
          </cell>
        </row>
        <row r="1065">
          <cell r="B1065" t="str">
            <v>Žilinská univerzita v Žiline</v>
          </cell>
          <cell r="C1065" t="str">
            <v>Fakulta bezpečnostného inžinierstva</v>
          </cell>
          <cell r="P1065">
            <v>0</v>
          </cell>
          <cell r="Q1065">
            <v>7</v>
          </cell>
        </row>
        <row r="1066">
          <cell r="B1066" t="str">
            <v>Žilinská univerzita v Žiline</v>
          </cell>
          <cell r="C1066" t="str">
            <v>Strojnícka fakulta</v>
          </cell>
          <cell r="P1066">
            <v>0</v>
          </cell>
          <cell r="Q1066">
            <v>7</v>
          </cell>
        </row>
        <row r="1067">
          <cell r="B1067" t="str">
            <v>Žilinská univerzita v Žiline</v>
          </cell>
          <cell r="C1067">
            <v>0</v>
          </cell>
          <cell r="P1067">
            <v>1</v>
          </cell>
          <cell r="Q1067">
            <v>2</v>
          </cell>
        </row>
        <row r="1068">
          <cell r="B1068" t="str">
            <v>Technická univerzita v Košiciach</v>
          </cell>
          <cell r="C1068" t="str">
            <v>Strojnícka fakulta</v>
          </cell>
          <cell r="P1068">
            <v>3</v>
          </cell>
          <cell r="Q1068">
            <v>19</v>
          </cell>
        </row>
        <row r="1069">
          <cell r="B1069" t="str">
            <v>Univerzita sv. Cyrila a Metoda v Trnave</v>
          </cell>
          <cell r="C1069" t="str">
            <v>Fakulta prírodných vied</v>
          </cell>
          <cell r="P1069">
            <v>0</v>
          </cell>
          <cell r="Q1069">
            <v>8</v>
          </cell>
        </row>
        <row r="1070">
          <cell r="B1070" t="str">
            <v>Univerzita Komenského v Bratislave</v>
          </cell>
          <cell r="C1070" t="str">
            <v>Pedagogická fakulta</v>
          </cell>
          <cell r="P1070">
            <v>0</v>
          </cell>
          <cell r="Q1070">
            <v>0.5</v>
          </cell>
        </row>
        <row r="1071">
          <cell r="B1071" t="str">
            <v>Univerzita Komenského v Bratislave</v>
          </cell>
          <cell r="C1071" t="str">
            <v>Prírodovedecká fakulta</v>
          </cell>
          <cell r="P1071">
            <v>0</v>
          </cell>
          <cell r="Q1071">
            <v>4</v>
          </cell>
        </row>
        <row r="1072">
          <cell r="B1072" t="str">
            <v>Slovenská technická univerzita v Bratislave</v>
          </cell>
          <cell r="C1072" t="str">
            <v>Fakulta chemickej a potravinárskej technológie</v>
          </cell>
          <cell r="P1072">
            <v>0</v>
          </cell>
          <cell r="Q1072">
            <v>12</v>
          </cell>
        </row>
        <row r="1073">
          <cell r="B1073" t="str">
            <v>Prešovská univerzita v Prešove</v>
          </cell>
          <cell r="C1073" t="str">
            <v>Filozofická fakulta</v>
          </cell>
          <cell r="P1073">
            <v>0</v>
          </cell>
          <cell r="Q1073">
            <v>2.5</v>
          </cell>
        </row>
        <row r="1074">
          <cell r="B1074" t="str">
            <v>Prešovská univerzita v Prešove</v>
          </cell>
          <cell r="C1074" t="str">
            <v>Filozofická fakulta</v>
          </cell>
          <cell r="P1074">
            <v>1</v>
          </cell>
          <cell r="Q1074">
            <v>1</v>
          </cell>
        </row>
        <row r="1075">
          <cell r="B1075" t="str">
            <v>Prešovská univerzita v Prešove</v>
          </cell>
          <cell r="C1075" t="str">
            <v>Gréckokatolícka teologická fakulta</v>
          </cell>
          <cell r="P1075">
            <v>1</v>
          </cell>
          <cell r="Q1075">
            <v>3</v>
          </cell>
        </row>
        <row r="1076">
          <cell r="B1076" t="str">
            <v>Univerzita Mateja Bela v Banskej Bystrici</v>
          </cell>
          <cell r="C1076" t="str">
            <v>Fakulta prírodných vied</v>
          </cell>
          <cell r="P1076">
            <v>0</v>
          </cell>
          <cell r="Q1076">
            <v>1</v>
          </cell>
        </row>
        <row r="1077">
          <cell r="B1077" t="str">
            <v>Univerzita Mateja Bela v Banskej Bystrici</v>
          </cell>
          <cell r="C1077" t="str">
            <v>Fakulta prírodných vied</v>
          </cell>
          <cell r="P1077">
            <v>3</v>
          </cell>
          <cell r="Q1077">
            <v>10</v>
          </cell>
        </row>
        <row r="1078">
          <cell r="B1078" t="str">
            <v>University College Prague – Vysoká škola mezinárodních vztahů a Vysoká škola hotelová a ekonomická s.r.o.</v>
          </cell>
          <cell r="C1078">
            <v>0</v>
          </cell>
          <cell r="P1078">
            <v>0</v>
          </cell>
          <cell r="Q1078">
            <v>11</v>
          </cell>
        </row>
        <row r="1079">
          <cell r="B1079" t="str">
            <v>Vysoká škola výtvarných umení v Bratislave</v>
          </cell>
          <cell r="C1079">
            <v>0</v>
          </cell>
          <cell r="P1079">
            <v>0</v>
          </cell>
          <cell r="Q1079">
            <v>3</v>
          </cell>
        </row>
        <row r="1080">
          <cell r="B1080" t="str">
            <v>Univerzita Konštantína Filozofa v Nitre</v>
          </cell>
          <cell r="C1080" t="str">
            <v>Fakulta prírodných vied a informatiky</v>
          </cell>
          <cell r="P1080">
            <v>0</v>
          </cell>
          <cell r="Q1080">
            <v>13</v>
          </cell>
        </row>
        <row r="1081">
          <cell r="B1081" t="str">
            <v>Univerzita Komenského v Bratislave</v>
          </cell>
          <cell r="C1081" t="str">
            <v>Jesseniova lekárska fakulta v Martine</v>
          </cell>
          <cell r="P1081">
            <v>0</v>
          </cell>
          <cell r="Q1081">
            <v>9</v>
          </cell>
        </row>
        <row r="1082">
          <cell r="B1082" t="str">
            <v>Univerzita Komenského v Bratislave</v>
          </cell>
          <cell r="C1082" t="str">
            <v>Filozofická fakulta</v>
          </cell>
          <cell r="P1082">
            <v>0</v>
          </cell>
          <cell r="Q1082">
            <v>13</v>
          </cell>
        </row>
        <row r="1083">
          <cell r="B1083" t="str">
            <v>Univerzita sv. Cyrila a Metoda v Trnave</v>
          </cell>
          <cell r="C1083" t="str">
            <v>Filozofická fakulta</v>
          </cell>
          <cell r="P1083">
            <v>0</v>
          </cell>
          <cell r="Q1083">
            <v>6</v>
          </cell>
        </row>
        <row r="1084">
          <cell r="B1084" t="str">
            <v>Technická univerzita v Košiciach</v>
          </cell>
          <cell r="C1084" t="str">
            <v>Strojnícka fakulta</v>
          </cell>
          <cell r="P1084">
            <v>0</v>
          </cell>
          <cell r="Q1084">
            <v>10</v>
          </cell>
        </row>
        <row r="1085">
          <cell r="B1085" t="str">
            <v>Žilinská univerzita v Žiline</v>
          </cell>
          <cell r="C1085" t="str">
            <v>Strojnícka fakulta</v>
          </cell>
          <cell r="P1085">
            <v>0</v>
          </cell>
          <cell r="Q1085">
            <v>5</v>
          </cell>
        </row>
        <row r="1086">
          <cell r="B1086" t="str">
            <v>Univerzita Pavla Jozefa Šafárika v Košiciach</v>
          </cell>
          <cell r="C1086" t="str">
            <v>Právnická fakulta</v>
          </cell>
          <cell r="P1086">
            <v>0</v>
          </cell>
          <cell r="Q1086">
            <v>1</v>
          </cell>
        </row>
        <row r="1087">
          <cell r="B1087" t="str">
            <v>Prešovská univerzita v Prešove</v>
          </cell>
          <cell r="C1087" t="str">
            <v>Fakulta humanitných a prírodných vied</v>
          </cell>
          <cell r="P1087">
            <v>0.5</v>
          </cell>
          <cell r="Q1087">
            <v>19.5</v>
          </cell>
        </row>
        <row r="1088">
          <cell r="B1088" t="str">
            <v>Univerzita veterinárskeho lekárstva a farmácie v Košiciach</v>
          </cell>
          <cell r="C1088">
            <v>0</v>
          </cell>
          <cell r="P1088">
            <v>0</v>
          </cell>
          <cell r="Q1088">
            <v>7</v>
          </cell>
        </row>
        <row r="1089">
          <cell r="B1089" t="str">
            <v>Technická univerzita v Košiciach</v>
          </cell>
          <cell r="C1089" t="str">
            <v>Strojnícka fakulta</v>
          </cell>
          <cell r="P1089">
            <v>0</v>
          </cell>
          <cell r="Q1089">
            <v>24</v>
          </cell>
        </row>
        <row r="1090">
          <cell r="B1090" t="str">
            <v>Univerzita Pavla Jozefa Šafárika v Košiciach</v>
          </cell>
          <cell r="C1090" t="str">
            <v>Filozofická fakulta</v>
          </cell>
          <cell r="P1090">
            <v>1</v>
          </cell>
          <cell r="Q1090">
            <v>2</v>
          </cell>
        </row>
        <row r="1091">
          <cell r="B1091" t="str">
            <v>Prešovská univerzita v Prešove</v>
          </cell>
          <cell r="C1091" t="str">
            <v>Filozofická fakulta</v>
          </cell>
          <cell r="P1091">
            <v>0</v>
          </cell>
          <cell r="Q1091">
            <v>1</v>
          </cell>
        </row>
        <row r="1092">
          <cell r="B1092" t="str">
            <v>Prešovská univerzita v Prešove</v>
          </cell>
          <cell r="C1092" t="str">
            <v>Filozofická fakulta</v>
          </cell>
          <cell r="P1092">
            <v>0</v>
          </cell>
          <cell r="Q1092">
            <v>5</v>
          </cell>
        </row>
        <row r="1093">
          <cell r="B1093" t="str">
            <v>Prešovská univerzita v Prešove</v>
          </cell>
          <cell r="C1093" t="str">
            <v>Filozofická fakulta</v>
          </cell>
          <cell r="P1093">
            <v>0</v>
          </cell>
          <cell r="Q1093">
            <v>3</v>
          </cell>
        </row>
        <row r="1094">
          <cell r="B1094" t="str">
            <v>Univerzita Pavla Jozefa Šafárika v Košiciach</v>
          </cell>
          <cell r="C1094" t="str">
            <v>Prírodovedecká fakulta</v>
          </cell>
          <cell r="P1094">
            <v>0</v>
          </cell>
          <cell r="Q1094">
            <v>3</v>
          </cell>
        </row>
        <row r="1095">
          <cell r="B1095" t="str">
            <v>Technická univerzita v Košiciach</v>
          </cell>
          <cell r="C1095" t="str">
            <v>Strojnícka fakulta</v>
          </cell>
          <cell r="P1095">
            <v>3</v>
          </cell>
          <cell r="Q1095">
            <v>24</v>
          </cell>
        </row>
        <row r="1096">
          <cell r="B1096" t="str">
            <v>Technická univerzita v Košiciach</v>
          </cell>
          <cell r="C1096" t="str">
            <v>Strojnícka fakulta</v>
          </cell>
          <cell r="P1096">
            <v>1</v>
          </cell>
          <cell r="Q1096">
            <v>8</v>
          </cell>
        </row>
        <row r="1097">
          <cell r="B1097" t="str">
            <v>Univerzita Komenského v Bratislave</v>
          </cell>
          <cell r="C1097" t="str">
            <v>Fakulta matematiky, fyziky a informatiky</v>
          </cell>
          <cell r="P1097">
            <v>0</v>
          </cell>
          <cell r="Q1097">
            <v>2</v>
          </cell>
        </row>
        <row r="1098">
          <cell r="B1098" t="str">
            <v>Univerzita Komenského v Bratislave</v>
          </cell>
          <cell r="C1098" t="str">
            <v>Filozofická fakulta</v>
          </cell>
          <cell r="P1098">
            <v>0.5</v>
          </cell>
          <cell r="Q1098">
            <v>3.5</v>
          </cell>
        </row>
        <row r="1099">
          <cell r="B1099" t="str">
            <v>Prešovská univerzita v Prešove</v>
          </cell>
          <cell r="C1099" t="str">
            <v>Filozofická fakulta</v>
          </cell>
          <cell r="P1099">
            <v>0.5</v>
          </cell>
          <cell r="Q1099">
            <v>20.5</v>
          </cell>
        </row>
        <row r="1100">
          <cell r="B1100" t="str">
            <v>Akadémia umení v Banskej Bystrici</v>
          </cell>
          <cell r="C1100" t="str">
            <v>Fakulta múzických umení</v>
          </cell>
          <cell r="P1100">
            <v>0</v>
          </cell>
          <cell r="Q1100">
            <v>3</v>
          </cell>
        </row>
        <row r="1101">
          <cell r="B1101" t="str">
            <v>Ekonomická univerzita v Bratislave</v>
          </cell>
          <cell r="C1101" t="str">
            <v>Obchodná fakulta</v>
          </cell>
          <cell r="P1101">
            <v>0</v>
          </cell>
          <cell r="Q1101">
            <v>30</v>
          </cell>
        </row>
        <row r="1102">
          <cell r="B1102" t="str">
            <v>Technická univerzita v Košiciach</v>
          </cell>
          <cell r="C1102" t="str">
            <v>Fakulta umení</v>
          </cell>
          <cell r="P1102">
            <v>0</v>
          </cell>
          <cell r="Q1102">
            <v>16</v>
          </cell>
        </row>
        <row r="1103">
          <cell r="B1103" t="str">
            <v>Trenčianska univerzita Alexandra Dubčeka v Trenčíne</v>
          </cell>
          <cell r="C1103" t="str">
            <v>Fakulta zdravotníctva</v>
          </cell>
          <cell r="P1103">
            <v>1</v>
          </cell>
          <cell r="Q1103">
            <v>9</v>
          </cell>
        </row>
        <row r="1104">
          <cell r="B1104" t="str">
            <v>Ekonomická univerzita v Bratislave</v>
          </cell>
          <cell r="C1104" t="str">
            <v>Fakulta medzinárodných vzťahov</v>
          </cell>
          <cell r="P1104">
            <v>4</v>
          </cell>
          <cell r="Q1104">
            <v>111</v>
          </cell>
        </row>
        <row r="1105">
          <cell r="B1105" t="str">
            <v>Ekonomická univerzita v Bratislave</v>
          </cell>
          <cell r="C1105" t="str">
            <v>Fakulta podnikového manažmentu</v>
          </cell>
          <cell r="P1105">
            <v>3</v>
          </cell>
          <cell r="Q1105">
            <v>273</v>
          </cell>
        </row>
        <row r="1106">
          <cell r="B1106" t="str">
            <v>Katolícka univerzita v Ružomberku</v>
          </cell>
          <cell r="C1106" t="str">
            <v>Pedagogická fakulta</v>
          </cell>
          <cell r="P1106">
            <v>0</v>
          </cell>
          <cell r="Q1106">
            <v>8</v>
          </cell>
        </row>
        <row r="1107">
          <cell r="B1107" t="str">
            <v>Žilinská univerzita v Žiline</v>
          </cell>
          <cell r="C1107" t="str">
            <v>Fakulta bezpečnostného inžinierstva</v>
          </cell>
          <cell r="P1107">
            <v>1</v>
          </cell>
          <cell r="Q1107">
            <v>32</v>
          </cell>
        </row>
        <row r="1108">
          <cell r="B1108" t="str">
            <v>Univerzita Konštantína Filozofa v Nitre</v>
          </cell>
          <cell r="C1108" t="str">
            <v>Filozofická fakulta</v>
          </cell>
          <cell r="P1108">
            <v>0</v>
          </cell>
          <cell r="Q1108">
            <v>6</v>
          </cell>
        </row>
        <row r="1109">
          <cell r="B1109" t="str">
            <v>Univerzita Konštantína Filozofa v Nitre</v>
          </cell>
          <cell r="C1109" t="str">
            <v>Filozofická fakulta</v>
          </cell>
          <cell r="P1109">
            <v>0</v>
          </cell>
          <cell r="Q1109">
            <v>6</v>
          </cell>
        </row>
        <row r="1110">
          <cell r="B1110" t="str">
            <v>Univerzita Konštantína Filozofa v Nitre</v>
          </cell>
          <cell r="C1110" t="str">
            <v>Filozofická fakulta</v>
          </cell>
          <cell r="P1110">
            <v>0</v>
          </cell>
          <cell r="Q1110">
            <v>4</v>
          </cell>
        </row>
        <row r="1111">
          <cell r="B1111" t="str">
            <v>Univerzita Komenského v Bratislave</v>
          </cell>
          <cell r="C1111" t="str">
            <v>Pedagogická fakulta</v>
          </cell>
          <cell r="P1111">
            <v>0</v>
          </cell>
          <cell r="Q1111">
            <v>23</v>
          </cell>
        </row>
        <row r="1112">
          <cell r="B1112" t="str">
            <v>Univerzita Komenského v Bratislave</v>
          </cell>
          <cell r="C1112" t="str">
            <v>Fakulta sociálnych a ekonomických vied</v>
          </cell>
          <cell r="P1112">
            <v>1</v>
          </cell>
          <cell r="Q1112">
            <v>12</v>
          </cell>
        </row>
        <row r="1113">
          <cell r="B1113" t="str">
            <v>Univerzita Komenského v Bratislave</v>
          </cell>
          <cell r="C1113" t="str">
            <v>Filozofická fakulta</v>
          </cell>
          <cell r="P1113">
            <v>0</v>
          </cell>
          <cell r="Q1113">
            <v>8</v>
          </cell>
        </row>
        <row r="1114">
          <cell r="B1114" t="str">
            <v>Prešovská univerzita v Prešove</v>
          </cell>
          <cell r="C1114" t="str">
            <v>Filozofická fakulta</v>
          </cell>
          <cell r="P1114">
            <v>0</v>
          </cell>
          <cell r="Q1114">
            <v>3.5</v>
          </cell>
        </row>
        <row r="1115">
          <cell r="B1115" t="str">
            <v>Prešovská univerzita v Prešove</v>
          </cell>
          <cell r="C1115" t="str">
            <v>Fakulta humanitných a prírodných vied</v>
          </cell>
          <cell r="P1115">
            <v>1</v>
          </cell>
          <cell r="Q1115">
            <v>18.5</v>
          </cell>
        </row>
        <row r="1116">
          <cell r="B1116" t="str">
            <v>Prešovská univerzita v Prešove</v>
          </cell>
          <cell r="C1116" t="str">
            <v>Fakulta manažmentu, ekonomiky a obchodu</v>
          </cell>
          <cell r="P1116">
            <v>1</v>
          </cell>
          <cell r="Q1116">
            <v>36</v>
          </cell>
        </row>
        <row r="1117">
          <cell r="B1117" t="str">
            <v>Technická univerzita v Košiciach</v>
          </cell>
          <cell r="C1117" t="str">
            <v>Fakulta výrobných technológií so sídlom v Prešove</v>
          </cell>
          <cell r="P1117">
            <v>0</v>
          </cell>
          <cell r="Q1117">
            <v>30</v>
          </cell>
        </row>
        <row r="1118">
          <cell r="B1118" t="str">
            <v>Univerzita Konštantína Filozofa v Nitre</v>
          </cell>
          <cell r="C1118" t="str">
            <v>Fakulta stredoeurópskych štúdií</v>
          </cell>
          <cell r="P1118">
            <v>1</v>
          </cell>
          <cell r="Q1118">
            <v>20</v>
          </cell>
        </row>
        <row r="1119">
          <cell r="B1119" t="str">
            <v>Univerzita Konštantína Filozofa v Nitre</v>
          </cell>
          <cell r="C1119" t="str">
            <v>Fakulta stredoeurópskych štúdií</v>
          </cell>
          <cell r="P1119">
            <v>0</v>
          </cell>
          <cell r="Q1119">
            <v>1.5</v>
          </cell>
        </row>
        <row r="1120">
          <cell r="B1120" t="str">
            <v>Univerzita Konštantína Filozofa v Nitre</v>
          </cell>
          <cell r="C1120" t="str">
            <v>Fakulta stredoeurópskych štúdií</v>
          </cell>
          <cell r="P1120">
            <v>1</v>
          </cell>
          <cell r="Q1120">
            <v>4</v>
          </cell>
        </row>
        <row r="1121">
          <cell r="B1121" t="str">
            <v>Katolícka univerzita v Ružomberku</v>
          </cell>
          <cell r="C1121" t="str">
            <v>Pedagogická fakulta</v>
          </cell>
          <cell r="P1121">
            <v>0</v>
          </cell>
          <cell r="Q1121">
            <v>1</v>
          </cell>
        </row>
        <row r="1122">
          <cell r="B1122" t="str">
            <v>Katolícka univerzita v Ružomberku</v>
          </cell>
          <cell r="C1122" t="str">
            <v>Pedagogická fakulta</v>
          </cell>
          <cell r="P1122">
            <v>0</v>
          </cell>
          <cell r="Q1122">
            <v>0.5</v>
          </cell>
        </row>
        <row r="1123">
          <cell r="B1123" t="str">
            <v>Katolícka univerzita v Ružomberku</v>
          </cell>
          <cell r="C1123" t="str">
            <v>Pedagogická fakulta</v>
          </cell>
          <cell r="P1123">
            <v>2</v>
          </cell>
          <cell r="Q1123">
            <v>80</v>
          </cell>
        </row>
        <row r="1124">
          <cell r="B1124" t="str">
            <v>Katolícka univerzita v Ružomberku</v>
          </cell>
          <cell r="C1124" t="str">
            <v>Pedagogická fakulta</v>
          </cell>
          <cell r="P1124">
            <v>0</v>
          </cell>
          <cell r="Q1124">
            <v>3</v>
          </cell>
        </row>
        <row r="1125">
          <cell r="B1125" t="str">
            <v>Katolícka univerzita v Ružomberku</v>
          </cell>
          <cell r="C1125" t="str">
            <v>Pedagogická fakulta</v>
          </cell>
          <cell r="P1125">
            <v>0</v>
          </cell>
          <cell r="Q1125">
            <v>1</v>
          </cell>
        </row>
        <row r="1126">
          <cell r="B1126" t="str">
            <v>Žilinská univerzita v Žiline</v>
          </cell>
          <cell r="C1126" t="str">
            <v>Fakulta humanitných vied</v>
          </cell>
          <cell r="P1126">
            <v>5</v>
          </cell>
          <cell r="Q1126">
            <v>12</v>
          </cell>
        </row>
        <row r="1127">
          <cell r="B1127" t="str">
            <v>Žilinská univerzita v Žiline</v>
          </cell>
          <cell r="C1127" t="str">
            <v>Fakulta bezpečnostného inžinierstva</v>
          </cell>
          <cell r="P1127">
            <v>0</v>
          </cell>
          <cell r="Q1127">
            <v>27</v>
          </cell>
        </row>
        <row r="1128">
          <cell r="B1128" t="str">
            <v>Univerzita Konštantína Filozofa v Nitre</v>
          </cell>
          <cell r="C1128" t="str">
            <v>Fakulta prírodných vied a informatiky</v>
          </cell>
          <cell r="P1128">
            <v>0</v>
          </cell>
          <cell r="Q1128">
            <v>4</v>
          </cell>
        </row>
        <row r="1129">
          <cell r="B1129" t="str">
            <v>Ekonomická univerzita v Bratislave</v>
          </cell>
          <cell r="C1129" t="str">
            <v>Obchodná fakulta</v>
          </cell>
          <cell r="P1129">
            <v>4</v>
          </cell>
          <cell r="Q1129">
            <v>89</v>
          </cell>
        </row>
        <row r="1130">
          <cell r="B1130" t="str">
            <v>Univerzita Konštantína Filozofa v Nitre</v>
          </cell>
          <cell r="C1130" t="str">
            <v>Filozofická fakulta</v>
          </cell>
          <cell r="P1130">
            <v>1</v>
          </cell>
          <cell r="Q1130">
            <v>38</v>
          </cell>
        </row>
        <row r="1131">
          <cell r="B1131" t="str">
            <v>Univerzita Komenského v Bratislave</v>
          </cell>
          <cell r="C1131" t="str">
            <v>Pedagogická fakulta</v>
          </cell>
          <cell r="P1131">
            <v>3</v>
          </cell>
          <cell r="Q1131">
            <v>64</v>
          </cell>
        </row>
        <row r="1132">
          <cell r="B1132" t="str">
            <v>Slovenská technická univerzita v Bratislave</v>
          </cell>
          <cell r="C1132" t="str">
            <v>Stavebná fakulta</v>
          </cell>
          <cell r="P1132">
            <v>0</v>
          </cell>
          <cell r="Q1132">
            <v>5</v>
          </cell>
        </row>
        <row r="1133">
          <cell r="B1133" t="str">
            <v>Slovenská technická univerzita v Bratislave</v>
          </cell>
          <cell r="C1133" t="str">
            <v>Materiálovotechnologická fakulta so sídlom v Trnave</v>
          </cell>
          <cell r="P1133">
            <v>2</v>
          </cell>
          <cell r="Q1133">
            <v>17</v>
          </cell>
        </row>
        <row r="1134">
          <cell r="B1134" t="str">
            <v>Slovenská technická univerzita v Bratislave</v>
          </cell>
          <cell r="C1134" t="str">
            <v>Stavebná fakulta</v>
          </cell>
          <cell r="P1134">
            <v>1</v>
          </cell>
          <cell r="Q1134">
            <v>6</v>
          </cell>
        </row>
        <row r="1135">
          <cell r="B1135" t="str">
            <v>Technická univerzita vo Zvolene</v>
          </cell>
          <cell r="C1135" t="str">
            <v>Drevárska fakulta</v>
          </cell>
          <cell r="P1135">
            <v>0</v>
          </cell>
          <cell r="Q1135">
            <v>3</v>
          </cell>
        </row>
        <row r="1136">
          <cell r="B1136" t="str">
            <v>Technická univerzita vo Zvolene</v>
          </cell>
          <cell r="C1136" t="str">
            <v>Drevárska fakulta</v>
          </cell>
          <cell r="P1136">
            <v>0</v>
          </cell>
          <cell r="Q1136">
            <v>3</v>
          </cell>
        </row>
        <row r="1137">
          <cell r="B1137" t="str">
            <v>Technická univerzita vo Zvolene</v>
          </cell>
          <cell r="C1137" t="str">
            <v>Drevárska fakulta</v>
          </cell>
          <cell r="P1137">
            <v>2</v>
          </cell>
          <cell r="Q1137">
            <v>14</v>
          </cell>
        </row>
        <row r="1138">
          <cell r="B1138" t="str">
            <v>Technická univerzita vo Zvolene</v>
          </cell>
          <cell r="C1138" t="str">
            <v>Drevárska fakulta</v>
          </cell>
          <cell r="P1138">
            <v>10</v>
          </cell>
          <cell r="Q1138">
            <v>37</v>
          </cell>
        </row>
        <row r="1139">
          <cell r="B1139" t="str">
            <v>Univerzita sv. Cyrila a Metoda v Trnave</v>
          </cell>
          <cell r="C1139" t="str">
            <v>Filozofická fakulta</v>
          </cell>
          <cell r="P1139">
            <v>0</v>
          </cell>
          <cell r="Q1139">
            <v>3.5</v>
          </cell>
        </row>
        <row r="1140">
          <cell r="B1140" t="str">
            <v>Univerzita sv. Cyrila a Metoda v Trnave</v>
          </cell>
          <cell r="C1140" t="str">
            <v>Filozofická fakulta</v>
          </cell>
          <cell r="P1140">
            <v>0</v>
          </cell>
          <cell r="Q1140">
            <v>2</v>
          </cell>
        </row>
        <row r="1141">
          <cell r="B1141" t="str">
            <v>Univerzita sv. Cyrila a Metoda v Trnave</v>
          </cell>
          <cell r="C1141" t="str">
            <v>Filozofická fakulta</v>
          </cell>
          <cell r="P1141">
            <v>0</v>
          </cell>
          <cell r="Q1141">
            <v>2.5</v>
          </cell>
        </row>
        <row r="1142">
          <cell r="B1142" t="str">
            <v>Trenčianska univerzita Alexandra Dubčeka v Trenčíne</v>
          </cell>
          <cell r="C1142" t="str">
            <v>Fakulta zdravotníctva</v>
          </cell>
          <cell r="P1142">
            <v>0</v>
          </cell>
          <cell r="Q1142">
            <v>3</v>
          </cell>
        </row>
        <row r="1143">
          <cell r="B1143" t="str">
            <v>Prešovská univerzita v Prešove</v>
          </cell>
          <cell r="C1143" t="str">
            <v>Filozofická fakulta</v>
          </cell>
          <cell r="P1143">
            <v>1</v>
          </cell>
          <cell r="Q1143">
            <v>16</v>
          </cell>
        </row>
        <row r="1144">
          <cell r="B1144" t="str">
            <v>Prešovská univerzita v Prešove</v>
          </cell>
          <cell r="C1144" t="str">
            <v>Fakulta humanitných a prírodných vied</v>
          </cell>
          <cell r="P1144">
            <v>0.5</v>
          </cell>
          <cell r="Q1144">
            <v>6</v>
          </cell>
        </row>
        <row r="1145">
          <cell r="B1145" t="str">
            <v>Prešovská univerzita v Prešove</v>
          </cell>
          <cell r="C1145" t="str">
            <v>Fakulta manažmentu, ekonomiky a obchodu</v>
          </cell>
          <cell r="P1145">
            <v>2</v>
          </cell>
          <cell r="Q1145">
            <v>105</v>
          </cell>
        </row>
        <row r="1146">
          <cell r="B1146" t="str">
            <v>Prešovská univerzita v Prešove</v>
          </cell>
          <cell r="C1146" t="str">
            <v>Fakulta manažmentu, ekonomiky a obchodu</v>
          </cell>
          <cell r="P1146">
            <v>2</v>
          </cell>
          <cell r="Q1146">
            <v>57</v>
          </cell>
        </row>
        <row r="1147">
          <cell r="B1147" t="str">
            <v>Katolícka univerzita v Ružomberku</v>
          </cell>
          <cell r="C1147" t="str">
            <v>Pedagogická fakulta</v>
          </cell>
          <cell r="P1147">
            <v>0</v>
          </cell>
          <cell r="Q1147">
            <v>2</v>
          </cell>
        </row>
        <row r="1148">
          <cell r="B1148" t="str">
            <v>Univerzita Pavla Jozefa Šafárika v Košiciach</v>
          </cell>
          <cell r="C1148" t="str">
            <v>Filozofická fakulta</v>
          </cell>
          <cell r="P1148">
            <v>0.5</v>
          </cell>
          <cell r="Q1148">
            <v>5</v>
          </cell>
        </row>
        <row r="1149">
          <cell r="B1149" t="str">
            <v>Univerzita Pavla Jozefa Šafárika v Košiciach</v>
          </cell>
          <cell r="C1149" t="str">
            <v>Prírodovedecká fakulta</v>
          </cell>
          <cell r="P1149">
            <v>0</v>
          </cell>
          <cell r="Q1149">
            <v>3</v>
          </cell>
        </row>
        <row r="1150">
          <cell r="B1150" t="str">
            <v>Univerzita Pavla Jozefa Šafárika v Košiciach</v>
          </cell>
          <cell r="C1150" t="str">
            <v>Prírodovedecká fakulta</v>
          </cell>
          <cell r="P1150">
            <v>0</v>
          </cell>
          <cell r="Q1150">
            <v>3</v>
          </cell>
        </row>
        <row r="1151">
          <cell r="B1151" t="str">
            <v>Univerzita Pavla Jozefa Šafárika v Košiciach</v>
          </cell>
          <cell r="C1151" t="str">
            <v>Filozofická fakulta</v>
          </cell>
          <cell r="P1151">
            <v>2</v>
          </cell>
          <cell r="Q1151">
            <v>14</v>
          </cell>
        </row>
        <row r="1152">
          <cell r="B1152" t="str">
            <v>Univerzita Pavla Jozefa Šafárika v Košiciach</v>
          </cell>
          <cell r="C1152" t="str">
            <v>Filozofická fakulta</v>
          </cell>
          <cell r="P1152">
            <v>1</v>
          </cell>
          <cell r="Q1152">
            <v>19</v>
          </cell>
        </row>
        <row r="1153">
          <cell r="B1153" t="str">
            <v>Univerzita Pavla Jozefa Šafárika v Košiciach</v>
          </cell>
          <cell r="C1153" t="str">
            <v>Filozofická fakulta</v>
          </cell>
          <cell r="P1153">
            <v>0</v>
          </cell>
          <cell r="Q1153">
            <v>1</v>
          </cell>
        </row>
        <row r="1154">
          <cell r="B1154" t="str">
            <v>Ekonomická univerzita v Bratislave</v>
          </cell>
          <cell r="C1154" t="str">
            <v>Obchodná fakulta</v>
          </cell>
          <cell r="P1154">
            <v>2</v>
          </cell>
          <cell r="Q1154">
            <v>28</v>
          </cell>
        </row>
        <row r="1155">
          <cell r="B1155" t="str">
            <v>Ekonomická univerzita v Bratislave</v>
          </cell>
          <cell r="C1155" t="str">
            <v>Obchodná fakulta</v>
          </cell>
          <cell r="P1155">
            <v>8</v>
          </cell>
          <cell r="Q1155">
            <v>124</v>
          </cell>
        </row>
        <row r="1156">
          <cell r="B1156" t="str">
            <v>Univerzita Komenského v Bratislave</v>
          </cell>
          <cell r="C1156" t="str">
            <v>Prírodovedecká fakulta</v>
          </cell>
          <cell r="P1156">
            <v>0</v>
          </cell>
          <cell r="Q1156">
            <v>8</v>
          </cell>
        </row>
        <row r="1157">
          <cell r="B1157" t="str">
            <v>Univerzita Komenského v Bratislave</v>
          </cell>
          <cell r="C1157" t="str">
            <v>Prírodovedecká fakulta</v>
          </cell>
          <cell r="P1157">
            <v>0.5</v>
          </cell>
          <cell r="Q1157">
            <v>11.5</v>
          </cell>
        </row>
        <row r="1158">
          <cell r="B1158" t="str">
            <v>Trnavská univerzita v Trnave</v>
          </cell>
          <cell r="C1158" t="str">
            <v>Pedagogická fakulta</v>
          </cell>
          <cell r="P1158">
            <v>0.5</v>
          </cell>
          <cell r="Q1158">
            <v>15</v>
          </cell>
        </row>
        <row r="1159">
          <cell r="B1159" t="str">
            <v>Trnavská univerzita v Trnave</v>
          </cell>
          <cell r="C1159" t="str">
            <v>Pedagogická fakulta</v>
          </cell>
          <cell r="P1159">
            <v>0.5</v>
          </cell>
          <cell r="Q1159">
            <v>9.5</v>
          </cell>
        </row>
        <row r="1160">
          <cell r="B1160" t="str">
            <v>Trnavská univerzita v Trnave</v>
          </cell>
          <cell r="C1160" t="str">
            <v>Pedagogická fakulta</v>
          </cell>
          <cell r="P1160">
            <v>0.5</v>
          </cell>
          <cell r="Q1160">
            <v>4.5</v>
          </cell>
        </row>
        <row r="1161">
          <cell r="B1161" t="str">
            <v>Trnavská univerzita v Trnave</v>
          </cell>
          <cell r="C1161" t="str">
            <v>Pedagogická fakulta</v>
          </cell>
          <cell r="P1161">
            <v>0.5</v>
          </cell>
          <cell r="Q1161">
            <v>5</v>
          </cell>
        </row>
        <row r="1162">
          <cell r="B1162" t="str">
            <v>Trnavská univerzita v Trnave</v>
          </cell>
          <cell r="C1162" t="str">
            <v>Pedagogická fakulta</v>
          </cell>
          <cell r="P1162">
            <v>0</v>
          </cell>
          <cell r="Q1162">
            <v>1</v>
          </cell>
        </row>
        <row r="1163">
          <cell r="B1163" t="str">
            <v>Trnavská univerzita v Trnave</v>
          </cell>
          <cell r="C1163" t="str">
            <v>Pedagogická fakulta</v>
          </cell>
          <cell r="P1163">
            <v>0</v>
          </cell>
          <cell r="Q1163">
            <v>8.5</v>
          </cell>
        </row>
        <row r="1164">
          <cell r="B1164" t="str">
            <v>Trnavská univerzita v Trnave</v>
          </cell>
          <cell r="C1164" t="str">
            <v>Pedagogická fakulta</v>
          </cell>
          <cell r="P1164">
            <v>0</v>
          </cell>
          <cell r="Q1164">
            <v>2</v>
          </cell>
        </row>
        <row r="1165">
          <cell r="B1165" t="str">
            <v>Univerzita Komenského v Bratislave</v>
          </cell>
          <cell r="C1165" t="str">
            <v>Filozofická fakulta</v>
          </cell>
          <cell r="P1165">
            <v>0</v>
          </cell>
          <cell r="Q1165">
            <v>3.5</v>
          </cell>
        </row>
        <row r="1166">
          <cell r="B1166" t="str">
            <v>Univerzita Komenského v Bratislave</v>
          </cell>
          <cell r="C1166" t="str">
            <v>Filozofická fakulta</v>
          </cell>
          <cell r="P1166">
            <v>2</v>
          </cell>
          <cell r="Q1166">
            <v>12</v>
          </cell>
        </row>
        <row r="1167">
          <cell r="B1167" t="str">
            <v>Univerzita Komenského v Bratislave</v>
          </cell>
          <cell r="C1167" t="str">
            <v>Filozofická fakulta</v>
          </cell>
          <cell r="P1167">
            <v>0</v>
          </cell>
          <cell r="Q1167">
            <v>2</v>
          </cell>
        </row>
        <row r="1168">
          <cell r="B1168" t="str">
            <v>Slovenská technická univerzita v Bratislave</v>
          </cell>
          <cell r="C1168" t="str">
            <v>Materiálovotechnologická fakulta so sídlom v Trnave</v>
          </cell>
          <cell r="P1168">
            <v>1</v>
          </cell>
          <cell r="Q1168">
            <v>14</v>
          </cell>
        </row>
        <row r="1169">
          <cell r="B1169" t="str">
            <v>Slovenská technická univerzita v Bratislave</v>
          </cell>
          <cell r="C1169" t="str">
            <v>Stavebná fakulta</v>
          </cell>
          <cell r="P1169">
            <v>2</v>
          </cell>
          <cell r="Q1169">
            <v>23</v>
          </cell>
        </row>
        <row r="1170">
          <cell r="B1170" t="str">
            <v>Slovenská technická univerzita v Bratislave</v>
          </cell>
          <cell r="C1170" t="str">
            <v>Materiálovotechnologická fakulta so sídlom v Trnave</v>
          </cell>
          <cell r="P1170">
            <v>3</v>
          </cell>
          <cell r="Q1170">
            <v>68</v>
          </cell>
        </row>
        <row r="1171">
          <cell r="B1171" t="str">
            <v>Slovenská technická univerzita v Bratislave</v>
          </cell>
          <cell r="C1171" t="str">
            <v>Stavebná fakulta</v>
          </cell>
          <cell r="P1171">
            <v>0</v>
          </cell>
          <cell r="Q1171">
            <v>23</v>
          </cell>
        </row>
        <row r="1172">
          <cell r="B1172" t="str">
            <v>Technická univerzita vo Zvolene</v>
          </cell>
          <cell r="C1172" t="str">
            <v>Drevárska fakulta</v>
          </cell>
          <cell r="P1172">
            <v>0</v>
          </cell>
          <cell r="Q1172">
            <v>16</v>
          </cell>
        </row>
        <row r="1173">
          <cell r="B1173" t="str">
            <v>Univerzita sv. Cyrila a Metoda v Trnave</v>
          </cell>
          <cell r="C1173" t="str">
            <v>Fakulta prírodných vied</v>
          </cell>
          <cell r="P1173">
            <v>0</v>
          </cell>
          <cell r="Q1173">
            <v>4</v>
          </cell>
        </row>
        <row r="1174">
          <cell r="B1174" t="str">
            <v>Prešovská univerzita v Prešove</v>
          </cell>
          <cell r="C1174" t="str">
            <v>Filozofická fakulta</v>
          </cell>
          <cell r="P1174">
            <v>0</v>
          </cell>
          <cell r="Q1174">
            <v>3</v>
          </cell>
        </row>
        <row r="1175">
          <cell r="B1175" t="str">
            <v>Ekonomická univerzita v Bratislave</v>
          </cell>
          <cell r="C1175" t="str">
            <v>Národohospodárska fakulta</v>
          </cell>
          <cell r="P1175">
            <v>7</v>
          </cell>
          <cell r="Q1175">
            <v>110</v>
          </cell>
        </row>
        <row r="1176">
          <cell r="B1176" t="str">
            <v>Ekonomická univerzita v Bratislave</v>
          </cell>
          <cell r="C1176" t="str">
            <v>Národohospodárska fakulta</v>
          </cell>
          <cell r="P1176">
            <v>3</v>
          </cell>
          <cell r="Q1176">
            <v>17</v>
          </cell>
        </row>
        <row r="1177">
          <cell r="B1177" t="str">
            <v>Katolícka univerzita v Ružomberku</v>
          </cell>
          <cell r="C1177" t="str">
            <v>Pedagogická fakulta</v>
          </cell>
          <cell r="P1177">
            <v>0</v>
          </cell>
          <cell r="Q1177">
            <v>1</v>
          </cell>
        </row>
        <row r="1178">
          <cell r="B1178" t="str">
            <v>Katolícka univerzita v Ružomberku</v>
          </cell>
          <cell r="C1178" t="str">
            <v>Filozofická fakulta</v>
          </cell>
          <cell r="P1178">
            <v>0</v>
          </cell>
          <cell r="Q1178">
            <v>2.5</v>
          </cell>
        </row>
        <row r="1179">
          <cell r="B1179" t="str">
            <v>Vysoká škola DTI</v>
          </cell>
          <cell r="C1179">
            <v>0</v>
          </cell>
          <cell r="P1179">
            <v>4</v>
          </cell>
          <cell r="Q1179">
            <v>169</v>
          </cell>
        </row>
        <row r="1180">
          <cell r="B1180" t="str">
            <v>Ekonomická univerzita v Bratislave</v>
          </cell>
          <cell r="C1180" t="str">
            <v>Fakulta hospodárskej informatiky</v>
          </cell>
          <cell r="P1180">
            <v>1</v>
          </cell>
          <cell r="Q1180">
            <v>20</v>
          </cell>
        </row>
        <row r="1181">
          <cell r="B1181" t="str">
            <v>Ekonomická univerzita v Bratislave</v>
          </cell>
          <cell r="C1181" t="str">
            <v>Fakulta hospodárskej informatiky</v>
          </cell>
          <cell r="P1181">
            <v>3</v>
          </cell>
          <cell r="Q1181">
            <v>97</v>
          </cell>
        </row>
        <row r="1182">
          <cell r="B1182" t="str">
            <v>Univerzita Komenského v Bratislave</v>
          </cell>
          <cell r="C1182" t="str">
            <v>Filozofická fakulta</v>
          </cell>
          <cell r="P1182">
            <v>0</v>
          </cell>
          <cell r="Q1182">
            <v>7</v>
          </cell>
        </row>
        <row r="1183">
          <cell r="B1183" t="str">
            <v>Univerzita Mateja Bela v Banskej Bystrici</v>
          </cell>
          <cell r="C1183" t="str">
            <v>Fakulta politických vied a medzinárodných vzťahov</v>
          </cell>
          <cell r="P1183">
            <v>2</v>
          </cell>
          <cell r="Q1183">
            <v>63</v>
          </cell>
        </row>
        <row r="1184">
          <cell r="B1184" t="str">
            <v>Univerzita Mateja Bela v Banskej Bystrici</v>
          </cell>
          <cell r="C1184" t="str">
            <v>Fakulta politických vied a medzinárodných vzťahov</v>
          </cell>
          <cell r="P1184">
            <v>0</v>
          </cell>
          <cell r="Q1184">
            <v>4</v>
          </cell>
        </row>
        <row r="1185">
          <cell r="B1185" t="str">
            <v>Trnavská univerzita v Trnave</v>
          </cell>
          <cell r="C1185" t="str">
            <v>Fakulta zdravotníctva a sociálnej práce</v>
          </cell>
          <cell r="P1185">
            <v>2</v>
          </cell>
          <cell r="Q1185">
            <v>52</v>
          </cell>
        </row>
        <row r="1186">
          <cell r="B1186" t="str">
            <v>Vysoká škola múzických umení v Bratislave</v>
          </cell>
          <cell r="C1186" t="str">
            <v>Hudobná a tanečná fakulta</v>
          </cell>
          <cell r="P1186">
            <v>1</v>
          </cell>
          <cell r="Q1186">
            <v>37</v>
          </cell>
        </row>
        <row r="1187">
          <cell r="B1187" t="str">
            <v>Univerzita sv. Cyrila a Metoda v Trnave</v>
          </cell>
          <cell r="C1187" t="str">
            <v>Filozofická fakulta</v>
          </cell>
          <cell r="P1187">
            <v>0.5</v>
          </cell>
          <cell r="Q1187">
            <v>2.5</v>
          </cell>
        </row>
        <row r="1188">
          <cell r="B1188" t="str">
            <v>Univerzita Komenského v Bratislave</v>
          </cell>
          <cell r="C1188" t="str">
            <v>Prírodovedecká fakulta</v>
          </cell>
          <cell r="P1188">
            <v>1</v>
          </cell>
          <cell r="Q1188">
            <v>14</v>
          </cell>
        </row>
        <row r="1189">
          <cell r="B1189" t="str">
            <v>Žilinská univerzita v Žiline</v>
          </cell>
          <cell r="C1189" t="str">
            <v>Fakulta humanitných vied</v>
          </cell>
          <cell r="P1189">
            <v>0</v>
          </cell>
          <cell r="Q1189">
            <v>2</v>
          </cell>
        </row>
        <row r="1190">
          <cell r="B1190" t="str">
            <v>Vysoká škola medzinárodného podnikania ISM Slovakia v Prešove</v>
          </cell>
          <cell r="C1190">
            <v>0</v>
          </cell>
          <cell r="P1190">
            <v>0</v>
          </cell>
          <cell r="Q1190">
            <v>4</v>
          </cell>
        </row>
        <row r="1191">
          <cell r="B1191" t="str">
            <v>Slovenská zdravotnícka univerzita v Bratislave</v>
          </cell>
          <cell r="C1191" t="str">
            <v>Lekárska fakulta</v>
          </cell>
          <cell r="P1191">
            <v>1</v>
          </cell>
          <cell r="Q1191">
            <v>52</v>
          </cell>
        </row>
        <row r="1192">
          <cell r="B1192" t="str">
            <v>Technická univerzita v Košiciach</v>
          </cell>
          <cell r="C1192" t="str">
            <v>Fakulta umení</v>
          </cell>
          <cell r="P1192">
            <v>0</v>
          </cell>
          <cell r="Q1192">
            <v>18</v>
          </cell>
        </row>
        <row r="1193">
          <cell r="B1193" t="str">
            <v>Slovenská technická univerzita v Bratislave</v>
          </cell>
          <cell r="C1193" t="str">
            <v>Materiálovotechnologická fakulta so sídlom v Trnave</v>
          </cell>
          <cell r="P1193">
            <v>3</v>
          </cell>
          <cell r="Q1193">
            <v>40</v>
          </cell>
        </row>
        <row r="1194">
          <cell r="B1194" t="str">
            <v>Slovenská technická univerzita v Bratislave</v>
          </cell>
          <cell r="C1194" t="str">
            <v>Fakulta chemickej a potravinárskej technológie</v>
          </cell>
          <cell r="P1194">
            <v>0</v>
          </cell>
          <cell r="Q1194">
            <v>2</v>
          </cell>
        </row>
        <row r="1195">
          <cell r="B1195" t="str">
            <v>Vysoká škola medzinárodného podnikania ISM Slovakia v Prešove</v>
          </cell>
          <cell r="C1195">
            <v>0</v>
          </cell>
          <cell r="P1195">
            <v>0</v>
          </cell>
          <cell r="Q1195">
            <v>1</v>
          </cell>
        </row>
        <row r="1196">
          <cell r="B1196" t="str">
            <v>Katolícka univerzita v Ružomberku</v>
          </cell>
          <cell r="C1196" t="str">
            <v>Pedagogická fakulta</v>
          </cell>
          <cell r="P1196">
            <v>0</v>
          </cell>
          <cell r="Q1196">
            <v>40</v>
          </cell>
        </row>
        <row r="1197">
          <cell r="B1197" t="str">
            <v>Katolícka univerzita v Ružomberku</v>
          </cell>
          <cell r="C1197" t="str">
            <v>Pedagogická fakulta</v>
          </cell>
          <cell r="P1197">
            <v>1</v>
          </cell>
          <cell r="Q1197">
            <v>103</v>
          </cell>
        </row>
        <row r="1198">
          <cell r="B1198" t="str">
            <v>Katolícka univerzita v Ružomberku</v>
          </cell>
          <cell r="C1198" t="str">
            <v>Pedagogická fakulta</v>
          </cell>
          <cell r="P1198">
            <v>0</v>
          </cell>
          <cell r="Q1198">
            <v>1</v>
          </cell>
        </row>
        <row r="1199">
          <cell r="B1199" t="str">
            <v>Katolícka univerzita v Ružomberku</v>
          </cell>
          <cell r="C1199" t="str">
            <v>Pedagogická fakulta</v>
          </cell>
          <cell r="P1199">
            <v>0</v>
          </cell>
          <cell r="Q1199">
            <v>1</v>
          </cell>
        </row>
        <row r="1200">
          <cell r="B1200" t="str">
            <v>Akadémia Policajného zboru</v>
          </cell>
          <cell r="C1200">
            <v>0</v>
          </cell>
          <cell r="P1200">
            <v>0</v>
          </cell>
          <cell r="Q1200">
            <v>13</v>
          </cell>
        </row>
        <row r="1201">
          <cell r="B1201" t="str">
            <v>Žilinská univerzita v Žiline</v>
          </cell>
          <cell r="C1201" t="str">
            <v>Fakulta elektrotechniky a informačných technológií</v>
          </cell>
          <cell r="P1201">
            <v>0</v>
          </cell>
          <cell r="Q1201">
            <v>27</v>
          </cell>
        </row>
        <row r="1202">
          <cell r="B1202" t="str">
            <v>Žilinská univerzita v Žiline</v>
          </cell>
          <cell r="C1202" t="str">
            <v>Fakulta elektrotechniky a informačných technológií</v>
          </cell>
          <cell r="P1202">
            <v>1</v>
          </cell>
          <cell r="Q1202">
            <v>26</v>
          </cell>
        </row>
        <row r="1203">
          <cell r="B1203" t="str">
            <v>Žilinská univerzita v Žiline</v>
          </cell>
          <cell r="C1203" t="str">
            <v>Fakulta elektrotechniky a informačných technológií</v>
          </cell>
          <cell r="P1203">
            <v>1</v>
          </cell>
          <cell r="Q1203">
            <v>47</v>
          </cell>
        </row>
        <row r="1204">
          <cell r="B1204" t="str">
            <v>Žilinská univerzita v Žiline</v>
          </cell>
          <cell r="C1204" t="str">
            <v>Fakulta riadenia a informatiky</v>
          </cell>
          <cell r="P1204">
            <v>0</v>
          </cell>
          <cell r="Q1204">
            <v>50</v>
          </cell>
        </row>
        <row r="1205">
          <cell r="B1205" t="str">
            <v>Žilinská univerzita v Žiline</v>
          </cell>
          <cell r="C1205" t="str">
            <v>Fakulta elektrotechniky a informačných technológií</v>
          </cell>
          <cell r="P1205">
            <v>2</v>
          </cell>
          <cell r="Q1205">
            <v>53</v>
          </cell>
        </row>
        <row r="1206">
          <cell r="B1206" t="str">
            <v>Trenčianska univerzita Alexandra Dubčeka v Trenčíne</v>
          </cell>
          <cell r="C1206" t="str">
            <v>Fakulta zdravotníctva</v>
          </cell>
          <cell r="P1206">
            <v>0</v>
          </cell>
          <cell r="Q1206">
            <v>2</v>
          </cell>
        </row>
        <row r="1207">
          <cell r="B1207" t="str">
            <v>Slovenská technická univerzita v Bratislave</v>
          </cell>
          <cell r="C1207" t="str">
            <v>Fakulta elektrotechniky a informatiky</v>
          </cell>
          <cell r="P1207">
            <v>4</v>
          </cell>
          <cell r="Q1207">
            <v>100</v>
          </cell>
        </row>
        <row r="1208">
          <cell r="B1208" t="str">
            <v>Slovenská technická univerzita v Bratislave</v>
          </cell>
          <cell r="C1208" t="str">
            <v>Fakulta chemickej a potravinárskej technológie</v>
          </cell>
          <cell r="P1208">
            <v>0</v>
          </cell>
          <cell r="Q1208">
            <v>11</v>
          </cell>
        </row>
        <row r="1209">
          <cell r="B1209" t="str">
            <v>Slovenská technická univerzita v Bratislave</v>
          </cell>
          <cell r="C1209" t="str">
            <v>Fakulta informatiky a informačných technológií</v>
          </cell>
          <cell r="P1209">
            <v>0</v>
          </cell>
          <cell r="Q1209">
            <v>1</v>
          </cell>
        </row>
        <row r="1210">
          <cell r="B1210" t="str">
            <v>Prešovská univerzita v Prešove</v>
          </cell>
          <cell r="C1210" t="str">
            <v>Fakulta humanitných a prírodných vied</v>
          </cell>
          <cell r="P1210">
            <v>0</v>
          </cell>
          <cell r="Q1210">
            <v>1.5</v>
          </cell>
        </row>
        <row r="1211">
          <cell r="B1211" t="str">
            <v>Vysoká škola medzinárodného podnikania ISM Slovakia v Prešove</v>
          </cell>
          <cell r="C1211">
            <v>0</v>
          </cell>
          <cell r="P1211">
            <v>0</v>
          </cell>
          <cell r="Q1211">
            <v>4</v>
          </cell>
        </row>
        <row r="1212">
          <cell r="B1212" t="str">
            <v>Vysoká škola medzinárodného podnikania ISM Slovakia v Prešove</v>
          </cell>
          <cell r="C1212">
            <v>0</v>
          </cell>
          <cell r="P1212">
            <v>0</v>
          </cell>
          <cell r="Q1212">
            <v>3</v>
          </cell>
        </row>
        <row r="1213">
          <cell r="B1213" t="str">
            <v>Univerzita Pavla Jozefa Šafárika v Košiciach</v>
          </cell>
          <cell r="C1213" t="str">
            <v>Lekárska fakulta</v>
          </cell>
          <cell r="P1213">
            <v>0</v>
          </cell>
          <cell r="Q1213">
            <v>15</v>
          </cell>
        </row>
        <row r="1214">
          <cell r="B1214" t="str">
            <v>Technická univerzita v Košiciach</v>
          </cell>
          <cell r="C1214" t="str">
            <v>Fakulta umení</v>
          </cell>
          <cell r="P1214">
            <v>3</v>
          </cell>
          <cell r="Q1214">
            <v>9</v>
          </cell>
        </row>
        <row r="1215">
          <cell r="B1215" t="str">
            <v>Technická univerzita v Košiciach</v>
          </cell>
          <cell r="C1215" t="str">
            <v>Strojnícka fakulta</v>
          </cell>
          <cell r="P1215">
            <v>0</v>
          </cell>
          <cell r="Q1215">
            <v>11</v>
          </cell>
        </row>
        <row r="1216">
          <cell r="B1216" t="str">
            <v>Univerzita Pavla Jozefa Šafárika v Košiciach</v>
          </cell>
          <cell r="C1216" t="str">
            <v>Filozofická fakulta</v>
          </cell>
          <cell r="P1216">
            <v>0.5</v>
          </cell>
          <cell r="Q1216">
            <v>1.5</v>
          </cell>
        </row>
        <row r="1217">
          <cell r="B1217" t="str">
            <v>Katolícka univerzita v Ružomberku</v>
          </cell>
          <cell r="C1217" t="str">
            <v>Pedagogická fakulta</v>
          </cell>
          <cell r="P1217">
            <v>0</v>
          </cell>
          <cell r="Q1217">
            <v>0.5</v>
          </cell>
        </row>
        <row r="1218">
          <cell r="B1218" t="str">
            <v>Katolícka univerzita v Ružomberku</v>
          </cell>
          <cell r="C1218" t="str">
            <v>Filozofická fakulta</v>
          </cell>
          <cell r="P1218">
            <v>0</v>
          </cell>
          <cell r="Q1218">
            <v>1</v>
          </cell>
        </row>
        <row r="1219">
          <cell r="B1219" t="str">
            <v>Katolícka univerzita v Ružomberku</v>
          </cell>
          <cell r="C1219" t="str">
            <v>Pedagogická fakulta</v>
          </cell>
          <cell r="P1219">
            <v>1</v>
          </cell>
          <cell r="Q1219">
            <v>7</v>
          </cell>
        </row>
        <row r="1220">
          <cell r="B1220" t="str">
            <v>Žilinská univerzita v Žiline</v>
          </cell>
          <cell r="C1220" t="str">
            <v>Strojnícka fakulta</v>
          </cell>
          <cell r="P1220">
            <v>0</v>
          </cell>
          <cell r="Q1220">
            <v>7</v>
          </cell>
        </row>
        <row r="1221">
          <cell r="B1221" t="str">
            <v>Žilinská univerzita v Žiline</v>
          </cell>
          <cell r="C1221" t="str">
            <v>Fakulta riadenia a informatiky</v>
          </cell>
          <cell r="P1221">
            <v>0</v>
          </cell>
          <cell r="Q1221">
            <v>6</v>
          </cell>
        </row>
        <row r="1222">
          <cell r="B1222" t="str">
            <v>Žilinská univerzita v Žiline</v>
          </cell>
          <cell r="C1222" t="str">
            <v>Strojnícka fakulta</v>
          </cell>
          <cell r="P1222">
            <v>3</v>
          </cell>
          <cell r="Q1222">
            <v>37</v>
          </cell>
        </row>
        <row r="1223">
          <cell r="B1223" t="str">
            <v>Žilinská univerzita v Žiline</v>
          </cell>
          <cell r="C1223" t="str">
            <v>Fakulta riadenia a informatiky</v>
          </cell>
          <cell r="P1223">
            <v>0</v>
          </cell>
          <cell r="Q1223">
            <v>18</v>
          </cell>
        </row>
        <row r="1224">
          <cell r="B1224" t="str">
            <v>Žilinská univerzita v Žiline</v>
          </cell>
          <cell r="C1224" t="str">
            <v>Fakulta riadenia a informatiky</v>
          </cell>
          <cell r="P1224">
            <v>0</v>
          </cell>
          <cell r="Q1224">
            <v>22</v>
          </cell>
        </row>
        <row r="1225">
          <cell r="B1225" t="str">
            <v>Žilinská univerzita v Žiline</v>
          </cell>
          <cell r="C1225" t="str">
            <v>Fakulta elektrotechniky a informačných technológií</v>
          </cell>
          <cell r="P1225">
            <v>0</v>
          </cell>
          <cell r="Q1225">
            <v>2</v>
          </cell>
        </row>
        <row r="1226">
          <cell r="B1226" t="str">
            <v>Katolícka univerzita v Ružomberku</v>
          </cell>
          <cell r="C1226" t="str">
            <v>Filozofická fakulta</v>
          </cell>
          <cell r="P1226">
            <v>0</v>
          </cell>
          <cell r="Q1226">
            <v>4.5</v>
          </cell>
        </row>
        <row r="1227">
          <cell r="B1227" t="str">
            <v>Katolícka univerzita v Ružomberku</v>
          </cell>
          <cell r="C1227" t="str">
            <v>Pedagogická fakulta</v>
          </cell>
          <cell r="P1227">
            <v>0</v>
          </cell>
          <cell r="Q1227">
            <v>1.5</v>
          </cell>
        </row>
        <row r="1228">
          <cell r="B1228" t="str">
            <v>Ekonomická univerzita v Bratislave</v>
          </cell>
          <cell r="C1228" t="str">
            <v>Fakulta podnikového manažmentu</v>
          </cell>
          <cell r="P1228">
            <v>0</v>
          </cell>
          <cell r="Q1228">
            <v>10</v>
          </cell>
        </row>
        <row r="1229">
          <cell r="B1229" t="str">
            <v>Univerzita Komenského v Bratislave</v>
          </cell>
          <cell r="C1229" t="str">
            <v>Fakulta sociálnych a ekonomických vied</v>
          </cell>
          <cell r="P1229">
            <v>0</v>
          </cell>
          <cell r="Q1229">
            <v>8</v>
          </cell>
        </row>
        <row r="1230">
          <cell r="B1230" t="str">
            <v>Univerzita Komenského v Bratislave</v>
          </cell>
          <cell r="C1230" t="str">
            <v>Filozofická fakulta</v>
          </cell>
          <cell r="P1230">
            <v>0</v>
          </cell>
          <cell r="Q1230">
            <v>7</v>
          </cell>
        </row>
        <row r="1231">
          <cell r="B1231" t="str">
            <v>Univerzita Komenského v Bratislave</v>
          </cell>
          <cell r="C1231" t="str">
            <v>Filozofická fakulta</v>
          </cell>
          <cell r="P1231">
            <v>0</v>
          </cell>
          <cell r="Q1231">
            <v>14</v>
          </cell>
        </row>
        <row r="1232">
          <cell r="B1232" t="str">
            <v>Univerzita Komenského v Bratislave</v>
          </cell>
          <cell r="C1232" t="str">
            <v>Fakulta matematiky, fyziky a informatiky</v>
          </cell>
          <cell r="P1232">
            <v>0</v>
          </cell>
          <cell r="Q1232">
            <v>2</v>
          </cell>
        </row>
        <row r="1233">
          <cell r="B1233" t="str">
            <v>Univerzita Komenského v Bratislave</v>
          </cell>
          <cell r="C1233" t="str">
            <v>Fakulta matematiky, fyziky a informatiky</v>
          </cell>
          <cell r="P1233">
            <v>0</v>
          </cell>
          <cell r="Q1233">
            <v>4</v>
          </cell>
        </row>
        <row r="1234">
          <cell r="B1234" t="str">
            <v>Slovenská technická univerzita v Bratislave</v>
          </cell>
          <cell r="C1234" t="str">
            <v>Fakulta elektrotechniky a informatiky</v>
          </cell>
          <cell r="P1234">
            <v>2</v>
          </cell>
          <cell r="Q1234">
            <v>51</v>
          </cell>
        </row>
        <row r="1235">
          <cell r="B1235" t="str">
            <v>Slovenská technická univerzita v Bratislave</v>
          </cell>
          <cell r="C1235" t="str">
            <v>Materiálovotechnologická fakulta so sídlom v Trnave</v>
          </cell>
          <cell r="P1235">
            <v>1</v>
          </cell>
          <cell r="Q1235">
            <v>15</v>
          </cell>
        </row>
        <row r="1236">
          <cell r="B1236" t="str">
            <v>Slovenská technická univerzita v Bratislave</v>
          </cell>
          <cell r="C1236" t="str">
            <v>Fakulta elektrotechniky a informatiky</v>
          </cell>
          <cell r="P1236">
            <v>2</v>
          </cell>
          <cell r="Q1236">
            <v>28</v>
          </cell>
        </row>
        <row r="1237">
          <cell r="B1237" t="str">
            <v>Slovenská technická univerzita v Bratislave</v>
          </cell>
          <cell r="C1237" t="str">
            <v>Fakulta elektrotechniky a informatiky</v>
          </cell>
          <cell r="P1237">
            <v>0</v>
          </cell>
          <cell r="Q1237">
            <v>17</v>
          </cell>
        </row>
        <row r="1238">
          <cell r="B1238" t="str">
            <v>Univerzita Komenského v Bratislave</v>
          </cell>
          <cell r="C1238" t="str">
            <v>Prírodovedecká fakulta</v>
          </cell>
          <cell r="P1238">
            <v>8</v>
          </cell>
          <cell r="Q1238">
            <v>28</v>
          </cell>
        </row>
        <row r="1239">
          <cell r="B1239" t="str">
            <v>Univerzita Komenského v Bratislave</v>
          </cell>
          <cell r="C1239" t="str">
            <v>Prírodovedecká fakulta</v>
          </cell>
          <cell r="P1239">
            <v>3</v>
          </cell>
          <cell r="Q1239">
            <v>13</v>
          </cell>
        </row>
        <row r="1240">
          <cell r="B1240" t="str">
            <v>Trenčianska univerzita Alexandra Dubčeka v Trenčíne</v>
          </cell>
          <cell r="C1240" t="str">
            <v>Fakulta špeciálnej techniky</v>
          </cell>
          <cell r="P1240">
            <v>0</v>
          </cell>
          <cell r="Q1240">
            <v>15</v>
          </cell>
        </row>
        <row r="1241">
          <cell r="B1241" t="str">
            <v>Trenčianska univerzita Alexandra Dubčeka v Trenčíne</v>
          </cell>
          <cell r="C1241" t="str">
            <v>Fakulta špeciálnej techniky</v>
          </cell>
          <cell r="P1241">
            <v>0</v>
          </cell>
          <cell r="Q1241">
            <v>20</v>
          </cell>
        </row>
        <row r="1242">
          <cell r="B1242" t="str">
            <v>Trenčianska univerzita Alexandra Dubčeka v Trenčíne</v>
          </cell>
          <cell r="C1242" t="str">
            <v>Fakulta zdravotníctva</v>
          </cell>
          <cell r="P1242">
            <v>0</v>
          </cell>
          <cell r="Q1242">
            <v>8</v>
          </cell>
        </row>
        <row r="1243">
          <cell r="B1243" t="str">
            <v>Prešovská univerzita v Prešove</v>
          </cell>
          <cell r="C1243" t="str">
            <v>Fakulta športu</v>
          </cell>
          <cell r="P1243">
            <v>0</v>
          </cell>
          <cell r="Q1243">
            <v>12</v>
          </cell>
        </row>
        <row r="1244">
          <cell r="B1244" t="str">
            <v>Katolícka univerzita v Ružomberku</v>
          </cell>
          <cell r="C1244" t="str">
            <v>Pedagogická fakulta</v>
          </cell>
          <cell r="P1244">
            <v>0</v>
          </cell>
          <cell r="Q1244">
            <v>2</v>
          </cell>
        </row>
        <row r="1245">
          <cell r="B1245" t="str">
            <v>Katolícka univerzita v Ružomberku</v>
          </cell>
          <cell r="C1245" t="str">
            <v>Pedagogická fakulta</v>
          </cell>
          <cell r="P1245">
            <v>0</v>
          </cell>
          <cell r="Q1245">
            <v>1.5</v>
          </cell>
        </row>
        <row r="1246">
          <cell r="B1246" t="str">
            <v>Katolícka univerzita v Ružomberku</v>
          </cell>
          <cell r="C1246" t="str">
            <v>Pedagogická fakulta</v>
          </cell>
          <cell r="P1246">
            <v>0</v>
          </cell>
          <cell r="Q1246">
            <v>2</v>
          </cell>
        </row>
        <row r="1247">
          <cell r="B1247" t="str">
            <v>Katolícka univerzita v Ružomberku</v>
          </cell>
          <cell r="C1247" t="str">
            <v>Pedagogická fakulta</v>
          </cell>
          <cell r="P1247">
            <v>0</v>
          </cell>
          <cell r="Q1247">
            <v>1</v>
          </cell>
        </row>
        <row r="1248">
          <cell r="B1248" t="str">
            <v>Univerzita Pavla Jozefa Šafárika v Košiciach</v>
          </cell>
          <cell r="C1248" t="str">
            <v>Filozofická fakulta</v>
          </cell>
          <cell r="P1248">
            <v>1</v>
          </cell>
          <cell r="Q1248">
            <v>8</v>
          </cell>
        </row>
        <row r="1249">
          <cell r="B1249" t="str">
            <v>Univerzita Pavla Jozefa Šafárika v Košiciach</v>
          </cell>
          <cell r="C1249" t="str">
            <v>Filozofická fakulta</v>
          </cell>
          <cell r="P1249">
            <v>0</v>
          </cell>
          <cell r="Q1249">
            <v>3</v>
          </cell>
        </row>
        <row r="1250">
          <cell r="B1250" t="str">
            <v>Univerzita Pavla Jozefa Šafárika v Košiciach</v>
          </cell>
          <cell r="C1250" t="str">
            <v>Filozofická fakulta</v>
          </cell>
          <cell r="P1250">
            <v>0</v>
          </cell>
          <cell r="Q1250">
            <v>1</v>
          </cell>
        </row>
        <row r="1251">
          <cell r="B1251" t="str">
            <v>Univerzita Pavla Jozefa Šafárika v Košiciach</v>
          </cell>
          <cell r="C1251" t="str">
            <v>Filozofická fakulta</v>
          </cell>
          <cell r="P1251">
            <v>0</v>
          </cell>
          <cell r="Q1251">
            <v>1</v>
          </cell>
        </row>
        <row r="1252">
          <cell r="B1252" t="str">
            <v>Univerzita Pavla Jozefa Šafárika v Košiciach</v>
          </cell>
          <cell r="C1252" t="str">
            <v>Filozofická fakulta</v>
          </cell>
          <cell r="P1252">
            <v>0</v>
          </cell>
          <cell r="Q1252">
            <v>2</v>
          </cell>
        </row>
        <row r="1253">
          <cell r="B1253" t="str">
            <v>Žilinská univerzita v Žiline</v>
          </cell>
          <cell r="C1253" t="str">
            <v>Strojnícka fakulta</v>
          </cell>
          <cell r="P1253">
            <v>0</v>
          </cell>
          <cell r="Q1253">
            <v>18</v>
          </cell>
        </row>
        <row r="1254">
          <cell r="B1254" t="str">
            <v>Vysoká škola Danubius</v>
          </cell>
          <cell r="C1254" t="str">
            <v>Fakulta sociálnych štúdií</v>
          </cell>
          <cell r="P1254">
            <v>1</v>
          </cell>
          <cell r="Q1254">
            <v>33</v>
          </cell>
        </row>
        <row r="1255">
          <cell r="B1255" t="str">
            <v>Univerzita Komenského v Bratislave</v>
          </cell>
          <cell r="C1255" t="str">
            <v>Fakulta sociálnych a ekonomických vied</v>
          </cell>
          <cell r="P1255">
            <v>0</v>
          </cell>
          <cell r="Q1255">
            <v>9</v>
          </cell>
        </row>
        <row r="1256">
          <cell r="B1256" t="str">
            <v>Univerzita Komenského v Bratislave</v>
          </cell>
          <cell r="C1256" t="str">
            <v>Fakulta matematiky, fyziky a informatiky</v>
          </cell>
          <cell r="P1256">
            <v>1</v>
          </cell>
          <cell r="Q1256">
            <v>4</v>
          </cell>
        </row>
        <row r="1257">
          <cell r="B1257" t="str">
            <v>Univerzita Komenského v Bratislave</v>
          </cell>
          <cell r="C1257" t="str">
            <v>Fakulta matematiky, fyziky a informatiky</v>
          </cell>
          <cell r="P1257">
            <v>0</v>
          </cell>
          <cell r="Q1257">
            <v>1</v>
          </cell>
        </row>
        <row r="1258">
          <cell r="B1258" t="str">
            <v>Univerzita Komenského v Bratislave</v>
          </cell>
          <cell r="C1258" t="str">
            <v>Prírodovedecká fakulta</v>
          </cell>
          <cell r="P1258">
            <v>0</v>
          </cell>
          <cell r="Q1258">
            <v>37</v>
          </cell>
        </row>
        <row r="1259">
          <cell r="B1259" t="str">
            <v>Univerzita Komenského v Bratislave</v>
          </cell>
          <cell r="C1259" t="str">
            <v>Prírodovedecká fakulta</v>
          </cell>
          <cell r="P1259">
            <v>0</v>
          </cell>
          <cell r="Q1259">
            <v>2</v>
          </cell>
        </row>
        <row r="1260">
          <cell r="B1260" t="str">
            <v>Univerzita Komenského v Bratislave</v>
          </cell>
          <cell r="C1260" t="str">
            <v>Prírodovedecká fakulta</v>
          </cell>
          <cell r="P1260">
            <v>0</v>
          </cell>
          <cell r="Q1260">
            <v>8</v>
          </cell>
        </row>
        <row r="1261">
          <cell r="B1261" t="str">
            <v>Univerzita Komenského v Bratislave</v>
          </cell>
          <cell r="C1261" t="str">
            <v>Filozofická fakulta</v>
          </cell>
          <cell r="P1261">
            <v>0.5</v>
          </cell>
          <cell r="Q1261">
            <v>3</v>
          </cell>
        </row>
        <row r="1262">
          <cell r="B1262" t="str">
            <v>Univerzita Komenského v Bratislave</v>
          </cell>
          <cell r="C1262" t="str">
            <v>Prírodovedecká fakulta</v>
          </cell>
          <cell r="P1262">
            <v>0</v>
          </cell>
          <cell r="Q1262">
            <v>6.5</v>
          </cell>
        </row>
        <row r="1263">
          <cell r="B1263" t="str">
            <v>Trnavská univerzita v Trnave</v>
          </cell>
          <cell r="C1263" t="str">
            <v>Pedagogická fakulta</v>
          </cell>
          <cell r="P1263">
            <v>0</v>
          </cell>
          <cell r="Q1263">
            <v>4.5</v>
          </cell>
        </row>
        <row r="1264">
          <cell r="B1264" t="str">
            <v>Slovenská technická univerzita v Bratislave</v>
          </cell>
          <cell r="C1264" t="str">
            <v>Fakulta elektrotechniky a informatiky</v>
          </cell>
          <cell r="P1264">
            <v>2</v>
          </cell>
          <cell r="Q1264">
            <v>17</v>
          </cell>
        </row>
        <row r="1265">
          <cell r="B1265" t="str">
            <v>Slovenská technická univerzita v Bratislave</v>
          </cell>
          <cell r="C1265" t="str">
            <v>Stavebná fakulta</v>
          </cell>
          <cell r="P1265">
            <v>0</v>
          </cell>
          <cell r="Q1265">
            <v>2</v>
          </cell>
        </row>
        <row r="1266">
          <cell r="B1266" t="str">
            <v>Technická univerzita vo Zvolene</v>
          </cell>
          <cell r="C1266" t="str">
            <v>Drevárska fakulta</v>
          </cell>
          <cell r="P1266">
            <v>2</v>
          </cell>
          <cell r="Q1266">
            <v>7</v>
          </cell>
        </row>
        <row r="1267">
          <cell r="B1267" t="str">
            <v>Technická univerzita vo Zvolene</v>
          </cell>
          <cell r="C1267" t="str">
            <v>Drevárska fakulta</v>
          </cell>
          <cell r="P1267">
            <v>1</v>
          </cell>
          <cell r="Q1267">
            <v>1</v>
          </cell>
        </row>
        <row r="1268">
          <cell r="B1268" t="str">
            <v>Vysoká škola NEWTON, a.s.</v>
          </cell>
          <cell r="C1268">
            <v>0</v>
          </cell>
          <cell r="P1268">
            <v>0</v>
          </cell>
          <cell r="Q1268">
            <v>5</v>
          </cell>
        </row>
        <row r="1269">
          <cell r="B1269" t="str">
            <v>Ekonomická univerzita v Bratislave</v>
          </cell>
          <cell r="C1269" t="str">
            <v>Národohospodárska fakulta</v>
          </cell>
          <cell r="P1269">
            <v>1</v>
          </cell>
          <cell r="Q1269">
            <v>42</v>
          </cell>
        </row>
        <row r="1270">
          <cell r="B1270" t="str">
            <v>Katolícka univerzita v Ružomberku</v>
          </cell>
          <cell r="C1270" t="str">
            <v>Filozofická fakulta</v>
          </cell>
          <cell r="P1270">
            <v>0</v>
          </cell>
          <cell r="Q1270">
            <v>6.5</v>
          </cell>
        </row>
        <row r="1271">
          <cell r="B1271" t="str">
            <v>Katolícka univerzita v Ružomberku</v>
          </cell>
          <cell r="C1271" t="str">
            <v>Filozofická fakulta</v>
          </cell>
          <cell r="P1271">
            <v>0</v>
          </cell>
          <cell r="Q1271">
            <v>4.5</v>
          </cell>
        </row>
        <row r="1272">
          <cell r="B1272" t="str">
            <v>Ekonomická univerzita v Bratislave</v>
          </cell>
          <cell r="C1272" t="str">
            <v>Fakulta hospodárskej informatiky</v>
          </cell>
          <cell r="P1272">
            <v>1</v>
          </cell>
          <cell r="Q1272">
            <v>56</v>
          </cell>
        </row>
        <row r="1273">
          <cell r="B1273" t="str">
            <v>Ekonomická univerzita v Bratislave</v>
          </cell>
          <cell r="C1273" t="str">
            <v>Fakulta hospodárskej informatiky</v>
          </cell>
          <cell r="P1273">
            <v>0</v>
          </cell>
          <cell r="Q1273">
            <v>8</v>
          </cell>
        </row>
        <row r="1274">
          <cell r="B1274" t="str">
            <v>Univerzita Mateja Bela v Banskej Bystrici</v>
          </cell>
          <cell r="C1274" t="str">
            <v>Fakulta politických vied a medzinárodných vzťahov</v>
          </cell>
          <cell r="P1274">
            <v>0</v>
          </cell>
          <cell r="Q1274">
            <v>1</v>
          </cell>
        </row>
        <row r="1275">
          <cell r="B1275" t="str">
            <v>Trnavská univerzita v Trnave</v>
          </cell>
          <cell r="C1275" t="str">
            <v>Fakulta zdravotníctva a sociálnej práce</v>
          </cell>
          <cell r="P1275">
            <v>1</v>
          </cell>
          <cell r="Q1275">
            <v>8</v>
          </cell>
        </row>
        <row r="1276">
          <cell r="B1276" t="str">
            <v>Vysoká škola múzických umení v Bratislave</v>
          </cell>
          <cell r="C1276" t="str">
            <v>Hudobná a tanečná fakulta</v>
          </cell>
          <cell r="P1276">
            <v>0</v>
          </cell>
          <cell r="Q1276">
            <v>25</v>
          </cell>
        </row>
        <row r="1277">
          <cell r="B1277" t="str">
            <v>Trnavská univerzita v Trnave</v>
          </cell>
          <cell r="C1277" t="str">
            <v>Teologická fakulta</v>
          </cell>
          <cell r="P1277">
            <v>0</v>
          </cell>
          <cell r="Q1277">
            <v>5</v>
          </cell>
        </row>
        <row r="1278">
          <cell r="B1278" t="str">
            <v>Trnavská univerzita v Trnave</v>
          </cell>
          <cell r="C1278" t="str">
            <v>Teologická fakulta</v>
          </cell>
          <cell r="P1278">
            <v>0</v>
          </cell>
          <cell r="Q1278">
            <v>3</v>
          </cell>
        </row>
        <row r="1279">
          <cell r="B1279" t="str">
            <v>Prešovská univerzita v Prešove</v>
          </cell>
          <cell r="C1279" t="str">
            <v>Pravoslávna bohoslovecká fakulta</v>
          </cell>
          <cell r="P1279">
            <v>0</v>
          </cell>
          <cell r="Q1279">
            <v>4</v>
          </cell>
        </row>
        <row r="1280">
          <cell r="B1280" t="str">
            <v>Akadémia umení v Banskej Bystrici</v>
          </cell>
          <cell r="C1280" t="str">
            <v>Fakulta dramatických umení</v>
          </cell>
          <cell r="P1280">
            <v>2</v>
          </cell>
          <cell r="Q1280">
            <v>9</v>
          </cell>
        </row>
        <row r="1281">
          <cell r="B1281" t="str">
            <v>Ekonomická univerzita v Bratislave</v>
          </cell>
          <cell r="C1281" t="str">
            <v>Fakulta aplikovaných jazykov</v>
          </cell>
          <cell r="P1281">
            <v>0</v>
          </cell>
          <cell r="Q1281">
            <v>20</v>
          </cell>
        </row>
        <row r="1282">
          <cell r="B1282" t="str">
            <v>Katolícka univerzita v Ružomberku</v>
          </cell>
          <cell r="C1282" t="str">
            <v>Pedagogická fakulta</v>
          </cell>
          <cell r="P1282">
            <v>0</v>
          </cell>
          <cell r="Q1282">
            <v>80</v>
          </cell>
        </row>
        <row r="1283">
          <cell r="B1283" t="str">
            <v>Univerzita Komenského v Bratislave</v>
          </cell>
          <cell r="C1283" t="str">
            <v>Fakulta sociálnych a ekonomických vied</v>
          </cell>
          <cell r="P1283">
            <v>1</v>
          </cell>
          <cell r="Q1283">
            <v>16</v>
          </cell>
        </row>
        <row r="1284">
          <cell r="B1284" t="str">
            <v>Trenčianska univerzita Alexandra Dubčeka v Trenčíne</v>
          </cell>
          <cell r="C1284">
            <v>0</v>
          </cell>
          <cell r="P1284">
            <v>0</v>
          </cell>
          <cell r="Q1284">
            <v>6</v>
          </cell>
        </row>
        <row r="1285">
          <cell r="B1285" t="str">
            <v>Vysoká škola medzinárodného podnikania ISM Slovakia v Prešove</v>
          </cell>
          <cell r="C1285">
            <v>0</v>
          </cell>
          <cell r="P1285">
            <v>0</v>
          </cell>
          <cell r="Q1285">
            <v>3</v>
          </cell>
        </row>
        <row r="1286">
          <cell r="B1286" t="str">
            <v>Vysoká škola medzinárodného podnikania ISM Slovakia v Prešove</v>
          </cell>
          <cell r="C1286">
            <v>0</v>
          </cell>
          <cell r="P1286">
            <v>0</v>
          </cell>
          <cell r="Q1286">
            <v>4</v>
          </cell>
        </row>
        <row r="1287">
          <cell r="B1287" t="str">
            <v>Univerzita Pavla Jozefa Šafárika v Košiciach</v>
          </cell>
          <cell r="C1287" t="str">
            <v>Fakulta verejnej správy</v>
          </cell>
          <cell r="P1287">
            <v>0</v>
          </cell>
          <cell r="Q1287">
            <v>14</v>
          </cell>
        </row>
        <row r="1288">
          <cell r="B1288" t="str">
            <v>Univerzita Pavla Jozefa Šafárika v Košiciach</v>
          </cell>
          <cell r="C1288" t="str">
            <v>Lekárska fakulta</v>
          </cell>
          <cell r="P1288">
            <v>1</v>
          </cell>
          <cell r="Q1288">
            <v>18</v>
          </cell>
        </row>
        <row r="1289">
          <cell r="B1289" t="str">
            <v>Technická univerzita v Košiciach</v>
          </cell>
          <cell r="C1289" t="str">
            <v>Fakulta umení</v>
          </cell>
          <cell r="P1289">
            <v>5</v>
          </cell>
          <cell r="Q1289">
            <v>12</v>
          </cell>
        </row>
        <row r="1290">
          <cell r="B1290" t="str">
            <v>Technická univerzita v Košiciach</v>
          </cell>
          <cell r="C1290" t="str">
            <v>Fakulta výrobných technológií so sídlom v Prešove</v>
          </cell>
          <cell r="P1290">
            <v>0</v>
          </cell>
          <cell r="Q1290">
            <v>4</v>
          </cell>
        </row>
        <row r="1291">
          <cell r="B1291" t="str">
            <v>Univerzita Konštantína Filozofa v Nitre</v>
          </cell>
          <cell r="C1291" t="str">
            <v>Fakulta stredoeurópskych štúdií</v>
          </cell>
          <cell r="P1291">
            <v>0</v>
          </cell>
          <cell r="Q1291">
            <v>24</v>
          </cell>
        </row>
        <row r="1292">
          <cell r="B1292" t="str">
            <v>Katolícka univerzita v Ružomberku</v>
          </cell>
          <cell r="C1292" t="str">
            <v>Pedagogická fakulta</v>
          </cell>
          <cell r="P1292">
            <v>1</v>
          </cell>
          <cell r="Q1292">
            <v>19</v>
          </cell>
        </row>
        <row r="1293">
          <cell r="B1293" t="str">
            <v>Katolícka univerzita v Ružomberku</v>
          </cell>
          <cell r="C1293" t="str">
            <v>Pedagogická fakulta</v>
          </cell>
          <cell r="P1293">
            <v>2</v>
          </cell>
          <cell r="Q1293">
            <v>9</v>
          </cell>
        </row>
        <row r="1294">
          <cell r="B1294" t="str">
            <v>Katolícka univerzita v Ružomberku</v>
          </cell>
          <cell r="C1294" t="str">
            <v>Pedagogická fakulta</v>
          </cell>
          <cell r="P1294">
            <v>1</v>
          </cell>
          <cell r="Q1294">
            <v>3</v>
          </cell>
        </row>
        <row r="1295">
          <cell r="B1295" t="str">
            <v>Katolícka univerzita v Ružomberku</v>
          </cell>
          <cell r="C1295" t="str">
            <v>Pedagogická fakulta</v>
          </cell>
          <cell r="P1295">
            <v>0</v>
          </cell>
          <cell r="Q1295">
            <v>4</v>
          </cell>
        </row>
        <row r="1296">
          <cell r="B1296" t="str">
            <v>Katolícka univerzita v Ružomberku</v>
          </cell>
          <cell r="C1296" t="str">
            <v>Pedagogická fakulta</v>
          </cell>
          <cell r="P1296">
            <v>0</v>
          </cell>
          <cell r="Q1296">
            <v>4</v>
          </cell>
        </row>
        <row r="1297">
          <cell r="B1297" t="str">
            <v>Žilinská univerzita v Žiline</v>
          </cell>
          <cell r="C1297" t="str">
            <v>Fakulta elektrotechniky a informačných technológií</v>
          </cell>
          <cell r="P1297">
            <v>0</v>
          </cell>
          <cell r="Q1297">
            <v>21</v>
          </cell>
        </row>
        <row r="1298">
          <cell r="B1298" t="str">
            <v>Ekonomická univerzita v Bratislave</v>
          </cell>
          <cell r="C1298" t="str">
            <v>Fakulta aplikovaných jazykov</v>
          </cell>
          <cell r="P1298">
            <v>0</v>
          </cell>
          <cell r="Q1298">
            <v>1</v>
          </cell>
        </row>
        <row r="1299">
          <cell r="B1299" t="str">
            <v>Univerzita Komenského v Bratislave</v>
          </cell>
          <cell r="C1299" t="str">
            <v>Filozofická fakulta</v>
          </cell>
          <cell r="P1299">
            <v>0</v>
          </cell>
          <cell r="Q1299">
            <v>1</v>
          </cell>
        </row>
        <row r="1300">
          <cell r="B1300" t="str">
            <v>Univerzita Komenského v Bratislave</v>
          </cell>
          <cell r="C1300" t="str">
            <v>Fakulta matematiky, fyziky a informatiky</v>
          </cell>
          <cell r="P1300">
            <v>0</v>
          </cell>
          <cell r="Q1300">
            <v>1</v>
          </cell>
        </row>
        <row r="1301">
          <cell r="B1301" t="str">
            <v>Univerzita Komenského v Bratislave</v>
          </cell>
          <cell r="C1301" t="str">
            <v>Fakulta matematiky, fyziky a informatiky</v>
          </cell>
          <cell r="P1301">
            <v>0</v>
          </cell>
          <cell r="Q1301">
            <v>0.5</v>
          </cell>
        </row>
        <row r="1302">
          <cell r="B1302" t="str">
            <v>Slovenská technická univerzita v Bratislave</v>
          </cell>
          <cell r="C1302" t="str">
            <v>Fakulta elektrotechniky a informatiky</v>
          </cell>
          <cell r="P1302">
            <v>1</v>
          </cell>
          <cell r="Q1302">
            <v>48</v>
          </cell>
        </row>
        <row r="1303">
          <cell r="B1303" t="str">
            <v>Slovenská technická univerzita v Bratislave</v>
          </cell>
          <cell r="C1303" t="str">
            <v>Stavebná fakulta</v>
          </cell>
          <cell r="P1303">
            <v>6</v>
          </cell>
          <cell r="Q1303">
            <v>27</v>
          </cell>
        </row>
        <row r="1304">
          <cell r="B1304" t="str">
            <v>Slovenská technická univerzita v Bratislave</v>
          </cell>
          <cell r="C1304" t="str">
            <v>Fakulta elektrotechniky a informatiky</v>
          </cell>
          <cell r="P1304">
            <v>0</v>
          </cell>
          <cell r="Q1304">
            <v>3</v>
          </cell>
        </row>
        <row r="1305">
          <cell r="B1305" t="str">
            <v>Slovenská technická univerzita v Bratislave</v>
          </cell>
          <cell r="C1305" t="str">
            <v>Stavebná fakulta</v>
          </cell>
          <cell r="P1305">
            <v>5</v>
          </cell>
          <cell r="Q1305">
            <v>43</v>
          </cell>
        </row>
        <row r="1306">
          <cell r="B1306" t="str">
            <v>Technická univerzita vo Zvolene</v>
          </cell>
          <cell r="C1306" t="str">
            <v>Drevárska fakulta</v>
          </cell>
          <cell r="P1306">
            <v>0</v>
          </cell>
          <cell r="Q1306">
            <v>5</v>
          </cell>
        </row>
        <row r="1307">
          <cell r="B1307" t="str">
            <v>Trenčianska univerzita Alexandra Dubčeka v Trenčíne</v>
          </cell>
          <cell r="C1307">
            <v>0</v>
          </cell>
          <cell r="P1307">
            <v>1</v>
          </cell>
          <cell r="Q1307">
            <v>6</v>
          </cell>
        </row>
        <row r="1308">
          <cell r="B1308" t="str">
            <v>Trenčianska univerzita Alexandra Dubčeka v Trenčíne</v>
          </cell>
          <cell r="C1308">
            <v>0</v>
          </cell>
          <cell r="P1308">
            <v>0</v>
          </cell>
          <cell r="Q1308">
            <v>7</v>
          </cell>
        </row>
        <row r="1309">
          <cell r="B1309" t="str">
            <v>Trenčianska univerzita Alexandra Dubčeka v Trenčíne</v>
          </cell>
          <cell r="C1309">
            <v>0</v>
          </cell>
          <cell r="P1309">
            <v>0</v>
          </cell>
          <cell r="Q1309">
            <v>1</v>
          </cell>
        </row>
        <row r="1310">
          <cell r="B1310" t="str">
            <v>Katolícka univerzita v Ružomberku</v>
          </cell>
          <cell r="C1310" t="str">
            <v>Pedagogická fakulta</v>
          </cell>
          <cell r="P1310">
            <v>0</v>
          </cell>
          <cell r="Q1310">
            <v>3</v>
          </cell>
        </row>
        <row r="1311">
          <cell r="B1311" t="str">
            <v>Katolícka univerzita v Ružomberku</v>
          </cell>
          <cell r="C1311" t="str">
            <v>Pedagogická fakulta</v>
          </cell>
          <cell r="P1311">
            <v>0</v>
          </cell>
          <cell r="Q1311">
            <v>4</v>
          </cell>
        </row>
        <row r="1312">
          <cell r="B1312" t="str">
            <v>Katolícka univerzita v Ružomberku</v>
          </cell>
          <cell r="C1312" t="str">
            <v>Pedagogická fakulta</v>
          </cell>
          <cell r="P1312">
            <v>0</v>
          </cell>
          <cell r="Q1312">
            <v>7</v>
          </cell>
        </row>
        <row r="1313">
          <cell r="B1313" t="str">
            <v>Katolícka univerzita v Ružomberku</v>
          </cell>
          <cell r="C1313" t="str">
            <v>Pedagogická fakulta</v>
          </cell>
          <cell r="P1313">
            <v>0</v>
          </cell>
          <cell r="Q1313">
            <v>2</v>
          </cell>
        </row>
        <row r="1314">
          <cell r="B1314" t="str">
            <v>Katolícka univerzita v Ružomberku</v>
          </cell>
          <cell r="C1314" t="str">
            <v>Filozofická fakulta</v>
          </cell>
          <cell r="P1314">
            <v>1</v>
          </cell>
          <cell r="Q1314">
            <v>18</v>
          </cell>
        </row>
        <row r="1315">
          <cell r="B1315" t="str">
            <v>Univerzita Pavla Jozefa Šafárika v Košiciach</v>
          </cell>
          <cell r="C1315" t="str">
            <v>Prírodovedecká fakulta</v>
          </cell>
          <cell r="P1315">
            <v>0.5</v>
          </cell>
          <cell r="Q1315">
            <v>6</v>
          </cell>
        </row>
        <row r="1316">
          <cell r="B1316" t="str">
            <v>Univerzita Pavla Jozefa Šafárika v Košiciach</v>
          </cell>
          <cell r="C1316" t="str">
            <v>Fakulta verejnej správy</v>
          </cell>
          <cell r="P1316">
            <v>8</v>
          </cell>
          <cell r="Q1316">
            <v>43</v>
          </cell>
        </row>
        <row r="1317">
          <cell r="B1317" t="str">
            <v>Univerzita Pavla Jozefa Šafárika v Košiciach</v>
          </cell>
          <cell r="C1317" t="str">
            <v>Filozofická fakulta</v>
          </cell>
          <cell r="P1317">
            <v>0</v>
          </cell>
          <cell r="Q1317">
            <v>4</v>
          </cell>
        </row>
        <row r="1318">
          <cell r="B1318" t="str">
            <v>Univerzita Pavla Jozefa Šafárika v Košiciach</v>
          </cell>
          <cell r="C1318" t="str">
            <v>Filozofická fakulta</v>
          </cell>
          <cell r="P1318">
            <v>0</v>
          </cell>
          <cell r="Q1318">
            <v>0.5</v>
          </cell>
        </row>
        <row r="1319">
          <cell r="B1319" t="str">
            <v>Žilinská univerzita v Žiline</v>
          </cell>
          <cell r="C1319" t="str">
            <v>Fakulta humanitných vied</v>
          </cell>
          <cell r="P1319">
            <v>0.5</v>
          </cell>
          <cell r="Q1319">
            <v>9.5</v>
          </cell>
        </row>
        <row r="1320">
          <cell r="B1320" t="str">
            <v>Žilinská univerzita v Žiline</v>
          </cell>
          <cell r="C1320" t="str">
            <v>Fakulta humanitných vied</v>
          </cell>
          <cell r="P1320">
            <v>0.5</v>
          </cell>
          <cell r="Q1320">
            <v>9.5</v>
          </cell>
        </row>
        <row r="1321">
          <cell r="B1321" t="str">
            <v>Univerzita sv. Cyrila a Metoda v Trnave</v>
          </cell>
          <cell r="C1321" t="str">
            <v>Fakulta prírodných vied</v>
          </cell>
          <cell r="P1321">
            <v>0</v>
          </cell>
          <cell r="Q1321">
            <v>4</v>
          </cell>
        </row>
        <row r="1322">
          <cell r="B1322" t="str">
            <v>Univerzita sv. Cyrila a Metoda v Trnave</v>
          </cell>
          <cell r="C1322" t="str">
            <v>Fakulta prírodných vied</v>
          </cell>
          <cell r="P1322">
            <v>0</v>
          </cell>
          <cell r="Q1322">
            <v>2</v>
          </cell>
        </row>
        <row r="1323">
          <cell r="B1323" t="str">
            <v>Ekonomická univerzita v Bratislave</v>
          </cell>
          <cell r="C1323" t="str">
            <v>Podnikovohospodárska fakulta v Košiciach</v>
          </cell>
          <cell r="P1323">
            <v>7</v>
          </cell>
          <cell r="Q1323">
            <v>30</v>
          </cell>
        </row>
        <row r="1324">
          <cell r="B1324" t="str">
            <v>Ekonomická univerzita v Bratislave</v>
          </cell>
          <cell r="C1324" t="str">
            <v>Podnikovohospodárska fakulta v Košiciach</v>
          </cell>
          <cell r="P1324">
            <v>7</v>
          </cell>
          <cell r="Q1324">
            <v>39</v>
          </cell>
        </row>
        <row r="1325">
          <cell r="B1325" t="str">
            <v>Univerzita Komenského v Bratislave</v>
          </cell>
          <cell r="C1325" t="str">
            <v>Fakulta matematiky, fyziky a informatiky</v>
          </cell>
          <cell r="P1325">
            <v>0</v>
          </cell>
          <cell r="Q1325">
            <v>9</v>
          </cell>
        </row>
        <row r="1326">
          <cell r="B1326" t="str">
            <v>Univerzita Komenského v Bratislave</v>
          </cell>
          <cell r="C1326" t="str">
            <v>Fakulta matematiky, fyziky a informatiky</v>
          </cell>
          <cell r="P1326">
            <v>0</v>
          </cell>
          <cell r="Q1326">
            <v>6.5</v>
          </cell>
        </row>
        <row r="1327">
          <cell r="B1327" t="str">
            <v>Univerzita Komenského v Bratislave</v>
          </cell>
          <cell r="C1327" t="str">
            <v>Fakulta matematiky, fyziky a informatiky</v>
          </cell>
          <cell r="P1327">
            <v>0</v>
          </cell>
          <cell r="Q1327">
            <v>1</v>
          </cell>
        </row>
        <row r="1328">
          <cell r="B1328" t="str">
            <v>Univerzita Komenského v Bratislave</v>
          </cell>
          <cell r="C1328" t="str">
            <v>Fakulta matematiky, fyziky a informatiky</v>
          </cell>
          <cell r="P1328">
            <v>0</v>
          </cell>
          <cell r="Q1328">
            <v>2.5</v>
          </cell>
        </row>
        <row r="1329">
          <cell r="B1329" t="str">
            <v>Univerzita Komenského v Bratislave</v>
          </cell>
          <cell r="C1329" t="str">
            <v>Prírodovedecká fakulta</v>
          </cell>
          <cell r="P1329">
            <v>0</v>
          </cell>
          <cell r="Q1329">
            <v>15</v>
          </cell>
        </row>
        <row r="1330">
          <cell r="B1330" t="str">
            <v>Univerzita Komenského v Bratislave</v>
          </cell>
          <cell r="C1330" t="str">
            <v>Prírodovedecká fakulta</v>
          </cell>
          <cell r="P1330">
            <v>0</v>
          </cell>
          <cell r="Q1330">
            <v>2</v>
          </cell>
        </row>
        <row r="1331">
          <cell r="B1331" t="str">
            <v>Trnavská univerzita v Trnave</v>
          </cell>
          <cell r="C1331" t="str">
            <v>Pedagogická fakulta</v>
          </cell>
          <cell r="P1331">
            <v>0</v>
          </cell>
          <cell r="Q1331">
            <v>2</v>
          </cell>
        </row>
        <row r="1332">
          <cell r="B1332" t="str">
            <v>Univerzita Komenského v Bratislave</v>
          </cell>
          <cell r="C1332" t="str">
            <v>Fakulta matematiky, fyziky a informatiky</v>
          </cell>
          <cell r="P1332">
            <v>0</v>
          </cell>
          <cell r="Q1332">
            <v>9</v>
          </cell>
        </row>
        <row r="1333">
          <cell r="B1333" t="str">
            <v>Univerzita Komenského v Bratislave</v>
          </cell>
          <cell r="C1333" t="str">
            <v>Filozofická fakulta</v>
          </cell>
          <cell r="P1333">
            <v>1</v>
          </cell>
          <cell r="Q1333">
            <v>5</v>
          </cell>
        </row>
        <row r="1334">
          <cell r="B1334" t="str">
            <v>Univerzita Komenského v Bratislave</v>
          </cell>
          <cell r="C1334" t="str">
            <v>Filozofická fakulta</v>
          </cell>
          <cell r="P1334">
            <v>0</v>
          </cell>
          <cell r="Q1334">
            <v>8</v>
          </cell>
        </row>
        <row r="1335">
          <cell r="B1335" t="str">
            <v>Univerzita Komenského v Bratislave</v>
          </cell>
          <cell r="C1335" t="str">
            <v>Filozofická fakulta</v>
          </cell>
          <cell r="P1335">
            <v>0</v>
          </cell>
          <cell r="Q1335">
            <v>3</v>
          </cell>
        </row>
        <row r="1336">
          <cell r="B1336" t="str">
            <v>Univerzita Komenského v Bratislave</v>
          </cell>
          <cell r="C1336" t="str">
            <v>Filozofická fakulta</v>
          </cell>
          <cell r="P1336">
            <v>0</v>
          </cell>
          <cell r="Q1336">
            <v>2</v>
          </cell>
        </row>
        <row r="1337">
          <cell r="B1337" t="str">
            <v>Univerzita Komenského v Bratislave</v>
          </cell>
          <cell r="C1337" t="str">
            <v>Filozofická fakulta</v>
          </cell>
          <cell r="P1337">
            <v>0.5</v>
          </cell>
          <cell r="Q1337">
            <v>3</v>
          </cell>
        </row>
        <row r="1338">
          <cell r="B1338" t="str">
            <v>Slovenská technická univerzita v Bratislave</v>
          </cell>
          <cell r="C1338" t="str">
            <v>Materiálovotechnologická fakulta so sídlom v Trnave</v>
          </cell>
          <cell r="P1338">
            <v>2</v>
          </cell>
          <cell r="Q1338">
            <v>58</v>
          </cell>
        </row>
        <row r="1339">
          <cell r="B1339" t="str">
            <v>Slovenská technická univerzita v Bratislave</v>
          </cell>
          <cell r="C1339" t="str">
            <v>Fakulta architektúry a dizajnu</v>
          </cell>
          <cell r="P1339">
            <v>3</v>
          </cell>
          <cell r="Q1339">
            <v>20</v>
          </cell>
        </row>
        <row r="1340">
          <cell r="B1340" t="str">
            <v>Univerzita sv. Cyrila a Metoda v Trnave</v>
          </cell>
          <cell r="C1340" t="str">
            <v>Fakulta prírodných vied</v>
          </cell>
          <cell r="P1340">
            <v>0</v>
          </cell>
          <cell r="Q1340">
            <v>2</v>
          </cell>
        </row>
        <row r="1341">
          <cell r="B1341" t="str">
            <v>Prešovská univerzita v Prešove</v>
          </cell>
          <cell r="C1341" t="str">
            <v>Filozofická fakulta</v>
          </cell>
          <cell r="P1341">
            <v>0</v>
          </cell>
          <cell r="Q1341">
            <v>3</v>
          </cell>
        </row>
        <row r="1342">
          <cell r="B1342" t="str">
            <v>Prešovská univerzita v Prešove</v>
          </cell>
          <cell r="C1342" t="str">
            <v>Filozofická fakulta</v>
          </cell>
          <cell r="P1342">
            <v>0</v>
          </cell>
          <cell r="Q1342">
            <v>0.5</v>
          </cell>
        </row>
        <row r="1343">
          <cell r="B1343" t="str">
            <v>Slovenská zdravotnícka univerzita v Bratislave</v>
          </cell>
          <cell r="C1343" t="str">
            <v>Lekárska fakulta</v>
          </cell>
          <cell r="P1343">
            <v>0</v>
          </cell>
          <cell r="Q1343">
            <v>14</v>
          </cell>
        </row>
        <row r="1344">
          <cell r="B1344" t="str">
            <v>Akadémia umení v Banskej Bystrici</v>
          </cell>
          <cell r="C1344" t="str">
            <v>Fakulta dramatických umení</v>
          </cell>
          <cell r="P1344">
            <v>0</v>
          </cell>
          <cell r="Q1344">
            <v>1</v>
          </cell>
        </row>
        <row r="1345">
          <cell r="B1345" t="str">
            <v>Technická univerzita v Košiciach</v>
          </cell>
          <cell r="C1345" t="str">
            <v>Fakulta umení</v>
          </cell>
          <cell r="P1345">
            <v>1</v>
          </cell>
          <cell r="Q1345">
            <v>7</v>
          </cell>
        </row>
        <row r="1346">
          <cell r="B1346" t="str">
            <v>Žilinská univerzita v Žiline</v>
          </cell>
          <cell r="C1346" t="str">
            <v>Fakulta bezpečnostného inžinierstva</v>
          </cell>
          <cell r="P1346">
            <v>0</v>
          </cell>
          <cell r="Q1346">
            <v>5</v>
          </cell>
        </row>
        <row r="1347">
          <cell r="B1347" t="str">
            <v>Žilinská univerzita v Žiline</v>
          </cell>
          <cell r="C1347" t="str">
            <v>Fakulta bezpečnostného inžinierstva</v>
          </cell>
          <cell r="P1347">
            <v>0</v>
          </cell>
          <cell r="Q1347">
            <v>3</v>
          </cell>
        </row>
        <row r="1348">
          <cell r="B1348" t="str">
            <v>Prešovská univerzita v Prešove</v>
          </cell>
          <cell r="C1348" t="str">
            <v>Fakulta manažmentu, ekonomiky a obchodu</v>
          </cell>
          <cell r="P1348">
            <v>1</v>
          </cell>
          <cell r="Q1348">
            <v>4</v>
          </cell>
        </row>
        <row r="1349">
          <cell r="B1349" t="str">
            <v>Akadémia umení v Banskej Bystrici</v>
          </cell>
          <cell r="C1349" t="str">
            <v>Fakulta dramatických umení</v>
          </cell>
          <cell r="P1349">
            <v>0</v>
          </cell>
          <cell r="Q1349">
            <v>5</v>
          </cell>
        </row>
        <row r="1350">
          <cell r="B1350" t="str">
            <v>Univerzita Pavla Jozefa Šafárika v Košiciach</v>
          </cell>
          <cell r="C1350" t="str">
            <v>Lekárska fakulta</v>
          </cell>
          <cell r="P1350">
            <v>0</v>
          </cell>
          <cell r="Q1350">
            <v>9</v>
          </cell>
        </row>
        <row r="1351">
          <cell r="B1351" t="str">
            <v>Univerzita Pavla Jozefa Šafárika v Košiciach</v>
          </cell>
          <cell r="C1351" t="str">
            <v>Lekárska fakulta</v>
          </cell>
          <cell r="P1351">
            <v>0</v>
          </cell>
          <cell r="Q1351">
            <v>12</v>
          </cell>
        </row>
        <row r="1352">
          <cell r="B1352" t="str">
            <v>Katolícka univerzita v Ružomberku</v>
          </cell>
          <cell r="C1352" t="str">
            <v>Pedagogická fakulta</v>
          </cell>
          <cell r="P1352">
            <v>1</v>
          </cell>
          <cell r="Q1352">
            <v>24</v>
          </cell>
        </row>
        <row r="1353">
          <cell r="B1353" t="str">
            <v>Katolícka univerzita v Ružomberku</v>
          </cell>
          <cell r="C1353" t="str">
            <v>Pedagogická fakulta</v>
          </cell>
          <cell r="P1353">
            <v>0</v>
          </cell>
          <cell r="Q1353">
            <v>3</v>
          </cell>
        </row>
        <row r="1354">
          <cell r="B1354" t="str">
            <v>Katolícka univerzita v Ružomberku</v>
          </cell>
          <cell r="C1354" t="str">
            <v>Pedagogická fakulta</v>
          </cell>
          <cell r="P1354">
            <v>0</v>
          </cell>
          <cell r="Q1354">
            <v>5.5</v>
          </cell>
        </row>
        <row r="1355">
          <cell r="B1355" t="str">
            <v>Katolícka univerzita v Ružomberku</v>
          </cell>
          <cell r="C1355" t="str">
            <v>Filozofická fakulta</v>
          </cell>
          <cell r="P1355">
            <v>0</v>
          </cell>
          <cell r="Q1355">
            <v>1</v>
          </cell>
        </row>
        <row r="1356">
          <cell r="B1356" t="str">
            <v>Žilinská univerzita v Žiline</v>
          </cell>
          <cell r="C1356" t="str">
            <v>Fakulta bezpečnostného inžinierstva</v>
          </cell>
          <cell r="P1356">
            <v>0</v>
          </cell>
          <cell r="Q1356">
            <v>8</v>
          </cell>
        </row>
        <row r="1357">
          <cell r="B1357" t="str">
            <v>Ekonomická univerzita v Bratislave</v>
          </cell>
          <cell r="C1357" t="str">
            <v>Fakulta aplikovaných jazykov</v>
          </cell>
          <cell r="P1357">
            <v>0</v>
          </cell>
          <cell r="Q1357">
            <v>9</v>
          </cell>
        </row>
        <row r="1358">
          <cell r="B1358" t="str">
            <v>Univerzita Komenského v Bratislave</v>
          </cell>
          <cell r="C1358" t="str">
            <v>Filozofická fakulta</v>
          </cell>
          <cell r="P1358">
            <v>0</v>
          </cell>
          <cell r="Q1358">
            <v>7</v>
          </cell>
        </row>
        <row r="1359">
          <cell r="B1359" t="str">
            <v>Trenčianska univerzita Alexandra Dubčeka v Trenčíne</v>
          </cell>
          <cell r="C1359" t="str">
            <v>Fakulta špeciálnej techniky</v>
          </cell>
          <cell r="P1359">
            <v>1</v>
          </cell>
          <cell r="Q1359">
            <v>14</v>
          </cell>
        </row>
        <row r="1360">
          <cell r="B1360" t="str">
            <v>Prešovská univerzita v Prešove</v>
          </cell>
          <cell r="C1360" t="str">
            <v>Filozofická fakulta</v>
          </cell>
          <cell r="P1360">
            <v>0</v>
          </cell>
          <cell r="Q1360">
            <v>4.5</v>
          </cell>
        </row>
        <row r="1361">
          <cell r="B1361" t="str">
            <v>Prešovská univerzita v Prešove</v>
          </cell>
          <cell r="C1361" t="str">
            <v>Pravoslávna bohoslovecká fakulta</v>
          </cell>
          <cell r="P1361">
            <v>1</v>
          </cell>
          <cell r="Q1361">
            <v>13</v>
          </cell>
        </row>
        <row r="1362">
          <cell r="B1362" t="str">
            <v>Prešovská univerzita v Prešove</v>
          </cell>
          <cell r="C1362" t="str">
            <v>Pravoslávna bohoslovecká fakulta</v>
          </cell>
          <cell r="P1362">
            <v>0</v>
          </cell>
          <cell r="Q1362">
            <v>5</v>
          </cell>
        </row>
        <row r="1363">
          <cell r="B1363" t="str">
            <v>Trenčianska univerzita Alexandra Dubčeka v Trenčíne</v>
          </cell>
          <cell r="C1363" t="str">
            <v>Fakulta špeciálnej techniky</v>
          </cell>
          <cell r="P1363">
            <v>3</v>
          </cell>
          <cell r="Q1363">
            <v>14</v>
          </cell>
        </row>
        <row r="1364">
          <cell r="B1364" t="str">
            <v>Akadémia umení v Banskej Bystrici</v>
          </cell>
          <cell r="C1364" t="str">
            <v>Fakulta dramatických umení</v>
          </cell>
          <cell r="P1364">
            <v>1</v>
          </cell>
          <cell r="Q1364">
            <v>3</v>
          </cell>
        </row>
        <row r="1365">
          <cell r="B1365" t="str">
            <v>Katolícka univerzita v Ružomberku</v>
          </cell>
          <cell r="C1365" t="str">
            <v>Pedagogická fakulta</v>
          </cell>
          <cell r="P1365">
            <v>0</v>
          </cell>
          <cell r="Q1365">
            <v>27</v>
          </cell>
        </row>
        <row r="1366">
          <cell r="B1366" t="str">
            <v>Katolícka univerzita v Ružomberku</v>
          </cell>
          <cell r="C1366" t="str">
            <v>Pedagogická fakulta</v>
          </cell>
          <cell r="P1366">
            <v>0</v>
          </cell>
          <cell r="Q1366">
            <v>1</v>
          </cell>
        </row>
        <row r="1367">
          <cell r="B1367" t="str">
            <v>Katolícka univerzita v Ružomberku</v>
          </cell>
          <cell r="C1367" t="str">
            <v>Pedagogická fakulta</v>
          </cell>
          <cell r="P1367">
            <v>0</v>
          </cell>
          <cell r="Q1367">
            <v>3</v>
          </cell>
        </row>
        <row r="1368">
          <cell r="B1368" t="str">
            <v>Katolícka univerzita v Ružomberku</v>
          </cell>
          <cell r="C1368" t="str">
            <v>Pedagogická fakulta</v>
          </cell>
          <cell r="P1368">
            <v>0</v>
          </cell>
          <cell r="Q1368">
            <v>2</v>
          </cell>
        </row>
        <row r="1369">
          <cell r="B1369" t="str">
            <v>Univerzita Pavla Jozefa Šafárika v Košiciach</v>
          </cell>
          <cell r="C1369" t="str">
            <v>Fakulta verejnej správy</v>
          </cell>
          <cell r="P1369">
            <v>3</v>
          </cell>
          <cell r="Q1369">
            <v>20</v>
          </cell>
        </row>
        <row r="1370">
          <cell r="B1370" t="str">
            <v>Univerzita Komenského v Bratislave</v>
          </cell>
          <cell r="C1370" t="str">
            <v>Fakulta matematiky, fyziky a informatiky</v>
          </cell>
          <cell r="P1370">
            <v>0</v>
          </cell>
          <cell r="Q1370">
            <v>4</v>
          </cell>
        </row>
        <row r="1371">
          <cell r="B1371" t="str">
            <v>Univerzita Komenského v Bratislave</v>
          </cell>
          <cell r="C1371" t="str">
            <v>Prírodovedecká fakulta</v>
          </cell>
          <cell r="P1371">
            <v>1</v>
          </cell>
          <cell r="Q1371">
            <v>13</v>
          </cell>
        </row>
        <row r="1372">
          <cell r="B1372" t="str">
            <v>Univerzita Komenského v Bratislave</v>
          </cell>
          <cell r="C1372" t="str">
            <v>Prírodovedecká fakulta</v>
          </cell>
          <cell r="P1372">
            <v>0</v>
          </cell>
          <cell r="Q1372">
            <v>1</v>
          </cell>
        </row>
        <row r="1373">
          <cell r="B1373" t="str">
            <v>Univerzita Komenského v Bratislave</v>
          </cell>
          <cell r="C1373" t="str">
            <v>Prírodovedecká fakulta</v>
          </cell>
          <cell r="P1373">
            <v>0</v>
          </cell>
          <cell r="Q1373">
            <v>1</v>
          </cell>
        </row>
        <row r="1374">
          <cell r="B1374" t="str">
            <v>Univerzita Komenského v Bratislave</v>
          </cell>
          <cell r="C1374" t="str">
            <v>Filozofická fakulta</v>
          </cell>
          <cell r="P1374">
            <v>0.5</v>
          </cell>
          <cell r="Q1374">
            <v>6</v>
          </cell>
        </row>
        <row r="1375">
          <cell r="B1375" t="str">
            <v>Technická univerzita vo Zvolene</v>
          </cell>
          <cell r="C1375" t="str">
            <v>Drevárska fakulta</v>
          </cell>
          <cell r="P1375">
            <v>1</v>
          </cell>
          <cell r="Q1375">
            <v>7</v>
          </cell>
        </row>
        <row r="1376">
          <cell r="B1376" t="str">
            <v>Prešovská univerzita v Prešove</v>
          </cell>
          <cell r="C1376" t="str">
            <v>Filozofická fakulta</v>
          </cell>
          <cell r="P1376">
            <v>1</v>
          </cell>
          <cell r="Q1376">
            <v>4</v>
          </cell>
        </row>
        <row r="1377">
          <cell r="B1377" t="str">
            <v>Prešovská univerzita v Prešove</v>
          </cell>
          <cell r="C1377" t="str">
            <v>Filozofická fakulta</v>
          </cell>
          <cell r="P1377">
            <v>0.5</v>
          </cell>
          <cell r="Q1377">
            <v>5</v>
          </cell>
        </row>
        <row r="1378">
          <cell r="B1378" t="str">
            <v>Slovenská technická univerzita v Bratislave</v>
          </cell>
          <cell r="C1378" t="str">
            <v>Fakulta elektrotechniky a informatiky</v>
          </cell>
          <cell r="P1378">
            <v>0</v>
          </cell>
          <cell r="Q1378">
            <v>15</v>
          </cell>
        </row>
        <row r="1379">
          <cell r="B1379" t="str">
            <v>Ekonomická univerzita v Bratislave</v>
          </cell>
          <cell r="C1379" t="str">
            <v>Národohospodárska fakulta</v>
          </cell>
          <cell r="P1379">
            <v>0</v>
          </cell>
          <cell r="Q1379">
            <v>7</v>
          </cell>
        </row>
        <row r="1380">
          <cell r="B1380" t="str">
            <v>Trnavská univerzita v Trnave</v>
          </cell>
          <cell r="C1380" t="str">
            <v>Teologická fakulta</v>
          </cell>
          <cell r="P1380">
            <v>0</v>
          </cell>
          <cell r="Q1380">
            <v>6</v>
          </cell>
        </row>
        <row r="1381">
          <cell r="B1381" t="str">
            <v>Prešovská univerzita v Prešove</v>
          </cell>
          <cell r="C1381" t="str">
            <v>Filozofická fakulta</v>
          </cell>
          <cell r="P1381">
            <v>0</v>
          </cell>
          <cell r="Q1381">
            <v>18.5</v>
          </cell>
        </row>
        <row r="1382">
          <cell r="B1382" t="str">
            <v>Akadémia umení v Banskej Bystrici</v>
          </cell>
          <cell r="C1382" t="str">
            <v>Fakulta dramatických umení</v>
          </cell>
          <cell r="P1382">
            <v>0</v>
          </cell>
          <cell r="Q1382">
            <v>1</v>
          </cell>
        </row>
        <row r="1383">
          <cell r="B1383" t="str">
            <v>Akadémia umení v Banskej Bystrici</v>
          </cell>
          <cell r="C1383" t="str">
            <v>Fakulta dramatických umení</v>
          </cell>
          <cell r="P1383">
            <v>0</v>
          </cell>
          <cell r="Q1383">
            <v>1</v>
          </cell>
        </row>
        <row r="1384">
          <cell r="B1384" t="str">
            <v>Prešovská univerzita v Prešove</v>
          </cell>
          <cell r="C1384" t="str">
            <v>Filozofická fakulta</v>
          </cell>
          <cell r="P1384">
            <v>0</v>
          </cell>
          <cell r="Q1384">
            <v>6</v>
          </cell>
        </row>
        <row r="1385">
          <cell r="B1385" t="str">
            <v>Prešovská univerzita v Prešove</v>
          </cell>
          <cell r="C1385" t="str">
            <v>Filozofická fakulta</v>
          </cell>
          <cell r="P1385">
            <v>0</v>
          </cell>
          <cell r="Q1385">
            <v>2</v>
          </cell>
        </row>
        <row r="1386">
          <cell r="B1386" t="str">
            <v>Univerzita Konštantína Filozofa v Nitre</v>
          </cell>
          <cell r="C1386" t="str">
            <v>Fakulta stredoeurópskych štúdií</v>
          </cell>
          <cell r="P1386">
            <v>0</v>
          </cell>
          <cell r="Q1386">
            <v>14</v>
          </cell>
        </row>
        <row r="1387">
          <cell r="B1387" t="str">
            <v>Katolícka univerzita v Ružomberku</v>
          </cell>
          <cell r="C1387" t="str">
            <v>Pedagogická fakulta</v>
          </cell>
          <cell r="P1387">
            <v>0</v>
          </cell>
          <cell r="Q1387">
            <v>4</v>
          </cell>
        </row>
        <row r="1388">
          <cell r="B1388" t="str">
            <v>Univerzita Komenského v Bratislave</v>
          </cell>
          <cell r="C1388" t="str">
            <v>Fakulta matematiky, fyziky a informatiky</v>
          </cell>
          <cell r="P1388">
            <v>0</v>
          </cell>
          <cell r="Q1388">
            <v>4</v>
          </cell>
        </row>
        <row r="1389">
          <cell r="B1389" t="str">
            <v>Univerzita Komenského v Bratislave</v>
          </cell>
          <cell r="C1389" t="str">
            <v>Fakulta matematiky, fyziky a informatiky</v>
          </cell>
          <cell r="P1389">
            <v>0</v>
          </cell>
          <cell r="Q1389">
            <v>7</v>
          </cell>
        </row>
        <row r="1390">
          <cell r="B1390" t="str">
            <v>Univerzita Pavla Jozefa Šafárika v Košiciach</v>
          </cell>
          <cell r="C1390" t="str">
            <v>Lekárska fakulta</v>
          </cell>
          <cell r="P1390">
            <v>1</v>
          </cell>
          <cell r="Q1390">
            <v>7</v>
          </cell>
        </row>
        <row r="1391">
          <cell r="B1391" t="str">
            <v>Univerzita Pavla Jozefa Šafárika v Košiciach</v>
          </cell>
          <cell r="C1391" t="str">
            <v>Prírodovedecká fakulta</v>
          </cell>
          <cell r="P1391">
            <v>0</v>
          </cell>
          <cell r="Q1391">
            <v>1</v>
          </cell>
        </row>
        <row r="1392">
          <cell r="B1392" t="str">
            <v>Ekonomická univerzita v Bratislave</v>
          </cell>
          <cell r="C1392" t="str">
            <v>Podnikovohospodárska fakulta v Košiciach</v>
          </cell>
          <cell r="P1392">
            <v>4</v>
          </cell>
          <cell r="Q1392">
            <v>15</v>
          </cell>
        </row>
        <row r="1393">
          <cell r="B1393" t="str">
            <v>Univerzita Komenského v Bratislave</v>
          </cell>
          <cell r="C1393" t="str">
            <v>Fakulta matematiky, fyziky a informatiky</v>
          </cell>
          <cell r="P1393">
            <v>0</v>
          </cell>
          <cell r="Q1393">
            <v>3</v>
          </cell>
        </row>
        <row r="1394">
          <cell r="B1394" t="str">
            <v>Univerzita Komenského v Bratislave</v>
          </cell>
          <cell r="C1394" t="str">
            <v>Prírodovedecká fakulta</v>
          </cell>
          <cell r="P1394">
            <v>0</v>
          </cell>
          <cell r="Q1394">
            <v>2</v>
          </cell>
        </row>
        <row r="1395">
          <cell r="B1395" t="str">
            <v>Trnavská univerzita v Trnave</v>
          </cell>
          <cell r="C1395" t="str">
            <v>Fakulta zdravotníctva a sociálnej práce</v>
          </cell>
          <cell r="P1395">
            <v>0</v>
          </cell>
          <cell r="Q1395">
            <v>3</v>
          </cell>
        </row>
        <row r="1396">
          <cell r="B1396" t="str">
            <v>Univerzita Komenského v Bratislave</v>
          </cell>
          <cell r="C1396" t="str">
            <v>Lekárska fakulta</v>
          </cell>
          <cell r="P1396">
            <v>0</v>
          </cell>
          <cell r="Q1396">
            <v>37</v>
          </cell>
        </row>
        <row r="1397">
          <cell r="B1397" t="str">
            <v>Univerzita Konštantína Filozofa v Nitre</v>
          </cell>
          <cell r="C1397" t="str">
            <v>Filozofická fakulta</v>
          </cell>
          <cell r="P1397">
            <v>0</v>
          </cell>
          <cell r="Q1397">
            <v>3</v>
          </cell>
        </row>
        <row r="1398">
          <cell r="B1398" t="str">
            <v>Technická univerzita v Košiciach</v>
          </cell>
          <cell r="C1398" t="str">
            <v>Fakulta elektrotechniky a informatiky</v>
          </cell>
          <cell r="P1398">
            <v>0</v>
          </cell>
          <cell r="Q1398">
            <v>2</v>
          </cell>
        </row>
        <row r="1399">
          <cell r="B1399" t="str">
            <v>Akadémia Policajného zboru</v>
          </cell>
          <cell r="C1399">
            <v>0</v>
          </cell>
          <cell r="P1399">
            <v>0</v>
          </cell>
          <cell r="Q1399">
            <v>19</v>
          </cell>
        </row>
        <row r="1400">
          <cell r="B1400" t="str">
            <v>Slovenská technická univerzita v Bratislave</v>
          </cell>
          <cell r="C1400" t="str">
            <v>Stavebná fakulta</v>
          </cell>
          <cell r="P1400">
            <v>0</v>
          </cell>
          <cell r="Q1400">
            <v>101</v>
          </cell>
        </row>
        <row r="1401">
          <cell r="B1401" t="str">
            <v>Slovenská poľnohospodárska univerzita v Nitre</v>
          </cell>
          <cell r="C1401" t="str">
            <v>Fakulta európskych štúdií a regionálneho rozvoja</v>
          </cell>
          <cell r="P1401">
            <v>1</v>
          </cell>
          <cell r="Q1401">
            <v>16</v>
          </cell>
        </row>
        <row r="1402">
          <cell r="B1402" t="str">
            <v>Slovenská poľnohospodárska univerzita v Nitre</v>
          </cell>
          <cell r="C1402" t="str">
            <v>Fakulta záhradníctva a krajinného inžinierstva</v>
          </cell>
          <cell r="P1402">
            <v>0</v>
          </cell>
          <cell r="Q1402">
            <v>4</v>
          </cell>
        </row>
        <row r="1403">
          <cell r="B1403" t="str">
            <v>Vysoká škola výtvarných umení v Bratislave</v>
          </cell>
          <cell r="C1403">
            <v>0</v>
          </cell>
          <cell r="P1403">
            <v>0</v>
          </cell>
          <cell r="Q1403">
            <v>10</v>
          </cell>
        </row>
        <row r="1404">
          <cell r="B1404" t="str">
            <v>Vysoká škola výtvarných umení v Bratislave</v>
          </cell>
          <cell r="C1404">
            <v>0</v>
          </cell>
          <cell r="P1404">
            <v>0</v>
          </cell>
          <cell r="Q1404">
            <v>5</v>
          </cell>
        </row>
        <row r="1405">
          <cell r="B1405" t="str">
            <v>Vysoká škola výtvarných umení v Bratislave</v>
          </cell>
          <cell r="C1405">
            <v>0</v>
          </cell>
          <cell r="P1405">
            <v>0</v>
          </cell>
          <cell r="Q1405">
            <v>6</v>
          </cell>
        </row>
        <row r="1406">
          <cell r="B1406" t="str">
            <v>Technická univerzita v Košiciach</v>
          </cell>
          <cell r="C1406" t="str">
            <v>Fakulta výrobných technológií so sídlom v Prešove</v>
          </cell>
          <cell r="P1406">
            <v>0</v>
          </cell>
          <cell r="Q1406">
            <v>18</v>
          </cell>
        </row>
        <row r="1407">
          <cell r="B1407" t="str">
            <v>Technická univerzita v Košiciach</v>
          </cell>
          <cell r="C1407" t="str">
            <v>Stavebná fakulta</v>
          </cell>
          <cell r="P1407">
            <v>0</v>
          </cell>
          <cell r="Q1407">
            <v>6</v>
          </cell>
        </row>
        <row r="1408">
          <cell r="B1408" t="str">
            <v>Žilinská univerzita v Žiline</v>
          </cell>
          <cell r="C1408" t="str">
            <v>Fakulta riadenia a informatiky</v>
          </cell>
          <cell r="P1408">
            <v>0</v>
          </cell>
          <cell r="Q1408">
            <v>5</v>
          </cell>
        </row>
        <row r="1409">
          <cell r="B1409" t="str">
            <v>Žilinská univerzita v Žiline</v>
          </cell>
          <cell r="C1409" t="str">
            <v>Fakulta riadenia a informatiky</v>
          </cell>
          <cell r="P1409">
            <v>0</v>
          </cell>
          <cell r="Q1409">
            <v>27</v>
          </cell>
        </row>
        <row r="1410">
          <cell r="B1410" t="str">
            <v>Technická univerzita vo Zvolene</v>
          </cell>
          <cell r="C1410">
            <v>0</v>
          </cell>
          <cell r="P1410">
            <v>1</v>
          </cell>
          <cell r="Q1410">
            <v>3</v>
          </cell>
        </row>
        <row r="1411">
          <cell r="B1411" t="str">
            <v>Slovenská technická univerzita v Bratislave</v>
          </cell>
          <cell r="C1411" t="str">
            <v>Stavebná fakulta</v>
          </cell>
          <cell r="P1411">
            <v>0</v>
          </cell>
          <cell r="Q1411">
            <v>8</v>
          </cell>
        </row>
        <row r="1412">
          <cell r="B1412" t="str">
            <v>Slovenská technická univerzita v Bratislave</v>
          </cell>
          <cell r="C1412" t="str">
            <v>Stavebná fakulta</v>
          </cell>
          <cell r="P1412">
            <v>0</v>
          </cell>
          <cell r="Q1412">
            <v>2</v>
          </cell>
        </row>
        <row r="1413">
          <cell r="B1413" t="str">
            <v>Univerzita Komenského v Bratislave</v>
          </cell>
          <cell r="C1413" t="str">
            <v>Fakulta matematiky, fyziky a informatiky</v>
          </cell>
          <cell r="P1413">
            <v>0</v>
          </cell>
          <cell r="Q1413">
            <v>2</v>
          </cell>
        </row>
        <row r="1414">
          <cell r="B1414" t="str">
            <v>Univerzita Komenského v Bratislave</v>
          </cell>
          <cell r="C1414" t="str">
            <v>Prírodovedecká fakulta</v>
          </cell>
          <cell r="P1414">
            <v>0</v>
          </cell>
          <cell r="Q1414">
            <v>17</v>
          </cell>
        </row>
        <row r="1415">
          <cell r="B1415" t="str">
            <v>Univerzita Komenského v Bratislave</v>
          </cell>
          <cell r="C1415" t="str">
            <v>Prírodovedecká fakulta</v>
          </cell>
          <cell r="P1415">
            <v>1</v>
          </cell>
          <cell r="Q1415">
            <v>99</v>
          </cell>
        </row>
        <row r="1416">
          <cell r="B1416" t="str">
            <v>Univerzita Komenského v Bratislave</v>
          </cell>
          <cell r="C1416" t="str">
            <v>Fakulta managementu</v>
          </cell>
          <cell r="P1416">
            <v>0</v>
          </cell>
          <cell r="Q1416">
            <v>151</v>
          </cell>
        </row>
        <row r="1417">
          <cell r="B1417" t="str">
            <v>Univerzita Komenského v Bratislave</v>
          </cell>
          <cell r="C1417" t="str">
            <v>Fakulta managementu</v>
          </cell>
          <cell r="P1417">
            <v>1</v>
          </cell>
          <cell r="Q1417">
            <v>45</v>
          </cell>
        </row>
        <row r="1418">
          <cell r="B1418" t="str">
            <v>Slovenská poľnohospodárska univerzita v Nitre</v>
          </cell>
          <cell r="C1418" t="str">
            <v>Fakulta agrobiológie a potravinových zdrojov</v>
          </cell>
          <cell r="P1418">
            <v>0</v>
          </cell>
          <cell r="Q1418">
            <v>19</v>
          </cell>
        </row>
        <row r="1419">
          <cell r="B1419" t="str">
            <v>Slovenská poľnohospodárska univerzita v Nitre</v>
          </cell>
          <cell r="C1419" t="str">
            <v>Fakulta záhradníctva a krajinného inžinierstva</v>
          </cell>
          <cell r="P1419">
            <v>0</v>
          </cell>
          <cell r="Q1419">
            <v>12</v>
          </cell>
        </row>
        <row r="1420">
          <cell r="B1420" t="str">
            <v>Slovenská poľnohospodárska univerzita v Nitre</v>
          </cell>
          <cell r="C1420" t="str">
            <v>Fakulta záhradníctva a krajinného inžinierstva</v>
          </cell>
          <cell r="P1420">
            <v>0</v>
          </cell>
          <cell r="Q1420">
            <v>16</v>
          </cell>
        </row>
        <row r="1421">
          <cell r="B1421" t="str">
            <v>Slovenská poľnohospodárska univerzita v Nitre</v>
          </cell>
          <cell r="C1421" t="str">
            <v>Fakulta agrobiológie a potravinových zdrojov</v>
          </cell>
          <cell r="P1421">
            <v>1</v>
          </cell>
          <cell r="Q1421">
            <v>41</v>
          </cell>
        </row>
        <row r="1422">
          <cell r="B1422" t="str">
            <v>Slovenská poľnohospodárska univerzita v Nitre</v>
          </cell>
          <cell r="C1422" t="str">
            <v>Fakulta agrobiológie a potravinových zdrojov</v>
          </cell>
          <cell r="P1422">
            <v>0</v>
          </cell>
          <cell r="Q1422">
            <v>10</v>
          </cell>
        </row>
        <row r="1423">
          <cell r="B1423" t="str">
            <v>Vysoká škola výtvarných umení v Bratislave</v>
          </cell>
          <cell r="C1423">
            <v>0</v>
          </cell>
          <cell r="P1423">
            <v>1</v>
          </cell>
          <cell r="Q1423">
            <v>10</v>
          </cell>
        </row>
        <row r="1424">
          <cell r="B1424" t="str">
            <v>Vysoká škola výtvarných umení v Bratislave</v>
          </cell>
          <cell r="C1424">
            <v>0</v>
          </cell>
          <cell r="P1424">
            <v>0</v>
          </cell>
          <cell r="Q1424">
            <v>8</v>
          </cell>
        </row>
        <row r="1425">
          <cell r="B1425" t="str">
            <v>Vysoká škola ekonómie a manažmentu v Bratislave</v>
          </cell>
          <cell r="C1425">
            <v>0</v>
          </cell>
          <cell r="P1425">
            <v>2</v>
          </cell>
          <cell r="Q1425">
            <v>64</v>
          </cell>
        </row>
        <row r="1426">
          <cell r="B1426" t="str">
            <v>Akadémia umení v Banskej Bystrici</v>
          </cell>
          <cell r="C1426" t="str">
            <v>Fakulta dramatických umení</v>
          </cell>
          <cell r="P1426">
            <v>1</v>
          </cell>
          <cell r="Q1426">
            <v>14</v>
          </cell>
        </row>
        <row r="1427">
          <cell r="B1427" t="str">
            <v>Univerzita Mateja Bela v Banskej Bystrici</v>
          </cell>
          <cell r="C1427" t="str">
            <v>Filozofická fakulta</v>
          </cell>
          <cell r="P1427">
            <v>0</v>
          </cell>
          <cell r="Q1427">
            <v>14.5</v>
          </cell>
        </row>
        <row r="1428">
          <cell r="B1428" t="str">
            <v>Univerzita Mateja Bela v Banskej Bystrici</v>
          </cell>
          <cell r="C1428" t="str">
            <v>Filozofická fakulta</v>
          </cell>
          <cell r="P1428">
            <v>0</v>
          </cell>
          <cell r="Q1428">
            <v>1</v>
          </cell>
        </row>
        <row r="1429">
          <cell r="B1429" t="str">
            <v>Univerzita Mateja Bela v Banskej Bystrici</v>
          </cell>
          <cell r="C1429" t="str">
            <v>Filozofická fakulta</v>
          </cell>
          <cell r="P1429">
            <v>0</v>
          </cell>
          <cell r="Q1429">
            <v>6</v>
          </cell>
        </row>
        <row r="1430">
          <cell r="B1430" t="str">
            <v>Technická univerzita v Košiciach</v>
          </cell>
          <cell r="C1430" t="str">
            <v>Stavebná fakulta</v>
          </cell>
          <cell r="P1430">
            <v>0</v>
          </cell>
          <cell r="Q1430">
            <v>17</v>
          </cell>
        </row>
        <row r="1431">
          <cell r="B1431" t="str">
            <v>Žilinská univerzita v Žiline</v>
          </cell>
          <cell r="C1431" t="str">
            <v>Fakulta riadenia a informatiky</v>
          </cell>
          <cell r="P1431">
            <v>0</v>
          </cell>
          <cell r="Q1431">
            <v>17</v>
          </cell>
        </row>
        <row r="1432">
          <cell r="B1432" t="str">
            <v>Žilinská univerzita v Žiline</v>
          </cell>
          <cell r="C1432" t="str">
            <v>Fakulta riadenia a informatiky</v>
          </cell>
          <cell r="P1432">
            <v>0</v>
          </cell>
          <cell r="Q1432">
            <v>15</v>
          </cell>
        </row>
        <row r="1433">
          <cell r="B1433" t="str">
            <v>Slovenská poľnohospodárska univerzita v Nitre</v>
          </cell>
          <cell r="C1433" t="str">
            <v>Fakulta európskych štúdií a regionálneho rozvoja</v>
          </cell>
          <cell r="P1433">
            <v>0</v>
          </cell>
          <cell r="Q1433">
            <v>6</v>
          </cell>
        </row>
        <row r="1434">
          <cell r="B1434" t="str">
            <v>Slovenská poľnohospodárska univerzita v Nitre</v>
          </cell>
          <cell r="C1434" t="str">
            <v>Fakulta záhradníctva a krajinného inžinierstva</v>
          </cell>
          <cell r="P1434">
            <v>0</v>
          </cell>
          <cell r="Q1434">
            <v>15</v>
          </cell>
        </row>
        <row r="1435">
          <cell r="B1435" t="str">
            <v>Slovenská poľnohospodárska univerzita v Nitre</v>
          </cell>
          <cell r="C1435" t="str">
            <v>Fakulta agrobiológie a potravinových zdrojov</v>
          </cell>
          <cell r="P1435">
            <v>0</v>
          </cell>
          <cell r="Q1435">
            <v>15</v>
          </cell>
        </row>
        <row r="1436">
          <cell r="B1436" t="str">
            <v>Slovenská poľnohospodárska univerzita v Nitre</v>
          </cell>
          <cell r="C1436" t="str">
            <v>Fakulta agrobiológie a potravinových zdrojov</v>
          </cell>
          <cell r="P1436">
            <v>0</v>
          </cell>
          <cell r="Q1436">
            <v>21</v>
          </cell>
        </row>
        <row r="1437">
          <cell r="B1437" t="str">
            <v>Slovenská poľnohospodárska univerzita v Nitre</v>
          </cell>
          <cell r="C1437" t="str">
            <v>Fakulta európskych štúdií a regionálneho rozvoja</v>
          </cell>
          <cell r="P1437">
            <v>0</v>
          </cell>
          <cell r="Q1437">
            <v>1</v>
          </cell>
        </row>
        <row r="1438">
          <cell r="B1438" t="str">
            <v>Univerzita Komenského v Bratislave</v>
          </cell>
          <cell r="C1438" t="str">
            <v>Pedagogická fakulta</v>
          </cell>
          <cell r="P1438">
            <v>0</v>
          </cell>
          <cell r="Q1438">
            <v>0.5</v>
          </cell>
        </row>
        <row r="1439">
          <cell r="B1439" t="str">
            <v>Univerzita Komenského v Bratislave</v>
          </cell>
          <cell r="C1439" t="str">
            <v>Pedagogická fakulta</v>
          </cell>
          <cell r="P1439">
            <v>0</v>
          </cell>
          <cell r="Q1439">
            <v>0.5</v>
          </cell>
        </row>
        <row r="1440">
          <cell r="B1440" t="str">
            <v>Univerzita Komenského v Bratislave</v>
          </cell>
          <cell r="C1440" t="str">
            <v>Filozofická fakulta</v>
          </cell>
          <cell r="P1440">
            <v>0</v>
          </cell>
          <cell r="Q1440">
            <v>2</v>
          </cell>
        </row>
        <row r="1441">
          <cell r="B1441" t="str">
            <v>Univerzita Komenského v Bratislave</v>
          </cell>
          <cell r="C1441" t="str">
            <v>Filozofická fakulta</v>
          </cell>
          <cell r="P1441">
            <v>0</v>
          </cell>
          <cell r="Q1441">
            <v>7</v>
          </cell>
        </row>
        <row r="1442">
          <cell r="B1442" t="str">
            <v>Univerzita Komenského v Bratislave</v>
          </cell>
          <cell r="C1442" t="str">
            <v>Filozofická fakulta</v>
          </cell>
          <cell r="P1442">
            <v>0</v>
          </cell>
          <cell r="Q1442">
            <v>9</v>
          </cell>
        </row>
        <row r="1443">
          <cell r="B1443" t="str">
            <v>Univerzita Komenského v Bratislave</v>
          </cell>
          <cell r="C1443" t="str">
            <v>Filozofická fakulta</v>
          </cell>
          <cell r="P1443">
            <v>0</v>
          </cell>
          <cell r="Q1443">
            <v>2</v>
          </cell>
        </row>
        <row r="1444">
          <cell r="B1444" t="str">
            <v>Univerzita Komenského v Bratislave</v>
          </cell>
          <cell r="C1444" t="str">
            <v>Filozofická fakulta</v>
          </cell>
          <cell r="P1444">
            <v>0</v>
          </cell>
          <cell r="Q1444">
            <v>2</v>
          </cell>
        </row>
        <row r="1445">
          <cell r="B1445" t="str">
            <v>Slovenská technická univerzita v Bratislave</v>
          </cell>
          <cell r="C1445" t="str">
            <v>Strojnícka fakulta</v>
          </cell>
          <cell r="P1445">
            <v>0</v>
          </cell>
          <cell r="Q1445">
            <v>11</v>
          </cell>
        </row>
        <row r="1446">
          <cell r="B1446" t="str">
            <v>Slovenská technická univerzita v Bratislave</v>
          </cell>
          <cell r="C1446">
            <v>0</v>
          </cell>
          <cell r="P1446">
            <v>1</v>
          </cell>
          <cell r="Q1446">
            <v>10</v>
          </cell>
        </row>
        <row r="1447">
          <cell r="B1447" t="str">
            <v>Slovenská technická univerzita v Bratislave</v>
          </cell>
          <cell r="C1447" t="str">
            <v>Strojnícka fakulta</v>
          </cell>
          <cell r="P1447">
            <v>0</v>
          </cell>
          <cell r="Q1447">
            <v>1</v>
          </cell>
        </row>
        <row r="1448">
          <cell r="B1448" t="str">
            <v>Technická univerzita vo Zvolene</v>
          </cell>
          <cell r="C1448">
            <v>0</v>
          </cell>
          <cell r="P1448">
            <v>0</v>
          </cell>
          <cell r="Q1448">
            <v>4</v>
          </cell>
        </row>
        <row r="1449">
          <cell r="B1449" t="str">
            <v>Univerzita Komenského v Bratislave</v>
          </cell>
          <cell r="C1449" t="str">
            <v>Prírodovedecká fakulta</v>
          </cell>
          <cell r="P1449">
            <v>0</v>
          </cell>
          <cell r="Q1449">
            <v>11</v>
          </cell>
        </row>
        <row r="1450">
          <cell r="B1450" t="str">
            <v>Univerzita Komenského v Bratislave</v>
          </cell>
          <cell r="C1450" t="str">
            <v>Prírodovedecká fakulta</v>
          </cell>
          <cell r="P1450">
            <v>0</v>
          </cell>
          <cell r="Q1450">
            <v>53</v>
          </cell>
        </row>
        <row r="1451">
          <cell r="B1451" t="str">
            <v>Univerzita Komenského v Bratislave</v>
          </cell>
          <cell r="C1451" t="str">
            <v>Prírodovedecká fakulta</v>
          </cell>
          <cell r="P1451">
            <v>0</v>
          </cell>
          <cell r="Q1451">
            <v>19.5</v>
          </cell>
        </row>
        <row r="1452">
          <cell r="B1452" t="str">
            <v>Univerzita Komenského v Bratislave</v>
          </cell>
          <cell r="C1452" t="str">
            <v>Prírodovedecká fakulta</v>
          </cell>
          <cell r="P1452">
            <v>0</v>
          </cell>
          <cell r="Q1452">
            <v>6.5</v>
          </cell>
        </row>
        <row r="1453">
          <cell r="B1453" t="str">
            <v>Univerzita Komenského v Bratislave</v>
          </cell>
          <cell r="C1453" t="str">
            <v>Prírodovedecká fakulta</v>
          </cell>
          <cell r="P1453">
            <v>0</v>
          </cell>
          <cell r="Q1453">
            <v>2</v>
          </cell>
        </row>
        <row r="1454">
          <cell r="B1454" t="str">
            <v>Univerzita sv. Cyrila a Metoda v Trnave</v>
          </cell>
          <cell r="C1454" t="str">
            <v>Filozofická fakulta</v>
          </cell>
          <cell r="P1454">
            <v>0</v>
          </cell>
          <cell r="Q1454">
            <v>3.5</v>
          </cell>
        </row>
        <row r="1455">
          <cell r="B1455" t="str">
            <v>Univerzita sv. Cyrila a Metoda v Trnave</v>
          </cell>
          <cell r="C1455" t="str">
            <v>Filozofická fakulta</v>
          </cell>
          <cell r="P1455">
            <v>0</v>
          </cell>
          <cell r="Q1455">
            <v>1</v>
          </cell>
        </row>
        <row r="1456">
          <cell r="B1456" t="str">
            <v>Univerzita J. Selyeho</v>
          </cell>
          <cell r="C1456" t="str">
            <v>Reformovaná teologická fakulta</v>
          </cell>
          <cell r="P1456">
            <v>0</v>
          </cell>
          <cell r="Q1456">
            <v>3</v>
          </cell>
        </row>
        <row r="1457">
          <cell r="B1457" t="str">
            <v>Prešovská univerzita v Prešove</v>
          </cell>
          <cell r="C1457" t="str">
            <v>Fakulta športu</v>
          </cell>
          <cell r="P1457">
            <v>1</v>
          </cell>
          <cell r="Q1457">
            <v>12.5</v>
          </cell>
        </row>
        <row r="1458">
          <cell r="B1458" t="str">
            <v>Vysoká škola ekonómie a manažmentu v Bratislave</v>
          </cell>
          <cell r="C1458">
            <v>0</v>
          </cell>
          <cell r="P1458">
            <v>2</v>
          </cell>
          <cell r="Q1458">
            <v>142</v>
          </cell>
        </row>
        <row r="1459">
          <cell r="B1459" t="str">
            <v>Prešovská univerzita v Prešove</v>
          </cell>
          <cell r="C1459" t="str">
            <v>Fakulta športu</v>
          </cell>
          <cell r="P1459">
            <v>1</v>
          </cell>
          <cell r="Q1459">
            <v>13</v>
          </cell>
        </row>
        <row r="1460">
          <cell r="B1460" t="str">
            <v>Univerzita Mateja Bela v Banskej Bystrici</v>
          </cell>
          <cell r="C1460" t="str">
            <v>Filozofická fakulta</v>
          </cell>
          <cell r="P1460">
            <v>0</v>
          </cell>
          <cell r="Q1460">
            <v>1</v>
          </cell>
        </row>
        <row r="1461">
          <cell r="B1461" t="str">
            <v>Žilinská univerzita v Žiline</v>
          </cell>
          <cell r="C1461" t="str">
            <v>Fakulta riadenia a informatiky</v>
          </cell>
          <cell r="P1461">
            <v>2</v>
          </cell>
          <cell r="Q1461">
            <v>17</v>
          </cell>
        </row>
        <row r="1462">
          <cell r="B1462" t="str">
            <v>Univerzita Konštantína Filozofa v Nitre</v>
          </cell>
          <cell r="C1462" t="str">
            <v>Filozofická fakulta</v>
          </cell>
          <cell r="P1462">
            <v>0</v>
          </cell>
          <cell r="Q1462">
            <v>1</v>
          </cell>
        </row>
        <row r="1463">
          <cell r="B1463" t="str">
            <v>Slovenská technická univerzita v Bratislave</v>
          </cell>
          <cell r="C1463">
            <v>0</v>
          </cell>
          <cell r="P1463">
            <v>0</v>
          </cell>
          <cell r="Q1463">
            <v>12</v>
          </cell>
        </row>
        <row r="1464">
          <cell r="B1464" t="str">
            <v>Slovenská technická univerzita v Bratislave</v>
          </cell>
          <cell r="C1464" t="str">
            <v>Strojnícka fakulta</v>
          </cell>
          <cell r="P1464">
            <v>1</v>
          </cell>
          <cell r="Q1464">
            <v>13</v>
          </cell>
        </row>
        <row r="1465">
          <cell r="B1465" t="str">
            <v>Slovenská technická univerzita v Bratislave</v>
          </cell>
          <cell r="C1465" t="str">
            <v>Strojnícka fakulta</v>
          </cell>
          <cell r="P1465">
            <v>0</v>
          </cell>
          <cell r="Q1465">
            <v>5</v>
          </cell>
        </row>
        <row r="1466">
          <cell r="B1466" t="str">
            <v>Prešovská univerzita v Prešove</v>
          </cell>
          <cell r="C1466" t="str">
            <v>Filozofická fakulta</v>
          </cell>
          <cell r="P1466">
            <v>0</v>
          </cell>
          <cell r="Q1466">
            <v>1.5</v>
          </cell>
        </row>
        <row r="1467">
          <cell r="B1467" t="str">
            <v>Univerzita Mateja Bela v Banskej Bystrici</v>
          </cell>
          <cell r="C1467" t="str">
            <v>Fakulta prírodných vied</v>
          </cell>
          <cell r="P1467">
            <v>0</v>
          </cell>
          <cell r="Q1467">
            <v>18</v>
          </cell>
        </row>
        <row r="1468">
          <cell r="B1468" t="str">
            <v>Univerzita Mateja Bela v Banskej Bystrici</v>
          </cell>
          <cell r="C1468" t="str">
            <v>Filozofická fakulta</v>
          </cell>
          <cell r="P1468">
            <v>0</v>
          </cell>
          <cell r="Q1468">
            <v>15.5</v>
          </cell>
        </row>
        <row r="1469">
          <cell r="B1469" t="str">
            <v>Univerzita Mateja Bela v Banskej Bystrici</v>
          </cell>
          <cell r="C1469" t="str">
            <v>Fakulta prírodných vied</v>
          </cell>
          <cell r="P1469">
            <v>0</v>
          </cell>
          <cell r="Q1469">
            <v>10</v>
          </cell>
        </row>
        <row r="1470">
          <cell r="B1470" t="str">
            <v>Univerzita Mateja Bela v Banskej Bystrici</v>
          </cell>
          <cell r="C1470" t="str">
            <v>Fakulta prírodných vied</v>
          </cell>
          <cell r="P1470">
            <v>0</v>
          </cell>
          <cell r="Q1470">
            <v>1.5</v>
          </cell>
        </row>
        <row r="1471">
          <cell r="B1471" t="str">
            <v>Univerzita Mateja Bela v Banskej Bystrici</v>
          </cell>
          <cell r="C1471" t="str">
            <v>Pedagogická fakulta</v>
          </cell>
          <cell r="P1471">
            <v>2</v>
          </cell>
          <cell r="Q1471">
            <v>50</v>
          </cell>
        </row>
        <row r="1472">
          <cell r="B1472" t="str">
            <v>Univerzita Mateja Bela v Banskej Bystrici</v>
          </cell>
          <cell r="C1472" t="str">
            <v>Pedagogická fakulta</v>
          </cell>
          <cell r="P1472">
            <v>0</v>
          </cell>
          <cell r="Q1472">
            <v>10</v>
          </cell>
        </row>
        <row r="1473">
          <cell r="B1473" t="str">
            <v>Univerzita Komenského v Bratislave</v>
          </cell>
          <cell r="C1473" t="str">
            <v>Evanjelická bohoslovecká fakulta</v>
          </cell>
          <cell r="P1473">
            <v>0</v>
          </cell>
          <cell r="Q1473">
            <v>4</v>
          </cell>
        </row>
        <row r="1474">
          <cell r="B1474" t="str">
            <v>Technická univerzita v Košiciach</v>
          </cell>
          <cell r="C1474" t="str">
            <v>Stavebná fakulta</v>
          </cell>
          <cell r="P1474">
            <v>1</v>
          </cell>
          <cell r="Q1474">
            <v>44</v>
          </cell>
        </row>
        <row r="1475">
          <cell r="B1475" t="str">
            <v>Slovenská technická univerzita v Bratislave</v>
          </cell>
          <cell r="C1475" t="str">
            <v>Stavebná fakulta</v>
          </cell>
          <cell r="P1475">
            <v>1</v>
          </cell>
          <cell r="Q1475">
            <v>11</v>
          </cell>
        </row>
        <row r="1476">
          <cell r="B1476" t="str">
            <v>Vysoká škola výtvarných umení v Bratislave</v>
          </cell>
          <cell r="C1476">
            <v>0</v>
          </cell>
          <cell r="P1476">
            <v>0</v>
          </cell>
          <cell r="Q1476">
            <v>8</v>
          </cell>
        </row>
        <row r="1477">
          <cell r="B1477" t="str">
            <v>Akadémia umení v Banskej Bystrici</v>
          </cell>
          <cell r="C1477" t="str">
            <v>Fakulta múzických umení</v>
          </cell>
          <cell r="P1477">
            <v>0</v>
          </cell>
          <cell r="Q1477">
            <v>6</v>
          </cell>
        </row>
        <row r="1478">
          <cell r="B1478" t="str">
            <v>Technická univerzita v Košiciach</v>
          </cell>
          <cell r="C1478" t="str">
            <v>Stavebná fakulta</v>
          </cell>
          <cell r="P1478">
            <v>0</v>
          </cell>
          <cell r="Q1478">
            <v>4</v>
          </cell>
        </row>
        <row r="1479">
          <cell r="B1479" t="str">
            <v>Univerzita J. Selyeho</v>
          </cell>
          <cell r="C1479" t="str">
            <v>Pedagogická fakulta</v>
          </cell>
          <cell r="P1479">
            <v>0.5</v>
          </cell>
          <cell r="Q1479">
            <v>9</v>
          </cell>
        </row>
        <row r="1480">
          <cell r="B1480" t="str">
            <v>Univerzita J. Selyeho</v>
          </cell>
          <cell r="C1480" t="str">
            <v>Pedagogická fakulta</v>
          </cell>
          <cell r="P1480">
            <v>0</v>
          </cell>
          <cell r="Q1480">
            <v>9</v>
          </cell>
        </row>
        <row r="1481">
          <cell r="B1481" t="str">
            <v>Univerzita J. Selyeho</v>
          </cell>
          <cell r="C1481" t="str">
            <v>Fakulta ekonómie a informatiky</v>
          </cell>
          <cell r="P1481">
            <v>0</v>
          </cell>
          <cell r="Q1481">
            <v>13</v>
          </cell>
        </row>
        <row r="1482">
          <cell r="B1482" t="str">
            <v>Univerzita J. Selyeho</v>
          </cell>
          <cell r="C1482" t="str">
            <v>Fakulta ekonómie a informatiky</v>
          </cell>
          <cell r="P1482">
            <v>1</v>
          </cell>
          <cell r="Q1482">
            <v>25</v>
          </cell>
        </row>
        <row r="1483">
          <cell r="B1483" t="str">
            <v>Univerzita J. Selyeho</v>
          </cell>
          <cell r="C1483" t="str">
            <v>Fakulta ekonómie a informatiky</v>
          </cell>
          <cell r="P1483">
            <v>4</v>
          </cell>
          <cell r="Q1483">
            <v>42</v>
          </cell>
        </row>
        <row r="1484">
          <cell r="B1484" t="str">
            <v>Univerzita J. Selyeho</v>
          </cell>
          <cell r="C1484" t="str">
            <v>Pedagogická fakulta</v>
          </cell>
          <cell r="P1484">
            <v>0</v>
          </cell>
          <cell r="Q1484">
            <v>15</v>
          </cell>
        </row>
        <row r="1485">
          <cell r="B1485" t="str">
            <v>Slovenská technická univerzita v Bratislave</v>
          </cell>
          <cell r="C1485" t="str">
            <v>Stavebná fakulta</v>
          </cell>
          <cell r="P1485">
            <v>0</v>
          </cell>
          <cell r="Q1485">
            <v>13</v>
          </cell>
        </row>
        <row r="1486">
          <cell r="B1486" t="str">
            <v>Univerzita Komenského v Bratislave</v>
          </cell>
          <cell r="C1486" t="str">
            <v>Jesseniova lekárska fakulta v Martine</v>
          </cell>
          <cell r="P1486">
            <v>0</v>
          </cell>
          <cell r="Q1486">
            <v>1</v>
          </cell>
        </row>
        <row r="1487">
          <cell r="B1487" t="str">
            <v>Univerzita Komenského v Bratislave</v>
          </cell>
          <cell r="C1487" t="str">
            <v>Prírodovedecká fakulta</v>
          </cell>
          <cell r="P1487">
            <v>0</v>
          </cell>
          <cell r="Q1487">
            <v>20</v>
          </cell>
        </row>
        <row r="1488">
          <cell r="B1488" t="str">
            <v>Univerzita Komenského v Bratislave</v>
          </cell>
          <cell r="C1488" t="str">
            <v>Prírodovedecká fakulta</v>
          </cell>
          <cell r="P1488">
            <v>0</v>
          </cell>
          <cell r="Q1488">
            <v>11</v>
          </cell>
        </row>
        <row r="1489">
          <cell r="B1489" t="str">
            <v>Univerzita Komenského v Bratislave</v>
          </cell>
          <cell r="C1489" t="str">
            <v>Prírodovedecká fakulta</v>
          </cell>
          <cell r="P1489">
            <v>0</v>
          </cell>
          <cell r="Q1489">
            <v>11</v>
          </cell>
        </row>
        <row r="1490">
          <cell r="B1490" t="str">
            <v>Slovenská poľnohospodárska univerzita v Nitre</v>
          </cell>
          <cell r="C1490" t="str">
            <v>Fakulta agrobiológie a potravinových zdrojov</v>
          </cell>
          <cell r="P1490">
            <v>0</v>
          </cell>
          <cell r="Q1490">
            <v>6</v>
          </cell>
        </row>
        <row r="1491">
          <cell r="B1491" t="str">
            <v>Vysoká škola výtvarných umení v Bratislave</v>
          </cell>
          <cell r="C1491">
            <v>0</v>
          </cell>
          <cell r="P1491">
            <v>0</v>
          </cell>
          <cell r="Q1491">
            <v>3</v>
          </cell>
        </row>
        <row r="1492">
          <cell r="B1492" t="str">
            <v>Vysoká škola výtvarných umení v Bratislave</v>
          </cell>
          <cell r="C1492">
            <v>0</v>
          </cell>
          <cell r="P1492">
            <v>0</v>
          </cell>
          <cell r="Q1492">
            <v>9</v>
          </cell>
        </row>
        <row r="1493">
          <cell r="B1493" t="str">
            <v>Vysoká škola výtvarných umení v Bratislave</v>
          </cell>
          <cell r="C1493">
            <v>0</v>
          </cell>
          <cell r="P1493">
            <v>0</v>
          </cell>
          <cell r="Q1493">
            <v>7</v>
          </cell>
        </row>
        <row r="1494">
          <cell r="B1494" t="str">
            <v>Vysoká škola výtvarných umení v Bratislave</v>
          </cell>
          <cell r="C1494">
            <v>0</v>
          </cell>
          <cell r="P1494">
            <v>0</v>
          </cell>
          <cell r="Q1494">
            <v>7</v>
          </cell>
        </row>
        <row r="1495">
          <cell r="B1495" t="str">
            <v>Univerzita Mateja Bela v Banskej Bystrici</v>
          </cell>
          <cell r="C1495" t="str">
            <v>Filozofická fakulta</v>
          </cell>
          <cell r="P1495">
            <v>0</v>
          </cell>
          <cell r="Q1495">
            <v>11.5</v>
          </cell>
        </row>
        <row r="1496">
          <cell r="B1496" t="str">
            <v>Univerzita Mateja Bela v Banskej Bystrici</v>
          </cell>
          <cell r="C1496" t="str">
            <v>Filozofická fakulta</v>
          </cell>
          <cell r="P1496">
            <v>0</v>
          </cell>
          <cell r="Q1496">
            <v>3.5</v>
          </cell>
        </row>
        <row r="1497">
          <cell r="B1497" t="str">
            <v>Univerzita Mateja Bela v Banskej Bystrici</v>
          </cell>
          <cell r="C1497" t="str">
            <v>Filozofická fakulta</v>
          </cell>
          <cell r="P1497">
            <v>1</v>
          </cell>
          <cell r="Q1497">
            <v>34</v>
          </cell>
        </row>
        <row r="1498">
          <cell r="B1498" t="str">
            <v>Univerzita Mateja Bela v Banskej Bystrici</v>
          </cell>
          <cell r="C1498" t="str">
            <v>Filozofická fakulta</v>
          </cell>
          <cell r="P1498">
            <v>0</v>
          </cell>
          <cell r="Q1498">
            <v>18</v>
          </cell>
        </row>
        <row r="1499">
          <cell r="B1499" t="str">
            <v>Univerzita Mateja Bela v Banskej Bystrici</v>
          </cell>
          <cell r="C1499" t="str">
            <v>Filozofická fakulta</v>
          </cell>
          <cell r="P1499">
            <v>0</v>
          </cell>
          <cell r="Q1499">
            <v>1</v>
          </cell>
        </row>
        <row r="1500">
          <cell r="B1500" t="str">
            <v>Univerzita Mateja Bela v Banskej Bystrici</v>
          </cell>
          <cell r="C1500" t="str">
            <v>Filozofická fakulta</v>
          </cell>
          <cell r="P1500">
            <v>0</v>
          </cell>
          <cell r="Q1500">
            <v>13.5</v>
          </cell>
        </row>
        <row r="1501">
          <cell r="B1501" t="str">
            <v>Univerzita Pavla Jozefa Šafárika v Košiciach</v>
          </cell>
          <cell r="C1501">
            <v>0</v>
          </cell>
          <cell r="P1501">
            <v>1</v>
          </cell>
          <cell r="Q1501">
            <v>14</v>
          </cell>
        </row>
        <row r="1502">
          <cell r="B1502" t="str">
            <v>Technická univerzita v Košiciach</v>
          </cell>
          <cell r="C1502" t="str">
            <v>Fakulta baníctva, ekológie, riadenia a geotechnológií</v>
          </cell>
          <cell r="P1502">
            <v>0</v>
          </cell>
          <cell r="Q1502">
            <v>1</v>
          </cell>
        </row>
        <row r="1503">
          <cell r="B1503" t="str">
            <v>Technická univerzita v Košiciach</v>
          </cell>
          <cell r="C1503" t="str">
            <v>Letecká fakulta</v>
          </cell>
          <cell r="P1503">
            <v>0</v>
          </cell>
          <cell r="Q1503">
            <v>1</v>
          </cell>
        </row>
        <row r="1504">
          <cell r="B1504" t="str">
            <v>Technická univerzita v Košiciach</v>
          </cell>
          <cell r="C1504" t="str">
            <v>Letecká fakulta</v>
          </cell>
          <cell r="P1504">
            <v>0</v>
          </cell>
          <cell r="Q1504">
            <v>29</v>
          </cell>
        </row>
        <row r="1505">
          <cell r="B1505" t="str">
            <v>Technická univerzita v Košiciach</v>
          </cell>
          <cell r="C1505" t="str">
            <v>Letecká fakulta</v>
          </cell>
          <cell r="P1505">
            <v>0</v>
          </cell>
          <cell r="Q1505">
            <v>23</v>
          </cell>
        </row>
        <row r="1506">
          <cell r="B1506" t="str">
            <v>Technická univerzita v Košiciach</v>
          </cell>
          <cell r="C1506" t="str">
            <v>Fakulta výrobných technológií so sídlom v Prešove</v>
          </cell>
          <cell r="P1506">
            <v>0</v>
          </cell>
          <cell r="Q1506">
            <v>16</v>
          </cell>
        </row>
        <row r="1507">
          <cell r="B1507" t="str">
            <v>Slovenská poľnohospodárska univerzita v Nitre</v>
          </cell>
          <cell r="C1507" t="str">
            <v>Fakulta európskych štúdií a regionálneho rozvoja</v>
          </cell>
          <cell r="P1507">
            <v>0</v>
          </cell>
          <cell r="Q1507">
            <v>5</v>
          </cell>
        </row>
        <row r="1508">
          <cell r="B1508" t="str">
            <v>Slovenská poľnohospodárska univerzita v Nitre</v>
          </cell>
          <cell r="C1508" t="str">
            <v>Fakulta agrobiológie a potravinových zdrojov</v>
          </cell>
          <cell r="P1508">
            <v>0</v>
          </cell>
          <cell r="Q1508">
            <v>4</v>
          </cell>
        </row>
        <row r="1509">
          <cell r="B1509" t="str">
            <v>Slovenská poľnohospodárska univerzita v Nitre</v>
          </cell>
          <cell r="C1509" t="str">
            <v>Fakulta agrobiológie a potravinových zdrojov</v>
          </cell>
          <cell r="P1509">
            <v>0</v>
          </cell>
          <cell r="Q1509">
            <v>11</v>
          </cell>
        </row>
        <row r="1510">
          <cell r="B1510" t="str">
            <v>Slovenská poľnohospodárska univerzita v Nitre</v>
          </cell>
          <cell r="C1510" t="str">
            <v>Fakulta agrobiológie a potravinových zdrojov</v>
          </cell>
          <cell r="P1510">
            <v>0</v>
          </cell>
          <cell r="Q1510">
            <v>11</v>
          </cell>
        </row>
        <row r="1511">
          <cell r="B1511" t="str">
            <v>Univerzita Komenského v Bratislave</v>
          </cell>
          <cell r="C1511" t="str">
            <v>Pedagogická fakulta</v>
          </cell>
          <cell r="P1511">
            <v>0</v>
          </cell>
          <cell r="Q1511">
            <v>13.5</v>
          </cell>
        </row>
        <row r="1512">
          <cell r="B1512" t="str">
            <v>Univerzita Komenského v Bratislave</v>
          </cell>
          <cell r="C1512" t="str">
            <v>Filozofická fakulta</v>
          </cell>
          <cell r="P1512">
            <v>0</v>
          </cell>
          <cell r="Q1512">
            <v>3</v>
          </cell>
        </row>
        <row r="1513">
          <cell r="B1513" t="str">
            <v>Slovenská technická univerzita v Bratislave</v>
          </cell>
          <cell r="C1513" t="str">
            <v>Strojnícka fakulta</v>
          </cell>
          <cell r="P1513">
            <v>3</v>
          </cell>
          <cell r="Q1513">
            <v>36</v>
          </cell>
        </row>
        <row r="1514">
          <cell r="B1514" t="str">
            <v>Slovenská technická univerzita v Bratislave</v>
          </cell>
          <cell r="C1514" t="str">
            <v>Strojnícka fakulta</v>
          </cell>
          <cell r="P1514">
            <v>1</v>
          </cell>
          <cell r="Q1514">
            <v>9</v>
          </cell>
        </row>
        <row r="1515">
          <cell r="B1515" t="str">
            <v>Slovenská technická univerzita v Bratislave</v>
          </cell>
          <cell r="C1515" t="str">
            <v>Strojnícka fakulta</v>
          </cell>
          <cell r="P1515">
            <v>1</v>
          </cell>
          <cell r="Q1515">
            <v>13</v>
          </cell>
        </row>
        <row r="1516">
          <cell r="B1516" t="str">
            <v>Technická univerzita vo Zvolene</v>
          </cell>
          <cell r="C1516">
            <v>0</v>
          </cell>
          <cell r="P1516">
            <v>0</v>
          </cell>
          <cell r="Q1516">
            <v>7</v>
          </cell>
        </row>
        <row r="1517">
          <cell r="B1517" t="str">
            <v>Univerzita sv. Cyrila a Metoda v Trnave</v>
          </cell>
          <cell r="C1517" t="str">
            <v>Filozofická fakulta</v>
          </cell>
          <cell r="P1517">
            <v>0</v>
          </cell>
          <cell r="Q1517">
            <v>0.5</v>
          </cell>
        </row>
        <row r="1518">
          <cell r="B1518" t="str">
            <v>Univerzita sv. Cyrila a Metoda v Trnave</v>
          </cell>
          <cell r="C1518" t="str">
            <v>Filozofická fakulta</v>
          </cell>
          <cell r="P1518">
            <v>0</v>
          </cell>
          <cell r="Q1518">
            <v>1</v>
          </cell>
        </row>
        <row r="1519">
          <cell r="B1519" t="str">
            <v>Akadémia umení v Banskej Bystrici</v>
          </cell>
          <cell r="C1519" t="str">
            <v>Fakulta výtvarných umení</v>
          </cell>
          <cell r="P1519">
            <v>4</v>
          </cell>
          <cell r="Q1519">
            <v>17</v>
          </cell>
        </row>
        <row r="1520">
          <cell r="B1520" t="str">
            <v>Akadémia umení v Banskej Bystrici</v>
          </cell>
          <cell r="C1520" t="str">
            <v>Fakulta dramatických umení</v>
          </cell>
          <cell r="P1520">
            <v>1</v>
          </cell>
          <cell r="Q1520">
            <v>10</v>
          </cell>
        </row>
        <row r="1521">
          <cell r="B1521" t="str">
            <v>Univerzita sv. Cyrila a Metoda v Trnave</v>
          </cell>
          <cell r="C1521" t="str">
            <v>Filozofická fakulta</v>
          </cell>
          <cell r="P1521">
            <v>1</v>
          </cell>
          <cell r="Q1521">
            <v>2</v>
          </cell>
        </row>
        <row r="1522">
          <cell r="B1522" t="str">
            <v>Univerzita sv. Cyrila a Metoda v Trnave</v>
          </cell>
          <cell r="C1522" t="str">
            <v>Filozofická fakulta</v>
          </cell>
          <cell r="P1522">
            <v>0</v>
          </cell>
          <cell r="Q1522">
            <v>0.5</v>
          </cell>
        </row>
        <row r="1523">
          <cell r="B1523" t="str">
            <v>Univerzita Komenského v Bratislave</v>
          </cell>
          <cell r="C1523" t="str">
            <v>Filozofická fakulta</v>
          </cell>
          <cell r="P1523">
            <v>0</v>
          </cell>
          <cell r="Q1523">
            <v>2</v>
          </cell>
        </row>
        <row r="1524">
          <cell r="B1524" t="str">
            <v>Univerzita Komenského v Bratislave</v>
          </cell>
          <cell r="C1524" t="str">
            <v>Filozofická fakulta</v>
          </cell>
          <cell r="P1524">
            <v>0.5</v>
          </cell>
          <cell r="Q1524">
            <v>1</v>
          </cell>
        </row>
        <row r="1525">
          <cell r="B1525" t="str">
            <v>Paneurópska vysoká škola</v>
          </cell>
          <cell r="C1525" t="str">
            <v>Fakulta psychológie</v>
          </cell>
          <cell r="P1525">
            <v>2</v>
          </cell>
          <cell r="Q1525">
            <v>35</v>
          </cell>
        </row>
        <row r="1526">
          <cell r="B1526" t="str">
            <v>Paneurópska vysoká škola</v>
          </cell>
          <cell r="C1526" t="str">
            <v>Fakulta ekonómie a podnikania</v>
          </cell>
          <cell r="P1526">
            <v>3</v>
          </cell>
          <cell r="Q1526">
            <v>25</v>
          </cell>
        </row>
        <row r="1527">
          <cell r="B1527" t="str">
            <v>Slovenská technická univerzita v Bratislave</v>
          </cell>
          <cell r="C1527" t="str">
            <v>Strojnícka fakulta</v>
          </cell>
          <cell r="P1527">
            <v>0</v>
          </cell>
          <cell r="Q1527">
            <v>9</v>
          </cell>
        </row>
        <row r="1528">
          <cell r="B1528" t="str">
            <v>Technická univerzita vo Zvolene</v>
          </cell>
          <cell r="C1528">
            <v>0</v>
          </cell>
          <cell r="P1528">
            <v>1</v>
          </cell>
          <cell r="Q1528">
            <v>10</v>
          </cell>
        </row>
        <row r="1529">
          <cell r="B1529" t="str">
            <v>Technická univerzita v Košiciach</v>
          </cell>
          <cell r="C1529" t="str">
            <v>Letecká fakulta</v>
          </cell>
          <cell r="P1529">
            <v>0</v>
          </cell>
          <cell r="Q1529">
            <v>1</v>
          </cell>
        </row>
        <row r="1530">
          <cell r="B1530" t="str">
            <v>Univerzita Komenského v Bratislave</v>
          </cell>
          <cell r="C1530" t="str">
            <v>Filozofická fakulta</v>
          </cell>
          <cell r="P1530">
            <v>0</v>
          </cell>
          <cell r="Q1530">
            <v>5</v>
          </cell>
        </row>
        <row r="1531">
          <cell r="B1531" t="str">
            <v>Univerzita Mateja Bela v Banskej Bystrici</v>
          </cell>
          <cell r="C1531" t="str">
            <v>Filozofická fakulta</v>
          </cell>
          <cell r="P1531">
            <v>0</v>
          </cell>
          <cell r="Q1531">
            <v>11</v>
          </cell>
        </row>
        <row r="1532">
          <cell r="B1532" t="str">
            <v>Univerzita Mateja Bela v Banskej Bystrici</v>
          </cell>
          <cell r="C1532" t="str">
            <v>Fakulta prírodných vied</v>
          </cell>
          <cell r="P1532">
            <v>0</v>
          </cell>
          <cell r="Q1532">
            <v>1.5</v>
          </cell>
        </row>
        <row r="1533">
          <cell r="B1533" t="str">
            <v>Univerzita Mateja Bela v Banskej Bystrici</v>
          </cell>
          <cell r="C1533" t="str">
            <v>Pedagogická fakulta</v>
          </cell>
          <cell r="P1533">
            <v>0</v>
          </cell>
          <cell r="Q1533">
            <v>4</v>
          </cell>
        </row>
        <row r="1534">
          <cell r="B1534" t="str">
            <v>Univerzita Mateja Bela v Banskej Bystrici</v>
          </cell>
          <cell r="C1534" t="str">
            <v>Pedagogická fakulta</v>
          </cell>
          <cell r="P1534">
            <v>0</v>
          </cell>
          <cell r="Q1534">
            <v>14</v>
          </cell>
        </row>
        <row r="1535">
          <cell r="B1535" t="str">
            <v>Univerzita Mateja Bela v Banskej Bystrici</v>
          </cell>
          <cell r="C1535" t="str">
            <v>Filozofická fakulta</v>
          </cell>
          <cell r="P1535">
            <v>0</v>
          </cell>
          <cell r="Q1535">
            <v>7</v>
          </cell>
        </row>
        <row r="1536">
          <cell r="B1536" t="str">
            <v>Univerzita Komenského v Bratislave</v>
          </cell>
          <cell r="C1536" t="str">
            <v>Lekárska fakulta</v>
          </cell>
          <cell r="P1536">
            <v>0</v>
          </cell>
          <cell r="Q1536">
            <v>1</v>
          </cell>
        </row>
        <row r="1537">
          <cell r="B1537" t="str">
            <v>Slovenská technická univerzita v Bratislave</v>
          </cell>
          <cell r="C1537" t="str">
            <v>Stavebná fakulta</v>
          </cell>
          <cell r="P1537">
            <v>0</v>
          </cell>
          <cell r="Q1537">
            <v>28</v>
          </cell>
        </row>
        <row r="1538">
          <cell r="B1538" t="str">
            <v>Slovenská technická univerzita v Bratislave</v>
          </cell>
          <cell r="C1538" t="str">
            <v>Fakulta informatiky a informačných technológií</v>
          </cell>
          <cell r="P1538">
            <v>0</v>
          </cell>
          <cell r="Q1538">
            <v>89</v>
          </cell>
        </row>
        <row r="1539">
          <cell r="B1539" t="str">
            <v>Slovenská poľnohospodárska univerzita v Nitre</v>
          </cell>
          <cell r="C1539" t="str">
            <v>Fakulta agrobiológie a potravinových zdrojov</v>
          </cell>
          <cell r="P1539">
            <v>0</v>
          </cell>
          <cell r="Q1539">
            <v>2</v>
          </cell>
        </row>
        <row r="1540">
          <cell r="B1540" t="str">
            <v>Vysoká škola zdravotníctva a sociálnej práce sv. Alžbety v Bratislave, n. o.</v>
          </cell>
          <cell r="C1540">
            <v>0</v>
          </cell>
          <cell r="P1540">
            <v>4</v>
          </cell>
          <cell r="Q1540">
            <v>45</v>
          </cell>
        </row>
        <row r="1541">
          <cell r="B1541" t="str">
            <v>Slovenská technická univerzita v Bratislave</v>
          </cell>
          <cell r="C1541" t="str">
            <v>Stavebná fakulta</v>
          </cell>
          <cell r="P1541">
            <v>0</v>
          </cell>
          <cell r="Q1541">
            <v>5</v>
          </cell>
        </row>
        <row r="1542">
          <cell r="B1542" t="str">
            <v>Univerzita Komenského v Bratislave</v>
          </cell>
          <cell r="C1542" t="str">
            <v>Fakulta matematiky, fyziky a informatiky</v>
          </cell>
          <cell r="P1542">
            <v>0</v>
          </cell>
          <cell r="Q1542">
            <v>1</v>
          </cell>
        </row>
        <row r="1543">
          <cell r="B1543" t="str">
            <v>Univerzita Komenského v Bratislave</v>
          </cell>
          <cell r="C1543" t="str">
            <v>Prírodovedecká fakulta</v>
          </cell>
          <cell r="P1543">
            <v>1</v>
          </cell>
          <cell r="Q1543">
            <v>14</v>
          </cell>
        </row>
        <row r="1544">
          <cell r="B1544" t="str">
            <v>Slovenská poľnohospodárska univerzita v Nitre</v>
          </cell>
          <cell r="C1544" t="str">
            <v>Fakulta agrobiológie a potravinových zdrojov</v>
          </cell>
          <cell r="P1544">
            <v>1</v>
          </cell>
          <cell r="Q1544">
            <v>2</v>
          </cell>
        </row>
        <row r="1545">
          <cell r="B1545" t="str">
            <v>Slovenská poľnohospodárska univerzita v Nitre</v>
          </cell>
          <cell r="C1545" t="str">
            <v>Fakulta agrobiológie a potravinových zdrojov</v>
          </cell>
          <cell r="P1545">
            <v>0</v>
          </cell>
          <cell r="Q1545">
            <v>3</v>
          </cell>
        </row>
        <row r="1546">
          <cell r="B1546" t="str">
            <v>Vysoká škola výtvarných umení v Bratislave</v>
          </cell>
          <cell r="C1546">
            <v>0</v>
          </cell>
          <cell r="P1546">
            <v>5</v>
          </cell>
          <cell r="Q1546">
            <v>27</v>
          </cell>
        </row>
        <row r="1547">
          <cell r="B1547" t="str">
            <v>Univerzita Komenského v Bratislave</v>
          </cell>
          <cell r="C1547" t="str">
            <v>Filozofická fakulta</v>
          </cell>
          <cell r="P1547">
            <v>0</v>
          </cell>
          <cell r="Q1547">
            <v>5</v>
          </cell>
        </row>
        <row r="1548">
          <cell r="B1548" t="str">
            <v>Univerzita Komenského v Bratislave</v>
          </cell>
          <cell r="C1548" t="str">
            <v>Filozofická fakulta</v>
          </cell>
          <cell r="P1548">
            <v>0</v>
          </cell>
          <cell r="Q1548">
            <v>0.5</v>
          </cell>
        </row>
        <row r="1549">
          <cell r="B1549" t="str">
            <v>Univerzita Komenského v Bratislave</v>
          </cell>
          <cell r="C1549" t="str">
            <v>Evanjelická bohoslovecká fakulta</v>
          </cell>
          <cell r="P1549">
            <v>0</v>
          </cell>
          <cell r="Q1549">
            <v>0.5</v>
          </cell>
        </row>
        <row r="1550">
          <cell r="B1550" t="str">
            <v>Univerzita Komenského v Bratislave</v>
          </cell>
          <cell r="C1550" t="str">
            <v>Fakulta telesnej výchovy a športu</v>
          </cell>
          <cell r="P1550">
            <v>0</v>
          </cell>
          <cell r="Q1550">
            <v>11</v>
          </cell>
        </row>
        <row r="1551">
          <cell r="B1551" t="str">
            <v>Univerzita Komenského v Bratislave</v>
          </cell>
          <cell r="C1551" t="str">
            <v>Prírodovedecká fakulta</v>
          </cell>
          <cell r="P1551">
            <v>0</v>
          </cell>
          <cell r="Q1551">
            <v>4</v>
          </cell>
        </row>
        <row r="1552">
          <cell r="B1552" t="str">
            <v>Univerzita Komenského v Bratislave</v>
          </cell>
          <cell r="C1552" t="str">
            <v>Prírodovedecká fakulta</v>
          </cell>
          <cell r="P1552">
            <v>0</v>
          </cell>
          <cell r="Q1552">
            <v>19</v>
          </cell>
        </row>
        <row r="1553">
          <cell r="B1553" t="str">
            <v>Slovenská technická univerzita v Bratislave</v>
          </cell>
          <cell r="C1553" t="str">
            <v>Strojnícka fakulta</v>
          </cell>
          <cell r="P1553">
            <v>0</v>
          </cell>
          <cell r="Q1553">
            <v>3</v>
          </cell>
        </row>
        <row r="1554">
          <cell r="B1554" t="str">
            <v>Vysoká škola výtvarných umení v Bratislave</v>
          </cell>
          <cell r="C1554">
            <v>0</v>
          </cell>
          <cell r="P1554">
            <v>6</v>
          </cell>
          <cell r="Q1554">
            <v>23</v>
          </cell>
        </row>
        <row r="1555">
          <cell r="B1555" t="str">
            <v>Univerzita Mateja Bela v Banskej Bystrici</v>
          </cell>
          <cell r="C1555" t="str">
            <v>Právnická fakulta</v>
          </cell>
          <cell r="P1555">
            <v>0</v>
          </cell>
          <cell r="Q1555">
            <v>1</v>
          </cell>
        </row>
        <row r="1556">
          <cell r="B1556" t="str">
            <v>Univerzita Mateja Bela v Banskej Bystrici</v>
          </cell>
          <cell r="C1556" t="str">
            <v>Právnická fakulta</v>
          </cell>
          <cell r="P1556">
            <v>0</v>
          </cell>
          <cell r="Q1556">
            <v>1</v>
          </cell>
        </row>
        <row r="1557">
          <cell r="B1557" t="str">
            <v>Univerzita Mateja Bela v Banskej Bystrici</v>
          </cell>
          <cell r="C1557" t="str">
            <v>Filozofická fakulta</v>
          </cell>
          <cell r="P1557">
            <v>0</v>
          </cell>
          <cell r="Q1557">
            <v>3.5</v>
          </cell>
        </row>
        <row r="1558">
          <cell r="B1558" t="str">
            <v>Univerzita Mateja Bela v Banskej Bystrici</v>
          </cell>
          <cell r="C1558" t="str">
            <v>Filozofická fakulta</v>
          </cell>
          <cell r="P1558">
            <v>0</v>
          </cell>
          <cell r="Q1558">
            <v>1</v>
          </cell>
        </row>
        <row r="1559">
          <cell r="B1559" t="str">
            <v>Trnavská univerzita v Trnave</v>
          </cell>
          <cell r="C1559" t="str">
            <v>Fakulta zdravotníctva a sociálnej práce</v>
          </cell>
          <cell r="P1559">
            <v>0</v>
          </cell>
          <cell r="Q1559">
            <v>29</v>
          </cell>
        </row>
        <row r="1560">
          <cell r="B1560" t="str">
            <v>Univerzita Komenského v Bratislave</v>
          </cell>
          <cell r="C1560" t="str">
            <v>Lekárska fakulta</v>
          </cell>
          <cell r="P1560">
            <v>0</v>
          </cell>
          <cell r="Q1560">
            <v>2</v>
          </cell>
        </row>
        <row r="1561">
          <cell r="B1561" t="str">
            <v>Slovenská technická univerzita v Bratislave</v>
          </cell>
          <cell r="C1561" t="str">
            <v>Stavebná fakulta</v>
          </cell>
          <cell r="P1561">
            <v>0</v>
          </cell>
          <cell r="Q1561">
            <v>1</v>
          </cell>
        </row>
        <row r="1562">
          <cell r="B1562" t="str">
            <v>Univerzita Konštantína Filozofa v Nitre</v>
          </cell>
          <cell r="C1562" t="str">
            <v>Fakulta prírodných vied a informatiky</v>
          </cell>
          <cell r="P1562">
            <v>0</v>
          </cell>
          <cell r="Q1562">
            <v>1</v>
          </cell>
        </row>
        <row r="1563">
          <cell r="B1563" t="str">
            <v>Slovenská technická univerzita v Bratislave</v>
          </cell>
          <cell r="C1563" t="str">
            <v>Stavebná fakulta</v>
          </cell>
          <cell r="P1563">
            <v>0</v>
          </cell>
          <cell r="Q1563">
            <v>6</v>
          </cell>
        </row>
        <row r="1564">
          <cell r="B1564" t="str">
            <v>Trenčianska univerzita Alexandra Dubčeka v Trenčíne</v>
          </cell>
          <cell r="C1564" t="str">
            <v>Fakulta priemyselných technológií v Púchove</v>
          </cell>
          <cell r="P1564">
            <v>0</v>
          </cell>
          <cell r="Q1564">
            <v>1</v>
          </cell>
        </row>
        <row r="1565">
          <cell r="B1565" t="str">
            <v>Univerzita Mateja Bela v Banskej Bystrici</v>
          </cell>
          <cell r="C1565" t="str">
            <v>Filozofická fakulta</v>
          </cell>
          <cell r="P1565">
            <v>0</v>
          </cell>
          <cell r="Q1565">
            <v>5</v>
          </cell>
        </row>
        <row r="1566">
          <cell r="B1566" t="str">
            <v>Univerzita Mateja Bela v Banskej Bystrici</v>
          </cell>
          <cell r="C1566" t="str">
            <v>Filozofická fakulta</v>
          </cell>
          <cell r="P1566">
            <v>0</v>
          </cell>
          <cell r="Q1566">
            <v>3</v>
          </cell>
        </row>
        <row r="1567">
          <cell r="B1567" t="str">
            <v>Univerzita Mateja Bela v Banskej Bystrici</v>
          </cell>
          <cell r="C1567" t="str">
            <v>Filozofická fakulta</v>
          </cell>
          <cell r="P1567">
            <v>0</v>
          </cell>
          <cell r="Q1567">
            <v>1</v>
          </cell>
        </row>
        <row r="1568">
          <cell r="B1568" t="str">
            <v>Univerzita Mateja Bela v Banskej Bystrici</v>
          </cell>
          <cell r="C1568" t="str">
            <v>Filozofická fakulta</v>
          </cell>
          <cell r="P1568">
            <v>0</v>
          </cell>
          <cell r="Q1568">
            <v>1</v>
          </cell>
        </row>
        <row r="1569">
          <cell r="B1569" t="str">
            <v>Vysoká škola múzických umení v Bratislave</v>
          </cell>
          <cell r="C1569" t="str">
            <v>Filmová a televízna fakulta</v>
          </cell>
          <cell r="P1569">
            <v>3</v>
          </cell>
          <cell r="Q1569">
            <v>14</v>
          </cell>
        </row>
        <row r="1570">
          <cell r="B1570" t="str">
            <v>Univerzita Komenského v Bratislave</v>
          </cell>
          <cell r="C1570" t="str">
            <v>Filozofická fakulta</v>
          </cell>
          <cell r="P1570">
            <v>0</v>
          </cell>
          <cell r="Q1570">
            <v>1</v>
          </cell>
        </row>
        <row r="1571">
          <cell r="B1571" t="str">
            <v>Univerzita Komenského v Bratislave</v>
          </cell>
          <cell r="C1571" t="str">
            <v>Fakulta managementu</v>
          </cell>
          <cell r="P1571">
            <v>0</v>
          </cell>
          <cell r="Q1571">
            <v>4</v>
          </cell>
        </row>
        <row r="1572">
          <cell r="B1572" t="str">
            <v>Univerzita Komenského v Bratislave</v>
          </cell>
          <cell r="C1572" t="str">
            <v>Prírodovedecká fakulta</v>
          </cell>
          <cell r="P1572">
            <v>0</v>
          </cell>
          <cell r="Q1572">
            <v>1</v>
          </cell>
        </row>
        <row r="1573">
          <cell r="B1573" t="str">
            <v>Trenčianska univerzita Alexandra Dubčeka v Trenčíne</v>
          </cell>
          <cell r="C1573" t="str">
            <v>Fakulta sociálno-ekonomických vzťahov</v>
          </cell>
          <cell r="P1573">
            <v>1</v>
          </cell>
          <cell r="Q1573">
            <v>3</v>
          </cell>
        </row>
        <row r="1574">
          <cell r="B1574" t="str">
            <v>Technická univerzita v Košiciach</v>
          </cell>
          <cell r="C1574" t="str">
            <v>Strojnícka fakulta</v>
          </cell>
          <cell r="P1574">
            <v>0</v>
          </cell>
          <cell r="Q1574">
            <v>1</v>
          </cell>
        </row>
        <row r="1575">
          <cell r="B1575" t="str">
            <v>Univerzita Komenského v Bratislave</v>
          </cell>
          <cell r="C1575" t="str">
            <v>Fakulta sociálnych a ekonomických vied</v>
          </cell>
          <cell r="P1575">
            <v>3</v>
          </cell>
          <cell r="Q1575">
            <v>12</v>
          </cell>
        </row>
        <row r="1576">
          <cell r="B1576" t="str">
            <v>Vysoká škola výtvarných umení v Bratislave</v>
          </cell>
          <cell r="C1576">
            <v>0</v>
          </cell>
          <cell r="P1576">
            <v>1</v>
          </cell>
          <cell r="Q1576">
            <v>6</v>
          </cell>
        </row>
        <row r="1577">
          <cell r="B1577" t="str">
            <v>Vysoká škola výtvarných umení v Bratislave</v>
          </cell>
          <cell r="C1577">
            <v>0</v>
          </cell>
          <cell r="P1577">
            <v>1</v>
          </cell>
          <cell r="Q1577">
            <v>4</v>
          </cell>
        </row>
        <row r="1578">
          <cell r="B1578" t="str">
            <v>Univerzita Komenského v Bratislave</v>
          </cell>
          <cell r="C1578" t="str">
            <v>Filozofická fakulta</v>
          </cell>
          <cell r="P1578">
            <v>0</v>
          </cell>
          <cell r="Q1578">
            <v>4</v>
          </cell>
        </row>
        <row r="1579">
          <cell r="B1579" t="str">
            <v>Univerzita Komenského v Bratislave</v>
          </cell>
          <cell r="C1579" t="str">
            <v>Filozofická fakulta</v>
          </cell>
          <cell r="P1579">
            <v>0</v>
          </cell>
          <cell r="Q1579">
            <v>6</v>
          </cell>
        </row>
        <row r="1580">
          <cell r="B1580" t="str">
            <v>Technická univerzita v Košiciach</v>
          </cell>
          <cell r="C1580" t="str">
            <v>Fakulta elektrotechniky a informatiky</v>
          </cell>
          <cell r="P1580">
            <v>0</v>
          </cell>
          <cell r="Q1580">
            <v>9</v>
          </cell>
        </row>
        <row r="1581">
          <cell r="B1581" t="str">
            <v>Prešovská univerzita v Prešove</v>
          </cell>
          <cell r="C1581" t="str">
            <v>Filozofická fakulta</v>
          </cell>
          <cell r="P1581">
            <v>0</v>
          </cell>
          <cell r="Q1581">
            <v>1</v>
          </cell>
        </row>
        <row r="1582">
          <cell r="B1582" t="str">
            <v>Vysoká škola múzických umení v Bratislave</v>
          </cell>
          <cell r="C1582">
            <v>0</v>
          </cell>
          <cell r="P1582">
            <v>0</v>
          </cell>
          <cell r="Q1582">
            <v>1</v>
          </cell>
        </row>
        <row r="1583">
          <cell r="B1583" t="str">
            <v>Univerzita Komenského v Bratislave</v>
          </cell>
          <cell r="C1583" t="str">
            <v>Filozofická fakulta</v>
          </cell>
          <cell r="P1583">
            <v>0</v>
          </cell>
          <cell r="Q1583">
            <v>29</v>
          </cell>
        </row>
        <row r="1584">
          <cell r="B1584" t="str">
            <v>Univerzita Komenského v Bratislave</v>
          </cell>
          <cell r="C1584" t="str">
            <v>Jesseniova lekárska fakulta v Martine</v>
          </cell>
          <cell r="P1584">
            <v>0</v>
          </cell>
          <cell r="Q1584">
            <v>1</v>
          </cell>
        </row>
        <row r="1585">
          <cell r="B1585" t="str">
            <v>Univerzita Komenského v Bratislave</v>
          </cell>
          <cell r="C1585" t="str">
            <v>Právnická fakulta</v>
          </cell>
          <cell r="P1585">
            <v>0</v>
          </cell>
          <cell r="Q1585">
            <v>1</v>
          </cell>
        </row>
        <row r="1586">
          <cell r="B1586" t="str">
            <v>Univerzita Mateja Bela v Banskej Bystrici</v>
          </cell>
          <cell r="C1586" t="str">
            <v>Filozofická fakulta</v>
          </cell>
          <cell r="P1586">
            <v>2</v>
          </cell>
          <cell r="Q1586">
            <v>2</v>
          </cell>
        </row>
        <row r="1587">
          <cell r="B1587" t="str">
            <v>Univerzita Mateja Bela v Banskej Bystrici</v>
          </cell>
          <cell r="C1587" t="str">
            <v>Filozofická fakulta</v>
          </cell>
          <cell r="P1587">
            <v>0</v>
          </cell>
          <cell r="Q1587">
            <v>1</v>
          </cell>
        </row>
        <row r="1588">
          <cell r="B1588" t="str">
            <v>Univerzita Komenského v Bratislave</v>
          </cell>
          <cell r="C1588" t="str">
            <v>Filozofická fakulta</v>
          </cell>
          <cell r="P1588">
            <v>2</v>
          </cell>
          <cell r="Q1588">
            <v>5</v>
          </cell>
        </row>
        <row r="1589">
          <cell r="B1589" t="str">
            <v>Univerzita Komenského v Bratislave</v>
          </cell>
          <cell r="C1589" t="str">
            <v>Fakulta matematiky, fyziky a informatiky</v>
          </cell>
          <cell r="P1589">
            <v>0</v>
          </cell>
          <cell r="Q1589">
            <v>9</v>
          </cell>
        </row>
        <row r="1590">
          <cell r="B1590" t="str">
            <v>Univerzita Mateja Bela v Banskej Bystrici</v>
          </cell>
          <cell r="C1590" t="str">
            <v>Fakulta prírodných vied</v>
          </cell>
          <cell r="P1590">
            <v>0</v>
          </cell>
          <cell r="Q1590">
            <v>24</v>
          </cell>
        </row>
        <row r="1591">
          <cell r="B1591" t="str">
            <v>Univerzita Mateja Bela v Banskej Bystrici</v>
          </cell>
          <cell r="C1591" t="str">
            <v>Fakulta prírodných vied</v>
          </cell>
          <cell r="P1591">
            <v>0</v>
          </cell>
          <cell r="Q1591">
            <v>10</v>
          </cell>
        </row>
        <row r="1592">
          <cell r="B1592" t="str">
            <v>Univerzita Pavla Jozefa Šafárika v Košiciach</v>
          </cell>
          <cell r="C1592" t="str">
            <v>Lekárska fakulta</v>
          </cell>
          <cell r="P1592">
            <v>0</v>
          </cell>
          <cell r="Q1592">
            <v>3</v>
          </cell>
        </row>
        <row r="1593">
          <cell r="B1593" t="str">
            <v>Univerzita Konštantína Filozofa v Nitre</v>
          </cell>
          <cell r="C1593" t="str">
            <v>Pedagogická fakulta</v>
          </cell>
          <cell r="P1593">
            <v>0</v>
          </cell>
          <cell r="Q1593">
            <v>1</v>
          </cell>
        </row>
        <row r="1594">
          <cell r="B1594" t="str">
            <v>Ekonomická univerzita v Bratislave</v>
          </cell>
          <cell r="C1594" t="str">
            <v>Národohospodárska fakulta</v>
          </cell>
          <cell r="P1594">
            <v>0</v>
          </cell>
          <cell r="Q1594">
            <v>52</v>
          </cell>
        </row>
        <row r="1595">
          <cell r="B1595" t="str">
            <v>Univerzita Komenského v Bratislave</v>
          </cell>
          <cell r="C1595" t="str">
            <v>Lekárska fakulta</v>
          </cell>
          <cell r="P1595">
            <v>0</v>
          </cell>
          <cell r="Q1595">
            <v>1</v>
          </cell>
        </row>
        <row r="1596">
          <cell r="B1596" t="str">
            <v>Technická univerzita vo Zvolene</v>
          </cell>
          <cell r="C1596" t="str">
            <v>Drevárska fakulta</v>
          </cell>
          <cell r="P1596">
            <v>0</v>
          </cell>
          <cell r="Q1596">
            <v>12</v>
          </cell>
        </row>
        <row r="1597">
          <cell r="B1597" t="str">
            <v>Slovenská poľnohospodárska univerzita v Nitre</v>
          </cell>
          <cell r="C1597" t="str">
            <v>Fakulta agrobiológie a potravinových zdrojov</v>
          </cell>
          <cell r="P1597">
            <v>0</v>
          </cell>
          <cell r="Q1597">
            <v>1</v>
          </cell>
        </row>
        <row r="1598">
          <cell r="B1598" t="str">
            <v>Slovenská poľnohospodárska univerzita v Nitre</v>
          </cell>
          <cell r="C1598" t="str">
            <v>Fakulta ekonomiky a manažmentu</v>
          </cell>
          <cell r="P1598">
            <v>0</v>
          </cell>
          <cell r="Q1598">
            <v>10</v>
          </cell>
        </row>
        <row r="1599">
          <cell r="B1599" t="str">
            <v>Slovenská technická univerzita v Bratislave</v>
          </cell>
          <cell r="C1599" t="str">
            <v>Strojnícka fakulta</v>
          </cell>
          <cell r="P1599">
            <v>0</v>
          </cell>
          <cell r="Q1599">
            <v>7</v>
          </cell>
        </row>
        <row r="1600">
          <cell r="B1600" t="str">
            <v>Univerzita Pavla Jozefa Šafárika v Košiciach</v>
          </cell>
          <cell r="C1600" t="str">
            <v>Prírodovedecká fakulta</v>
          </cell>
          <cell r="P1600">
            <v>0</v>
          </cell>
          <cell r="Q1600">
            <v>16</v>
          </cell>
        </row>
        <row r="1601">
          <cell r="B1601" t="str">
            <v>Univerzita Pavla Jozefa Šafárika v Košiciach</v>
          </cell>
          <cell r="C1601" t="str">
            <v>Prírodovedecká fakulta</v>
          </cell>
          <cell r="P1601">
            <v>0</v>
          </cell>
          <cell r="Q1601">
            <v>9</v>
          </cell>
        </row>
        <row r="1602">
          <cell r="B1602" t="str">
            <v>Univerzita Mateja Bela v Banskej Bystrici</v>
          </cell>
          <cell r="C1602" t="str">
            <v>Ekonomická fakulta</v>
          </cell>
          <cell r="P1602">
            <v>1</v>
          </cell>
          <cell r="Q1602">
            <v>61</v>
          </cell>
        </row>
        <row r="1603">
          <cell r="B1603" t="str">
            <v>Univerzita Mateja Bela v Banskej Bystrici</v>
          </cell>
          <cell r="C1603" t="str">
            <v>Ekonomická fakulta</v>
          </cell>
          <cell r="P1603">
            <v>0</v>
          </cell>
          <cell r="Q1603">
            <v>10</v>
          </cell>
        </row>
        <row r="1604">
          <cell r="B1604" t="str">
            <v>Univerzita Mateja Bela v Banskej Bystrici</v>
          </cell>
          <cell r="C1604" t="str">
            <v>Ekonomická fakulta</v>
          </cell>
          <cell r="P1604">
            <v>0</v>
          </cell>
          <cell r="Q1604">
            <v>59</v>
          </cell>
        </row>
        <row r="1605">
          <cell r="B1605" t="str">
            <v>Univerzita veterinárskeho lekárstva a farmácie v Košiciach</v>
          </cell>
          <cell r="C1605">
            <v>0</v>
          </cell>
          <cell r="P1605">
            <v>0</v>
          </cell>
          <cell r="Q1605">
            <v>3</v>
          </cell>
        </row>
        <row r="1606">
          <cell r="B1606" t="str">
            <v>Technická univerzita v Košiciach</v>
          </cell>
          <cell r="C1606" t="str">
            <v>Fakulta elektrotechniky a informatiky</v>
          </cell>
          <cell r="P1606">
            <v>0</v>
          </cell>
          <cell r="Q1606">
            <v>8</v>
          </cell>
        </row>
        <row r="1607">
          <cell r="B1607" t="str">
            <v>Žilinská univerzita v Žiline</v>
          </cell>
          <cell r="C1607" t="str">
            <v>Stavebná fakulta</v>
          </cell>
          <cell r="P1607">
            <v>1</v>
          </cell>
          <cell r="Q1607">
            <v>11</v>
          </cell>
        </row>
        <row r="1608">
          <cell r="B1608" t="str">
            <v>Žilinská univerzita v Žiline</v>
          </cell>
          <cell r="C1608" t="str">
            <v>Stavebná fakulta</v>
          </cell>
          <cell r="P1608">
            <v>0</v>
          </cell>
          <cell r="Q1608">
            <v>9</v>
          </cell>
        </row>
        <row r="1609">
          <cell r="B1609" t="str">
            <v>Technická univerzita vo Zvolene</v>
          </cell>
          <cell r="C1609" t="str">
            <v>Drevárska fakulta</v>
          </cell>
          <cell r="P1609">
            <v>0</v>
          </cell>
          <cell r="Q1609">
            <v>2</v>
          </cell>
        </row>
        <row r="1610">
          <cell r="B1610" t="str">
            <v>Slovenská technická univerzita v Bratislave</v>
          </cell>
          <cell r="C1610" t="str">
            <v>Strojnícka fakulta</v>
          </cell>
          <cell r="P1610">
            <v>0</v>
          </cell>
          <cell r="Q1610">
            <v>16</v>
          </cell>
        </row>
        <row r="1611">
          <cell r="B1611" t="str">
            <v>Slovenská technická univerzita v Bratislave</v>
          </cell>
          <cell r="C1611" t="str">
            <v>Strojnícka fakulta</v>
          </cell>
          <cell r="P1611">
            <v>0</v>
          </cell>
          <cell r="Q1611">
            <v>6</v>
          </cell>
        </row>
        <row r="1612">
          <cell r="B1612" t="str">
            <v>Slovenská technická univerzita v Bratislave</v>
          </cell>
          <cell r="C1612" t="str">
            <v>Fakulta chemickej a potravinárskej technológie</v>
          </cell>
          <cell r="P1612">
            <v>0</v>
          </cell>
          <cell r="Q1612">
            <v>2</v>
          </cell>
        </row>
        <row r="1613">
          <cell r="B1613" t="str">
            <v>Slovenská technická univerzita v Bratislave</v>
          </cell>
          <cell r="C1613" t="str">
            <v>Fakulta chemickej a potravinárskej technológie</v>
          </cell>
          <cell r="P1613">
            <v>0</v>
          </cell>
          <cell r="Q1613">
            <v>30</v>
          </cell>
        </row>
        <row r="1614">
          <cell r="B1614" t="str">
            <v>Slovenská technická univerzita v Bratislave</v>
          </cell>
          <cell r="C1614" t="str">
            <v>Fakulta chemickej a potravinárskej technológie</v>
          </cell>
          <cell r="P1614">
            <v>0</v>
          </cell>
          <cell r="Q1614">
            <v>4</v>
          </cell>
        </row>
        <row r="1615">
          <cell r="B1615" t="str">
            <v>Slovenská technická univerzita v Bratislave</v>
          </cell>
          <cell r="C1615" t="str">
            <v>Strojnícka fakulta</v>
          </cell>
          <cell r="P1615">
            <v>0</v>
          </cell>
          <cell r="Q1615">
            <v>1</v>
          </cell>
        </row>
        <row r="1616">
          <cell r="B1616" t="str">
            <v>Ekonomická univerzita v Bratislave</v>
          </cell>
          <cell r="C1616" t="str">
            <v>Podnikovohospodárska fakulta v Košiciach</v>
          </cell>
          <cell r="P1616">
            <v>1</v>
          </cell>
          <cell r="Q1616">
            <v>26</v>
          </cell>
        </row>
        <row r="1617">
          <cell r="B1617" t="str">
            <v>Univerzita Komenského v Bratislave</v>
          </cell>
          <cell r="C1617" t="str">
            <v>Filozofická fakulta</v>
          </cell>
          <cell r="P1617">
            <v>0</v>
          </cell>
          <cell r="Q1617">
            <v>2</v>
          </cell>
        </row>
        <row r="1618">
          <cell r="B1618" t="str">
            <v>Univerzita Komenského v Bratislave</v>
          </cell>
          <cell r="C1618" t="str">
            <v>Fakulta telesnej výchovy a športu</v>
          </cell>
          <cell r="P1618">
            <v>4</v>
          </cell>
          <cell r="Q1618">
            <v>113</v>
          </cell>
        </row>
        <row r="1619">
          <cell r="B1619" t="str">
            <v>Univerzita Komenského v Bratislave</v>
          </cell>
          <cell r="C1619" t="str">
            <v>Fakulta telesnej výchovy a športu</v>
          </cell>
          <cell r="P1619">
            <v>0</v>
          </cell>
          <cell r="Q1619">
            <v>16</v>
          </cell>
        </row>
        <row r="1620">
          <cell r="B1620" t="str">
            <v>Slovenská poľnohospodárska univerzita v Nitre</v>
          </cell>
          <cell r="C1620" t="str">
            <v>Fakulta ekonomiky a manažmentu</v>
          </cell>
          <cell r="P1620">
            <v>0</v>
          </cell>
          <cell r="Q1620">
            <v>33</v>
          </cell>
        </row>
        <row r="1621">
          <cell r="B1621" t="str">
            <v>Slovenská poľnohospodárska univerzita v Nitre</v>
          </cell>
          <cell r="C1621" t="str">
            <v>Fakulta biotechnológie a potravinárstva</v>
          </cell>
          <cell r="P1621">
            <v>1</v>
          </cell>
          <cell r="Q1621">
            <v>2</v>
          </cell>
        </row>
        <row r="1622">
          <cell r="B1622" t="str">
            <v>Slovenská poľnohospodárska univerzita v Nitre</v>
          </cell>
          <cell r="C1622" t="str">
            <v>Fakulta biotechnológie a potravinárstva</v>
          </cell>
          <cell r="P1622">
            <v>1</v>
          </cell>
          <cell r="Q1622">
            <v>32</v>
          </cell>
        </row>
        <row r="1623">
          <cell r="B1623" t="str">
            <v>Slovenská poľnohospodárska univerzita v Nitre</v>
          </cell>
          <cell r="C1623" t="str">
            <v>Fakulta ekonomiky a manažmentu</v>
          </cell>
          <cell r="P1623">
            <v>0</v>
          </cell>
          <cell r="Q1623">
            <v>48</v>
          </cell>
        </row>
        <row r="1624">
          <cell r="B1624" t="str">
            <v>Slovenská poľnohospodárska univerzita v Nitre</v>
          </cell>
          <cell r="C1624" t="str">
            <v>Fakulta ekonomiky a manažmentu</v>
          </cell>
          <cell r="P1624">
            <v>0</v>
          </cell>
          <cell r="Q1624">
            <v>75</v>
          </cell>
        </row>
        <row r="1625">
          <cell r="B1625" t="str">
            <v>Slovenská poľnohospodárska univerzita v Nitre</v>
          </cell>
          <cell r="C1625" t="str">
            <v>Fakulta biotechnológie a potravinárstva</v>
          </cell>
          <cell r="P1625">
            <v>0</v>
          </cell>
          <cell r="Q1625">
            <v>1</v>
          </cell>
        </row>
        <row r="1626">
          <cell r="B1626" t="str">
            <v>Paneurópska vysoká škola</v>
          </cell>
          <cell r="C1626" t="str">
            <v>Fakulta masmédií</v>
          </cell>
          <cell r="P1626">
            <v>1</v>
          </cell>
          <cell r="Q1626">
            <v>38</v>
          </cell>
        </row>
        <row r="1627">
          <cell r="B1627" t="str">
            <v>Univerzita Komenského v Bratislave</v>
          </cell>
          <cell r="C1627" t="str">
            <v>Právnická fakulta</v>
          </cell>
          <cell r="P1627">
            <v>0</v>
          </cell>
          <cell r="Q1627">
            <v>1</v>
          </cell>
        </row>
        <row r="1628">
          <cell r="B1628" t="str">
            <v>Univerzita Mateja Bela v Banskej Bystrici</v>
          </cell>
          <cell r="C1628" t="str">
            <v>Ekonomická fakulta</v>
          </cell>
          <cell r="P1628">
            <v>1</v>
          </cell>
          <cell r="Q1628">
            <v>12</v>
          </cell>
        </row>
        <row r="1629">
          <cell r="B1629" t="str">
            <v>Univerzita Mateja Bela v Banskej Bystrici</v>
          </cell>
          <cell r="C1629" t="str">
            <v>Ekonomická fakulta</v>
          </cell>
          <cell r="P1629">
            <v>0</v>
          </cell>
          <cell r="Q1629">
            <v>32</v>
          </cell>
        </row>
        <row r="1630">
          <cell r="B1630" t="str">
            <v>Univerzita Mateja Bela v Banskej Bystrici</v>
          </cell>
          <cell r="C1630" t="str">
            <v>Ekonomická fakulta</v>
          </cell>
          <cell r="P1630">
            <v>0</v>
          </cell>
          <cell r="Q1630">
            <v>12</v>
          </cell>
        </row>
        <row r="1631">
          <cell r="B1631" t="str">
            <v>Univerzita Mateja Bela v Banskej Bystrici</v>
          </cell>
          <cell r="C1631" t="str">
            <v>Filozofická fakulta</v>
          </cell>
          <cell r="P1631">
            <v>0</v>
          </cell>
          <cell r="Q1631">
            <v>4.5</v>
          </cell>
        </row>
        <row r="1632">
          <cell r="B1632" t="str">
            <v>Univerzita Pavla Jozefa Šafárika v Košiciach</v>
          </cell>
          <cell r="C1632" t="str">
            <v>Prírodovedecká fakulta</v>
          </cell>
          <cell r="P1632">
            <v>0</v>
          </cell>
          <cell r="Q1632">
            <v>6</v>
          </cell>
        </row>
        <row r="1633">
          <cell r="B1633" t="str">
            <v>Univerzita Pavla Jozefa Šafárika v Košiciach</v>
          </cell>
          <cell r="C1633" t="str">
            <v>Právnická fakulta</v>
          </cell>
          <cell r="P1633">
            <v>0</v>
          </cell>
          <cell r="Q1633">
            <v>102</v>
          </cell>
        </row>
        <row r="1634">
          <cell r="B1634" t="str">
            <v>Žilinská univerzita v Žiline</v>
          </cell>
          <cell r="C1634" t="str">
            <v>Stavebná fakulta</v>
          </cell>
          <cell r="P1634">
            <v>0</v>
          </cell>
          <cell r="Q1634">
            <v>3</v>
          </cell>
        </row>
        <row r="1635">
          <cell r="B1635" t="str">
            <v>Žilinská univerzita v Žiline</v>
          </cell>
          <cell r="C1635" t="str">
            <v>Stavebná fakulta</v>
          </cell>
          <cell r="P1635">
            <v>0</v>
          </cell>
          <cell r="Q1635">
            <v>5</v>
          </cell>
        </row>
        <row r="1636">
          <cell r="B1636" t="str">
            <v>Slovenská poľnohospodárska univerzita v Nitre</v>
          </cell>
          <cell r="C1636" t="str">
            <v>Fakulta agrobiológie a potravinových zdrojov</v>
          </cell>
          <cell r="P1636">
            <v>0</v>
          </cell>
          <cell r="Q1636">
            <v>1</v>
          </cell>
        </row>
        <row r="1637">
          <cell r="B1637" t="str">
            <v>Slovenská poľnohospodárska univerzita v Nitre</v>
          </cell>
          <cell r="C1637" t="str">
            <v>Fakulta ekonomiky a manažmentu</v>
          </cell>
          <cell r="P1637">
            <v>0</v>
          </cell>
          <cell r="Q1637">
            <v>13</v>
          </cell>
        </row>
        <row r="1638">
          <cell r="B1638" t="str">
            <v>Slovenská poľnohospodárska univerzita v Nitre</v>
          </cell>
          <cell r="C1638" t="str">
            <v>Fakulta biotechnológie a potravinárstva</v>
          </cell>
          <cell r="P1638">
            <v>0</v>
          </cell>
          <cell r="Q1638">
            <v>10</v>
          </cell>
        </row>
        <row r="1639">
          <cell r="B1639" t="str">
            <v>Slovenská poľnohospodárska univerzita v Nitre</v>
          </cell>
          <cell r="C1639" t="str">
            <v>Fakulta biotechnológie a potravinárstva</v>
          </cell>
          <cell r="P1639">
            <v>0</v>
          </cell>
          <cell r="Q1639">
            <v>11</v>
          </cell>
        </row>
        <row r="1640">
          <cell r="B1640" t="str">
            <v>Slovenská poľnohospodárska univerzita v Nitre</v>
          </cell>
          <cell r="C1640" t="str">
            <v>Fakulta biotechnológie a potravinárstva</v>
          </cell>
          <cell r="P1640">
            <v>0</v>
          </cell>
          <cell r="Q1640">
            <v>5</v>
          </cell>
        </row>
        <row r="1641">
          <cell r="B1641" t="str">
            <v>Slovenská poľnohospodárska univerzita v Nitre</v>
          </cell>
          <cell r="C1641" t="str">
            <v>Fakulta ekonomiky a manažmentu</v>
          </cell>
          <cell r="P1641">
            <v>0</v>
          </cell>
          <cell r="Q1641">
            <v>7</v>
          </cell>
        </row>
        <row r="1642">
          <cell r="B1642" t="str">
            <v>Slovenská poľnohospodárska univerzita v Nitre</v>
          </cell>
          <cell r="C1642" t="str">
            <v>Fakulta ekonomiky a manažmentu</v>
          </cell>
          <cell r="P1642">
            <v>0</v>
          </cell>
          <cell r="Q1642">
            <v>28</v>
          </cell>
        </row>
        <row r="1643">
          <cell r="B1643" t="str">
            <v>Ekonomická univerzita v Bratislave</v>
          </cell>
          <cell r="C1643" t="str">
            <v>Podnikovohospodárska fakulta v Košiciach</v>
          </cell>
          <cell r="P1643">
            <v>0</v>
          </cell>
          <cell r="Q1643">
            <v>74</v>
          </cell>
        </row>
        <row r="1644">
          <cell r="B1644" t="str">
            <v>Ekonomická univerzita v Bratislave</v>
          </cell>
          <cell r="C1644" t="str">
            <v>Obchodná fakulta</v>
          </cell>
          <cell r="P1644">
            <v>0</v>
          </cell>
          <cell r="Q1644">
            <v>69</v>
          </cell>
        </row>
        <row r="1645">
          <cell r="B1645" t="str">
            <v>Ekonomická univerzita v Bratislave</v>
          </cell>
          <cell r="C1645" t="str">
            <v>Obchodná fakulta</v>
          </cell>
          <cell r="P1645">
            <v>0</v>
          </cell>
          <cell r="Q1645">
            <v>63</v>
          </cell>
        </row>
        <row r="1646">
          <cell r="B1646" t="str">
            <v>Ekonomická univerzita v Bratislave</v>
          </cell>
          <cell r="C1646" t="str">
            <v>Podnikovohospodárska fakulta v Košiciach</v>
          </cell>
          <cell r="P1646">
            <v>0</v>
          </cell>
          <cell r="Q1646">
            <v>22</v>
          </cell>
        </row>
        <row r="1647">
          <cell r="B1647" t="str">
            <v>Univerzita Komenského v Bratislave</v>
          </cell>
          <cell r="C1647" t="str">
            <v>Fakulta matematiky, fyziky a informatiky</v>
          </cell>
          <cell r="P1647">
            <v>0</v>
          </cell>
          <cell r="Q1647">
            <v>6</v>
          </cell>
        </row>
        <row r="1648">
          <cell r="B1648" t="str">
            <v>Slovenská technická univerzita v Bratislave</v>
          </cell>
          <cell r="C1648" t="str">
            <v>Fakulta chemickej a potravinárskej technológie</v>
          </cell>
          <cell r="P1648">
            <v>0</v>
          </cell>
          <cell r="Q1648">
            <v>21</v>
          </cell>
        </row>
        <row r="1649">
          <cell r="B1649" t="str">
            <v>Slovenská technická univerzita v Bratislave</v>
          </cell>
          <cell r="C1649" t="str">
            <v>Strojnícka fakulta</v>
          </cell>
          <cell r="P1649">
            <v>0</v>
          </cell>
          <cell r="Q1649">
            <v>7</v>
          </cell>
        </row>
        <row r="1650">
          <cell r="B1650" t="str">
            <v>Technická univerzita vo Zvolene</v>
          </cell>
          <cell r="C1650" t="str">
            <v>Drevárska fakulta</v>
          </cell>
          <cell r="P1650">
            <v>0</v>
          </cell>
          <cell r="Q1650">
            <v>14</v>
          </cell>
        </row>
        <row r="1651">
          <cell r="B1651" t="str">
            <v>Technická univerzita vo Zvolene</v>
          </cell>
          <cell r="C1651" t="str">
            <v>Fakulta ekológie a environmentalistiky</v>
          </cell>
          <cell r="P1651">
            <v>0</v>
          </cell>
          <cell r="Q1651">
            <v>12</v>
          </cell>
        </row>
        <row r="1652">
          <cell r="B1652" t="str">
            <v>Technická univerzita vo Zvolene</v>
          </cell>
          <cell r="C1652" t="str">
            <v>Drevárska fakulta</v>
          </cell>
          <cell r="P1652">
            <v>1</v>
          </cell>
          <cell r="Q1652">
            <v>29</v>
          </cell>
        </row>
        <row r="1653">
          <cell r="B1653" t="str">
            <v>Technická univerzita vo Zvolene</v>
          </cell>
          <cell r="C1653" t="str">
            <v>Lesnícka fakulta</v>
          </cell>
          <cell r="P1653">
            <v>1</v>
          </cell>
          <cell r="Q1653">
            <v>12</v>
          </cell>
        </row>
        <row r="1654">
          <cell r="B1654" t="str">
            <v>Paneurópska vysoká škola</v>
          </cell>
          <cell r="C1654" t="str">
            <v>Fakulta masmédií</v>
          </cell>
          <cell r="P1654">
            <v>4</v>
          </cell>
          <cell r="Q1654">
            <v>37</v>
          </cell>
        </row>
        <row r="1655">
          <cell r="B1655" t="str">
            <v>Prešovská univerzita v Prešove</v>
          </cell>
          <cell r="C1655" t="str">
            <v>Pedagogická fakulta</v>
          </cell>
          <cell r="P1655">
            <v>0</v>
          </cell>
          <cell r="Q1655">
            <v>4</v>
          </cell>
        </row>
        <row r="1656">
          <cell r="B1656" t="str">
            <v>Paneurópska vysoká škola</v>
          </cell>
          <cell r="C1656" t="str">
            <v>Fakulta masmédií</v>
          </cell>
          <cell r="P1656">
            <v>4</v>
          </cell>
          <cell r="Q1656">
            <v>45</v>
          </cell>
        </row>
        <row r="1657">
          <cell r="B1657" t="str">
            <v>Technická univerzita vo Zvolene</v>
          </cell>
          <cell r="C1657" t="str">
            <v>Fakulta ekológie a environmentalistiky</v>
          </cell>
          <cell r="P1657">
            <v>1</v>
          </cell>
          <cell r="Q1657">
            <v>4</v>
          </cell>
        </row>
        <row r="1658">
          <cell r="B1658" t="str">
            <v>Technická univerzita vo Zvolene</v>
          </cell>
          <cell r="C1658" t="str">
            <v>Lesnícka fakulta</v>
          </cell>
          <cell r="P1658">
            <v>5</v>
          </cell>
          <cell r="Q1658">
            <v>32</v>
          </cell>
        </row>
        <row r="1659">
          <cell r="B1659" t="str">
            <v>Technická univerzita vo Zvolene</v>
          </cell>
          <cell r="C1659" t="str">
            <v>Fakulta ekológie a environmentalistiky</v>
          </cell>
          <cell r="P1659">
            <v>1</v>
          </cell>
          <cell r="Q1659">
            <v>6</v>
          </cell>
        </row>
        <row r="1660">
          <cell r="B1660" t="str">
            <v>Technická univerzita vo Zvolene</v>
          </cell>
          <cell r="C1660" t="str">
            <v>Drevárska fakulta</v>
          </cell>
          <cell r="P1660">
            <v>0</v>
          </cell>
          <cell r="Q1660">
            <v>2</v>
          </cell>
        </row>
        <row r="1661">
          <cell r="B1661" t="str">
            <v>Ekonomická univerzita v Bratislave</v>
          </cell>
          <cell r="C1661" t="str">
            <v>Národohospodárska fakulta</v>
          </cell>
          <cell r="P1661">
            <v>1</v>
          </cell>
          <cell r="Q1661">
            <v>6</v>
          </cell>
        </row>
        <row r="1662">
          <cell r="B1662" t="str">
            <v>Ekonomická univerzita v Bratislave</v>
          </cell>
          <cell r="C1662" t="str">
            <v>Národohospodárska fakulta</v>
          </cell>
          <cell r="P1662">
            <v>1</v>
          </cell>
          <cell r="Q1662">
            <v>163</v>
          </cell>
        </row>
        <row r="1663">
          <cell r="B1663" t="str">
            <v>Ekonomická univerzita v Bratislave</v>
          </cell>
          <cell r="C1663" t="str">
            <v>Národohospodárska fakulta</v>
          </cell>
          <cell r="P1663">
            <v>0</v>
          </cell>
          <cell r="Q1663">
            <v>28</v>
          </cell>
        </row>
        <row r="1664">
          <cell r="B1664" t="str">
            <v>Univerzita Komenského v Bratislave</v>
          </cell>
          <cell r="C1664" t="str">
            <v>Fakulta telesnej výchovy a športu</v>
          </cell>
          <cell r="P1664">
            <v>3</v>
          </cell>
          <cell r="Q1664">
            <v>80</v>
          </cell>
        </row>
        <row r="1665">
          <cell r="B1665" t="str">
            <v>Ekonomická univerzita v Bratislave</v>
          </cell>
          <cell r="C1665" t="str">
            <v>Fakulta hospodárskej informatiky</v>
          </cell>
          <cell r="P1665">
            <v>0</v>
          </cell>
          <cell r="Q1665">
            <v>14</v>
          </cell>
        </row>
        <row r="1666">
          <cell r="B1666" t="str">
            <v>Ekonomická univerzita v Bratislave</v>
          </cell>
          <cell r="C1666" t="str">
            <v>Fakulta hospodárskej informatiky</v>
          </cell>
          <cell r="P1666">
            <v>0</v>
          </cell>
          <cell r="Q1666">
            <v>112</v>
          </cell>
        </row>
        <row r="1667">
          <cell r="B1667" t="str">
            <v>Univerzita Mateja Bela v Banskej Bystrici</v>
          </cell>
          <cell r="C1667" t="str">
            <v>Fakulta prírodných vied</v>
          </cell>
          <cell r="P1667">
            <v>1</v>
          </cell>
          <cell r="Q1667">
            <v>13</v>
          </cell>
        </row>
        <row r="1668">
          <cell r="B1668" t="str">
            <v>Univerzita Mateja Bela v Banskej Bystrici</v>
          </cell>
          <cell r="C1668" t="str">
            <v>Fakulta prírodných vied</v>
          </cell>
          <cell r="P1668">
            <v>0</v>
          </cell>
          <cell r="Q1668">
            <v>12.5</v>
          </cell>
        </row>
        <row r="1669">
          <cell r="B1669" t="str">
            <v>Univerzita Mateja Bela v Banskej Bystrici</v>
          </cell>
          <cell r="C1669" t="str">
            <v>Fakulta prírodných vied</v>
          </cell>
          <cell r="P1669">
            <v>0</v>
          </cell>
          <cell r="Q1669">
            <v>3</v>
          </cell>
        </row>
        <row r="1670">
          <cell r="B1670" t="str">
            <v>Univerzita Mateja Bela v Banskej Bystrici</v>
          </cell>
          <cell r="C1670" t="str">
            <v>Pedagogická fakulta</v>
          </cell>
          <cell r="P1670">
            <v>0</v>
          </cell>
          <cell r="Q1670">
            <v>1</v>
          </cell>
        </row>
        <row r="1671">
          <cell r="B1671" t="str">
            <v>Univerzita Mateja Bela v Banskej Bystrici</v>
          </cell>
          <cell r="C1671" t="str">
            <v>Pedagogická fakulta</v>
          </cell>
          <cell r="P1671">
            <v>3</v>
          </cell>
          <cell r="Q1671">
            <v>50</v>
          </cell>
        </row>
        <row r="1672">
          <cell r="B1672" t="str">
            <v>Trnavská univerzita v Trnave</v>
          </cell>
          <cell r="C1672" t="str">
            <v>Pedagogická fakulta</v>
          </cell>
          <cell r="P1672">
            <v>0</v>
          </cell>
          <cell r="Q1672">
            <v>1</v>
          </cell>
        </row>
        <row r="1673">
          <cell r="B1673" t="str">
            <v>Vysoká škola múzických umení v Bratislave</v>
          </cell>
          <cell r="C1673" t="str">
            <v>Divadelná fakulta</v>
          </cell>
          <cell r="P1673">
            <v>0</v>
          </cell>
          <cell r="Q1673">
            <v>3</v>
          </cell>
        </row>
        <row r="1674">
          <cell r="B1674" t="str">
            <v>Ekonomická univerzita v Bratislave</v>
          </cell>
          <cell r="C1674" t="str">
            <v>Obchodná fakulta</v>
          </cell>
          <cell r="P1674">
            <v>0</v>
          </cell>
          <cell r="Q1674">
            <v>9</v>
          </cell>
        </row>
        <row r="1675">
          <cell r="B1675" t="str">
            <v>Ekonomická univerzita v Bratislave</v>
          </cell>
          <cell r="C1675" t="str">
            <v>Obchodná fakulta</v>
          </cell>
          <cell r="P1675">
            <v>1</v>
          </cell>
          <cell r="Q1675">
            <v>73</v>
          </cell>
        </row>
        <row r="1676">
          <cell r="B1676" t="str">
            <v>Univerzita Komenského v Bratislave</v>
          </cell>
          <cell r="C1676" t="str">
            <v>Jesseniova lekárska fakulta v Martine</v>
          </cell>
          <cell r="P1676">
            <v>0</v>
          </cell>
          <cell r="Q1676">
            <v>1</v>
          </cell>
        </row>
        <row r="1677">
          <cell r="B1677" t="str">
            <v>Univerzita Pavla Jozefa Šafárika v Košiciach</v>
          </cell>
          <cell r="C1677" t="str">
            <v>Lekárska fakulta</v>
          </cell>
          <cell r="P1677">
            <v>0</v>
          </cell>
          <cell r="Q1677">
            <v>2</v>
          </cell>
        </row>
        <row r="1678">
          <cell r="B1678" t="str">
            <v>Univerzita Pavla Jozefa Šafárika v Košiciach</v>
          </cell>
          <cell r="C1678" t="str">
            <v>Filozofická fakulta</v>
          </cell>
          <cell r="P1678">
            <v>0</v>
          </cell>
          <cell r="Q1678">
            <v>6</v>
          </cell>
        </row>
        <row r="1679">
          <cell r="B1679" t="str">
            <v>Slovenská technická univerzita v Bratislave</v>
          </cell>
          <cell r="C1679" t="str">
            <v>Fakulta chemickej a potravinárskej technológie</v>
          </cell>
          <cell r="P1679">
            <v>0</v>
          </cell>
          <cell r="Q1679">
            <v>5</v>
          </cell>
        </row>
        <row r="1680">
          <cell r="B1680" t="str">
            <v>Univerzita Pavla Jozefa Šafárika v Košiciach</v>
          </cell>
          <cell r="C1680" t="str">
            <v>Prírodovedecká fakulta</v>
          </cell>
          <cell r="P1680">
            <v>1</v>
          </cell>
          <cell r="Q1680">
            <v>12</v>
          </cell>
        </row>
        <row r="1681">
          <cell r="B1681" t="str">
            <v>Univerzita Mateja Bela v Banskej Bystrici</v>
          </cell>
          <cell r="C1681" t="str">
            <v>Ekonomická fakulta</v>
          </cell>
          <cell r="P1681">
            <v>0</v>
          </cell>
          <cell r="Q1681">
            <v>26</v>
          </cell>
        </row>
        <row r="1682">
          <cell r="B1682" t="str">
            <v>Univerzita Pavla Jozefa Šafárika v Košiciach</v>
          </cell>
          <cell r="C1682" t="str">
            <v>Lekárska fakulta</v>
          </cell>
          <cell r="P1682">
            <v>0</v>
          </cell>
          <cell r="Q1682">
            <v>2</v>
          </cell>
        </row>
        <row r="1683">
          <cell r="B1683" t="str">
            <v>Ekonomická univerzita v Bratislave</v>
          </cell>
          <cell r="C1683" t="str">
            <v>Podnikovohospodárska fakulta v Košiciach</v>
          </cell>
          <cell r="P1683">
            <v>0</v>
          </cell>
          <cell r="Q1683">
            <v>4</v>
          </cell>
        </row>
        <row r="1684">
          <cell r="B1684" t="str">
            <v>Žilinská univerzita v Žiline</v>
          </cell>
          <cell r="C1684" t="str">
            <v>Stavebná fakulta</v>
          </cell>
          <cell r="P1684">
            <v>0</v>
          </cell>
          <cell r="Q1684">
            <v>13</v>
          </cell>
        </row>
        <row r="1685">
          <cell r="B1685" t="str">
            <v>Žilinská univerzita v Žiline</v>
          </cell>
          <cell r="C1685" t="str">
            <v>Stavebná fakulta</v>
          </cell>
          <cell r="P1685">
            <v>0</v>
          </cell>
          <cell r="Q1685">
            <v>3</v>
          </cell>
        </row>
        <row r="1686">
          <cell r="B1686" t="str">
            <v>Technická univerzita vo Zvolene</v>
          </cell>
          <cell r="C1686" t="str">
            <v>Lesnícka fakulta</v>
          </cell>
          <cell r="P1686">
            <v>0</v>
          </cell>
          <cell r="Q1686">
            <v>11</v>
          </cell>
        </row>
        <row r="1687">
          <cell r="B1687" t="str">
            <v>Technická univerzita vo Zvolene</v>
          </cell>
          <cell r="C1687" t="str">
            <v>Fakulta ekológie a environmentalistiky</v>
          </cell>
          <cell r="P1687">
            <v>0</v>
          </cell>
          <cell r="Q1687">
            <v>4</v>
          </cell>
        </row>
        <row r="1688">
          <cell r="B1688" t="str">
            <v>Slovenská technická univerzita v Bratislave</v>
          </cell>
          <cell r="C1688" t="str">
            <v>Strojnícka fakulta</v>
          </cell>
          <cell r="P1688">
            <v>0</v>
          </cell>
          <cell r="Q1688">
            <v>5</v>
          </cell>
        </row>
        <row r="1689">
          <cell r="B1689" t="str">
            <v>Prešovská univerzita v Prešove</v>
          </cell>
          <cell r="C1689" t="str">
            <v>Filozofická fakulta</v>
          </cell>
          <cell r="P1689">
            <v>0</v>
          </cell>
          <cell r="Q1689">
            <v>2</v>
          </cell>
        </row>
        <row r="1690">
          <cell r="B1690" t="str">
            <v>Univerzita Mateja Bela v Banskej Bystrici</v>
          </cell>
          <cell r="C1690" t="str">
            <v>Ekonomická fakulta</v>
          </cell>
          <cell r="P1690">
            <v>0</v>
          </cell>
          <cell r="Q1690">
            <v>7</v>
          </cell>
        </row>
        <row r="1691">
          <cell r="B1691" t="str">
            <v>Univerzita Mateja Bela v Banskej Bystrici</v>
          </cell>
          <cell r="C1691" t="str">
            <v>Fakulta prírodných vied</v>
          </cell>
          <cell r="P1691">
            <v>0</v>
          </cell>
          <cell r="Q1691">
            <v>0.5</v>
          </cell>
        </row>
        <row r="1692">
          <cell r="B1692" t="str">
            <v>Univerzita Mateja Bela v Banskej Bystrici</v>
          </cell>
          <cell r="C1692" t="str">
            <v>Filozofická fakulta</v>
          </cell>
          <cell r="P1692">
            <v>0</v>
          </cell>
          <cell r="Q1692">
            <v>7</v>
          </cell>
        </row>
        <row r="1693">
          <cell r="B1693" t="str">
            <v>Univerzita Pavla Jozefa Šafárika v Košiciach</v>
          </cell>
          <cell r="C1693" t="str">
            <v>Prírodovedecká fakulta</v>
          </cell>
          <cell r="P1693">
            <v>0</v>
          </cell>
          <cell r="Q1693">
            <v>6</v>
          </cell>
        </row>
        <row r="1694">
          <cell r="B1694" t="str">
            <v>Univerzita Pavla Jozefa Šafárika v Košiciach</v>
          </cell>
          <cell r="C1694" t="str">
            <v>Prírodovedecká fakulta</v>
          </cell>
          <cell r="P1694">
            <v>0</v>
          </cell>
          <cell r="Q1694">
            <v>5</v>
          </cell>
        </row>
        <row r="1695">
          <cell r="B1695" t="str">
            <v>Technická univerzita v Košiciach</v>
          </cell>
          <cell r="C1695" t="str">
            <v>Fakulta materiálov, metalurgie a recyklácie</v>
          </cell>
          <cell r="P1695">
            <v>0</v>
          </cell>
          <cell r="Q1695">
            <v>6</v>
          </cell>
        </row>
        <row r="1696">
          <cell r="B1696" t="str">
            <v>Technická univerzita v Košiciach</v>
          </cell>
          <cell r="C1696" t="str">
            <v>Fakulta materiálov, metalurgie a recyklácie</v>
          </cell>
          <cell r="P1696">
            <v>0</v>
          </cell>
          <cell r="Q1696">
            <v>6</v>
          </cell>
        </row>
        <row r="1697">
          <cell r="B1697" t="str">
            <v>Technická univerzita v Košiciach</v>
          </cell>
          <cell r="C1697" t="str">
            <v>Fakulta materiálov, metalurgie a recyklácie</v>
          </cell>
          <cell r="P1697">
            <v>0</v>
          </cell>
          <cell r="Q1697">
            <v>1</v>
          </cell>
        </row>
        <row r="1698">
          <cell r="B1698" t="str">
            <v>Univerzita Komenského v Bratislave</v>
          </cell>
          <cell r="C1698" t="str">
            <v>Pedagogická fakulta</v>
          </cell>
          <cell r="P1698">
            <v>0</v>
          </cell>
          <cell r="Q1698">
            <v>1</v>
          </cell>
        </row>
        <row r="1699">
          <cell r="B1699" t="str">
            <v>Akadémia Policajného zboru</v>
          </cell>
          <cell r="C1699">
            <v>0</v>
          </cell>
          <cell r="P1699">
            <v>0</v>
          </cell>
          <cell r="Q1699">
            <v>1</v>
          </cell>
        </row>
        <row r="1700">
          <cell r="B1700" t="str">
            <v>Univerzita Komenského v Bratislave</v>
          </cell>
          <cell r="C1700" t="str">
            <v>Fakulta matematiky, fyziky a informatiky</v>
          </cell>
          <cell r="P1700">
            <v>0</v>
          </cell>
          <cell r="Q1700">
            <v>16</v>
          </cell>
        </row>
        <row r="1701">
          <cell r="B1701" t="str">
            <v>Univerzita Komenského v Bratislave</v>
          </cell>
          <cell r="C1701" t="str">
            <v>Fakulta matematiky, fyziky a informatiky</v>
          </cell>
          <cell r="P1701">
            <v>1</v>
          </cell>
          <cell r="Q1701">
            <v>34</v>
          </cell>
        </row>
        <row r="1702">
          <cell r="B1702" t="str">
            <v>Univerzita Komenského v Bratislave</v>
          </cell>
          <cell r="C1702" t="str">
            <v>Fakulta matematiky, fyziky a informatiky</v>
          </cell>
          <cell r="P1702">
            <v>0</v>
          </cell>
          <cell r="Q1702">
            <v>5</v>
          </cell>
        </row>
        <row r="1703">
          <cell r="B1703" t="str">
            <v>Univerzita Komenského v Bratislave</v>
          </cell>
          <cell r="C1703" t="str">
            <v>Fakulta matematiky, fyziky a informatiky</v>
          </cell>
          <cell r="P1703">
            <v>0</v>
          </cell>
          <cell r="Q1703">
            <v>3</v>
          </cell>
        </row>
        <row r="1704">
          <cell r="B1704" t="str">
            <v>Slovenská technická univerzita v Bratislave</v>
          </cell>
          <cell r="C1704" t="str">
            <v>Strojnícka fakulta</v>
          </cell>
          <cell r="P1704">
            <v>0</v>
          </cell>
          <cell r="Q1704">
            <v>30</v>
          </cell>
        </row>
        <row r="1705">
          <cell r="B1705" t="str">
            <v>Slovenská technická univerzita v Bratislave</v>
          </cell>
          <cell r="C1705" t="str">
            <v>Strojnícka fakulta</v>
          </cell>
          <cell r="P1705">
            <v>0</v>
          </cell>
          <cell r="Q1705">
            <v>7</v>
          </cell>
        </row>
        <row r="1706">
          <cell r="B1706" t="str">
            <v>Slovenská technická univerzita v Bratislave</v>
          </cell>
          <cell r="C1706" t="str">
            <v>Strojnícka fakulta</v>
          </cell>
          <cell r="P1706">
            <v>0</v>
          </cell>
          <cell r="Q1706">
            <v>5</v>
          </cell>
        </row>
        <row r="1707">
          <cell r="B1707" t="str">
            <v>Technická univerzita vo Zvolene</v>
          </cell>
          <cell r="C1707" t="str">
            <v>Fakulta ekológie a environmentalistiky</v>
          </cell>
          <cell r="P1707">
            <v>0</v>
          </cell>
          <cell r="Q1707">
            <v>6</v>
          </cell>
        </row>
        <row r="1708">
          <cell r="B1708" t="str">
            <v>Technická univerzita vo Zvolene</v>
          </cell>
          <cell r="C1708" t="str">
            <v>Fakulta techniky</v>
          </cell>
          <cell r="P1708">
            <v>0</v>
          </cell>
          <cell r="Q1708">
            <v>5</v>
          </cell>
        </row>
        <row r="1709">
          <cell r="B1709" t="str">
            <v>Univerzita Komenského v Bratislave</v>
          </cell>
          <cell r="C1709" t="str">
            <v>Prírodovedecká fakulta</v>
          </cell>
          <cell r="P1709">
            <v>0</v>
          </cell>
          <cell r="Q1709">
            <v>8</v>
          </cell>
        </row>
        <row r="1710">
          <cell r="B1710" t="str">
            <v>Univerzita J. Selyeho</v>
          </cell>
          <cell r="C1710" t="str">
            <v>Pedagogická fakulta</v>
          </cell>
          <cell r="P1710">
            <v>0</v>
          </cell>
          <cell r="Q1710">
            <v>0.5</v>
          </cell>
        </row>
        <row r="1711">
          <cell r="B1711" t="str">
            <v>Univerzita J. Selyeho</v>
          </cell>
          <cell r="C1711" t="str">
            <v>Pedagogická fakulta</v>
          </cell>
          <cell r="P1711">
            <v>0</v>
          </cell>
          <cell r="Q1711">
            <v>6.5</v>
          </cell>
        </row>
        <row r="1712">
          <cell r="B1712" t="str">
            <v>Paneurópska vysoká škola</v>
          </cell>
          <cell r="C1712" t="str">
            <v>Fakulta informatiky</v>
          </cell>
          <cell r="P1712">
            <v>0</v>
          </cell>
          <cell r="Q1712">
            <v>10</v>
          </cell>
        </row>
        <row r="1713">
          <cell r="B1713" t="str">
            <v>Technická univerzita vo Zvolene</v>
          </cell>
          <cell r="C1713" t="str">
            <v>Lesnícka fakulta</v>
          </cell>
          <cell r="P1713">
            <v>0</v>
          </cell>
          <cell r="Q1713">
            <v>2</v>
          </cell>
        </row>
        <row r="1714">
          <cell r="B1714" t="str">
            <v>Technická univerzita vo Zvolene</v>
          </cell>
          <cell r="C1714" t="str">
            <v>Drevárska fakulta</v>
          </cell>
          <cell r="P1714">
            <v>0</v>
          </cell>
          <cell r="Q1714">
            <v>1</v>
          </cell>
        </row>
        <row r="1715">
          <cell r="B1715" t="str">
            <v>Žilinská univerzita v Žiline</v>
          </cell>
          <cell r="C1715" t="str">
            <v>Stavebná fakulta</v>
          </cell>
          <cell r="P1715">
            <v>2</v>
          </cell>
          <cell r="Q1715">
            <v>14</v>
          </cell>
        </row>
        <row r="1716">
          <cell r="B1716" t="str">
            <v>Žilinská univerzita v Žiline</v>
          </cell>
          <cell r="C1716" t="str">
            <v>Stavebná fakulta</v>
          </cell>
          <cell r="P1716">
            <v>5</v>
          </cell>
          <cell r="Q1716">
            <v>24</v>
          </cell>
        </row>
        <row r="1717">
          <cell r="B1717" t="str">
            <v>Ekonomická univerzita v Bratislave</v>
          </cell>
          <cell r="C1717" t="str">
            <v>Národohospodárska fakulta</v>
          </cell>
          <cell r="P1717">
            <v>1</v>
          </cell>
          <cell r="Q1717">
            <v>15</v>
          </cell>
        </row>
        <row r="1718">
          <cell r="B1718" t="str">
            <v>Ekonomická univerzita v Bratislave</v>
          </cell>
          <cell r="C1718" t="str">
            <v>Fakulta hospodárskej informatiky</v>
          </cell>
          <cell r="P1718">
            <v>1</v>
          </cell>
          <cell r="Q1718">
            <v>89</v>
          </cell>
        </row>
        <row r="1719">
          <cell r="B1719" t="str">
            <v>Univerzita Mateja Bela v Banskej Bystrici</v>
          </cell>
          <cell r="C1719" t="str">
            <v>Fakulta prírodných vied</v>
          </cell>
          <cell r="P1719">
            <v>0</v>
          </cell>
          <cell r="Q1719">
            <v>25</v>
          </cell>
        </row>
        <row r="1720">
          <cell r="B1720" t="str">
            <v>Univerzita Mateja Bela v Banskej Bystrici</v>
          </cell>
          <cell r="C1720" t="str">
            <v>Fakulta prírodných vied</v>
          </cell>
          <cell r="P1720">
            <v>0</v>
          </cell>
          <cell r="Q1720">
            <v>2</v>
          </cell>
        </row>
        <row r="1721">
          <cell r="B1721" t="str">
            <v>Univerzita Mateja Bela v Banskej Bystrici</v>
          </cell>
          <cell r="C1721" t="str">
            <v>Fakulta prírodných vied</v>
          </cell>
          <cell r="P1721">
            <v>0</v>
          </cell>
          <cell r="Q1721">
            <v>2.5</v>
          </cell>
        </row>
        <row r="1722">
          <cell r="B1722" t="str">
            <v>Univerzita Mateja Bela v Banskej Bystrici</v>
          </cell>
          <cell r="C1722" t="str">
            <v>Pedagogická fakulta</v>
          </cell>
          <cell r="P1722">
            <v>1</v>
          </cell>
          <cell r="Q1722">
            <v>29</v>
          </cell>
        </row>
        <row r="1723">
          <cell r="B1723" t="str">
            <v>Univerzita Mateja Bela v Banskej Bystrici</v>
          </cell>
          <cell r="C1723" t="str">
            <v>Pedagogická fakulta</v>
          </cell>
          <cell r="P1723">
            <v>0</v>
          </cell>
          <cell r="Q1723">
            <v>12</v>
          </cell>
        </row>
        <row r="1724">
          <cell r="B1724" t="str">
            <v>Univerzita Mateja Bela v Banskej Bystrici</v>
          </cell>
          <cell r="C1724" t="str">
            <v>Pedagogická fakulta</v>
          </cell>
          <cell r="P1724">
            <v>0</v>
          </cell>
          <cell r="Q1724">
            <v>14</v>
          </cell>
        </row>
        <row r="1725">
          <cell r="B1725" t="str">
            <v>Trnavská univerzita v Trnave</v>
          </cell>
          <cell r="C1725" t="str">
            <v>Pedagogická fakulta</v>
          </cell>
          <cell r="P1725">
            <v>0</v>
          </cell>
          <cell r="Q1725">
            <v>1</v>
          </cell>
        </row>
        <row r="1726">
          <cell r="B1726" t="str">
            <v>Technická univerzita vo Zvolene</v>
          </cell>
          <cell r="C1726" t="str">
            <v>Drevárska fakulta</v>
          </cell>
          <cell r="P1726">
            <v>0</v>
          </cell>
          <cell r="Q1726">
            <v>23</v>
          </cell>
        </row>
        <row r="1727">
          <cell r="B1727" t="str">
            <v>Univerzita Komenského v Bratislave</v>
          </cell>
          <cell r="C1727" t="str">
            <v>Filozofická fakulta</v>
          </cell>
          <cell r="P1727">
            <v>0</v>
          </cell>
          <cell r="Q1727">
            <v>1</v>
          </cell>
        </row>
        <row r="1728">
          <cell r="B1728" t="str">
            <v>Žilinská univerzita v Žiline</v>
          </cell>
          <cell r="C1728" t="str">
            <v>Stavebná fakulta</v>
          </cell>
          <cell r="P1728">
            <v>0</v>
          </cell>
          <cell r="Q1728">
            <v>28</v>
          </cell>
        </row>
        <row r="1729">
          <cell r="B1729" t="str">
            <v>Univerzita Pavla Jozefa Šafárika v Košiciach</v>
          </cell>
          <cell r="C1729" t="str">
            <v>Prírodovedecká fakulta</v>
          </cell>
          <cell r="P1729">
            <v>0</v>
          </cell>
          <cell r="Q1729">
            <v>1</v>
          </cell>
        </row>
        <row r="1730">
          <cell r="B1730" t="str">
            <v>Univerzita Pavla Jozefa Šafárika v Košiciach</v>
          </cell>
          <cell r="C1730" t="str">
            <v>Fakulta verejnej správy</v>
          </cell>
          <cell r="P1730">
            <v>2</v>
          </cell>
          <cell r="Q1730">
            <v>58</v>
          </cell>
        </row>
        <row r="1731">
          <cell r="B1731" t="str">
            <v>Ekonomická univerzita v Bratislave</v>
          </cell>
          <cell r="C1731" t="str">
            <v>Podnikovohospodárska fakulta v Košiciach</v>
          </cell>
          <cell r="P1731">
            <v>0</v>
          </cell>
          <cell r="Q1731">
            <v>3</v>
          </cell>
        </row>
        <row r="1732">
          <cell r="B1732" t="str">
            <v>Žilinská univerzita v Žiline</v>
          </cell>
          <cell r="C1732" t="str">
            <v>Stavebná fakulta</v>
          </cell>
          <cell r="P1732">
            <v>1</v>
          </cell>
          <cell r="Q1732">
            <v>12</v>
          </cell>
        </row>
        <row r="1733">
          <cell r="B1733" t="str">
            <v>Vysoká škola zdravotníctva a sociálnej práce sv. Alžbety v Bratislave, n. o.</v>
          </cell>
          <cell r="C1733">
            <v>0</v>
          </cell>
          <cell r="P1733">
            <v>0</v>
          </cell>
          <cell r="Q1733">
            <v>1</v>
          </cell>
        </row>
        <row r="1734">
          <cell r="B1734" t="str">
            <v>Technická univerzita vo Zvolene</v>
          </cell>
          <cell r="C1734" t="str">
            <v>Lesnícka fakulta</v>
          </cell>
          <cell r="P1734">
            <v>0</v>
          </cell>
          <cell r="Q1734">
            <v>4</v>
          </cell>
        </row>
        <row r="1735">
          <cell r="B1735" t="str">
            <v>Technická univerzita vo Zvolene</v>
          </cell>
          <cell r="C1735" t="str">
            <v>Drevárska fakulta</v>
          </cell>
          <cell r="P1735">
            <v>0</v>
          </cell>
          <cell r="Q1735">
            <v>4</v>
          </cell>
        </row>
        <row r="1736">
          <cell r="B1736" t="str">
            <v>Technická univerzita vo Zvolene</v>
          </cell>
          <cell r="C1736" t="str">
            <v>Fakulta techniky</v>
          </cell>
          <cell r="P1736">
            <v>0</v>
          </cell>
          <cell r="Q1736">
            <v>10</v>
          </cell>
        </row>
        <row r="1737">
          <cell r="B1737" t="str">
            <v>Technická univerzita vo Zvolene</v>
          </cell>
          <cell r="C1737" t="str">
            <v>Fakulta ekológie a environmentalistiky</v>
          </cell>
          <cell r="P1737">
            <v>0</v>
          </cell>
          <cell r="Q1737">
            <v>1</v>
          </cell>
        </row>
        <row r="1738">
          <cell r="B1738" t="str">
            <v>Technická univerzita vo Zvolene</v>
          </cell>
          <cell r="C1738" t="str">
            <v>Fakulta ekológie a environmentalistiky</v>
          </cell>
          <cell r="P1738">
            <v>0</v>
          </cell>
          <cell r="Q1738">
            <v>2</v>
          </cell>
        </row>
        <row r="1739">
          <cell r="B1739" t="str">
            <v>Slovenská technická univerzita v Bratislave</v>
          </cell>
          <cell r="C1739" t="str">
            <v>Fakulta chemickej a potravinárskej technológie</v>
          </cell>
          <cell r="P1739">
            <v>0</v>
          </cell>
          <cell r="Q1739">
            <v>1</v>
          </cell>
        </row>
        <row r="1740">
          <cell r="B1740" t="str">
            <v>Univerzita Komenského v Bratislave</v>
          </cell>
          <cell r="C1740" t="str">
            <v>Fakulta matematiky, fyziky a informatiky</v>
          </cell>
          <cell r="P1740">
            <v>0</v>
          </cell>
          <cell r="Q1740">
            <v>2</v>
          </cell>
        </row>
        <row r="1741">
          <cell r="B1741" t="str">
            <v>Univerzita Komenského v Bratislave</v>
          </cell>
          <cell r="C1741" t="str">
            <v>Filozofická fakulta</v>
          </cell>
          <cell r="P1741">
            <v>1</v>
          </cell>
          <cell r="Q1741">
            <v>2</v>
          </cell>
        </row>
        <row r="1742">
          <cell r="B1742" t="str">
            <v>Slovenská poľnohospodárska univerzita v Nitre</v>
          </cell>
          <cell r="C1742" t="str">
            <v>Fakulta biotechnológie a potravinárstva</v>
          </cell>
          <cell r="P1742">
            <v>1</v>
          </cell>
          <cell r="Q1742">
            <v>3</v>
          </cell>
        </row>
        <row r="1743">
          <cell r="B1743" t="str">
            <v>Slovenská poľnohospodárska univerzita v Nitre</v>
          </cell>
          <cell r="C1743" t="str">
            <v>Fakulta biotechnológie a potravinárstva</v>
          </cell>
          <cell r="P1743">
            <v>1</v>
          </cell>
          <cell r="Q1743">
            <v>4</v>
          </cell>
        </row>
        <row r="1744">
          <cell r="B1744" t="str">
            <v>Paneurópska vysoká škola</v>
          </cell>
          <cell r="C1744" t="str">
            <v>Fakulta informatiky</v>
          </cell>
          <cell r="P1744">
            <v>0</v>
          </cell>
          <cell r="Q1744">
            <v>10</v>
          </cell>
        </row>
        <row r="1745">
          <cell r="B1745" t="str">
            <v>Paneurópska vysoká škola</v>
          </cell>
          <cell r="C1745" t="str">
            <v>Fakulta informatiky</v>
          </cell>
          <cell r="P1745">
            <v>1</v>
          </cell>
          <cell r="Q1745">
            <v>14</v>
          </cell>
        </row>
        <row r="1746">
          <cell r="B1746" t="str">
            <v>Prešovská univerzita v Prešove</v>
          </cell>
          <cell r="C1746" t="str">
            <v>Filozofická fakulta</v>
          </cell>
          <cell r="P1746">
            <v>0</v>
          </cell>
          <cell r="Q1746">
            <v>2</v>
          </cell>
        </row>
        <row r="1747">
          <cell r="B1747" t="str">
            <v>Univerzita Mateja Bela v Banskej Bystrici</v>
          </cell>
          <cell r="C1747" t="str">
            <v>Filozofická fakulta</v>
          </cell>
          <cell r="P1747">
            <v>0</v>
          </cell>
          <cell r="Q1747">
            <v>2</v>
          </cell>
        </row>
        <row r="1748">
          <cell r="B1748" t="str">
            <v>Univerzita Pavla Jozefa Šafárika v Košiciach</v>
          </cell>
          <cell r="C1748" t="str">
            <v>Prírodovedecká fakulta</v>
          </cell>
          <cell r="P1748">
            <v>0</v>
          </cell>
          <cell r="Q1748">
            <v>5</v>
          </cell>
        </row>
        <row r="1749">
          <cell r="B1749" t="str">
            <v>Univerzita Pavla Jozefa Šafárika v Košiciach</v>
          </cell>
          <cell r="C1749" t="str">
            <v>Fakulta verejnej správy</v>
          </cell>
          <cell r="P1749">
            <v>0</v>
          </cell>
          <cell r="Q1749">
            <v>14</v>
          </cell>
        </row>
        <row r="1750">
          <cell r="B1750" t="str">
            <v>Univerzita Pavla Jozefa Šafárika v Košiciach</v>
          </cell>
          <cell r="C1750" t="str">
            <v>Fakulta verejnej správy</v>
          </cell>
          <cell r="P1750">
            <v>0</v>
          </cell>
          <cell r="Q1750">
            <v>1</v>
          </cell>
        </row>
        <row r="1751">
          <cell r="B1751" t="str">
            <v>Technická univerzita v Košiciach</v>
          </cell>
          <cell r="C1751" t="str">
            <v>Fakulta elektrotechniky a informatiky</v>
          </cell>
          <cell r="P1751">
            <v>0</v>
          </cell>
          <cell r="Q1751">
            <v>1</v>
          </cell>
        </row>
        <row r="1752">
          <cell r="B1752" t="str">
            <v>Slovenská poľnohospodárska univerzita v Nitre</v>
          </cell>
          <cell r="C1752" t="str">
            <v>Technická fakulta</v>
          </cell>
          <cell r="P1752">
            <v>1</v>
          </cell>
          <cell r="Q1752">
            <v>1</v>
          </cell>
        </row>
        <row r="1753">
          <cell r="B1753" t="str">
            <v>Slovenská poľnohospodárska univerzita v Nitre</v>
          </cell>
          <cell r="C1753" t="str">
            <v>Fakulta ekonomiky a manažmentu</v>
          </cell>
          <cell r="P1753">
            <v>0</v>
          </cell>
          <cell r="Q1753">
            <v>11</v>
          </cell>
        </row>
        <row r="1754">
          <cell r="B1754" t="str">
            <v>Univerzita Komenského v Bratislave</v>
          </cell>
          <cell r="C1754" t="str">
            <v>Fakulta matematiky, fyziky a informatiky</v>
          </cell>
          <cell r="P1754">
            <v>0</v>
          </cell>
          <cell r="Q1754">
            <v>5</v>
          </cell>
        </row>
        <row r="1755">
          <cell r="B1755" t="str">
            <v>Univerzita Komenského v Bratislave</v>
          </cell>
          <cell r="C1755" t="str">
            <v>Fakulta matematiky, fyziky a informatiky</v>
          </cell>
          <cell r="P1755">
            <v>0</v>
          </cell>
          <cell r="Q1755">
            <v>15</v>
          </cell>
        </row>
        <row r="1756">
          <cell r="B1756" t="str">
            <v>Univerzita Komenského v Bratislave</v>
          </cell>
          <cell r="C1756" t="str">
            <v>Fakulta matematiky, fyziky a informatiky</v>
          </cell>
          <cell r="P1756">
            <v>1</v>
          </cell>
          <cell r="Q1756">
            <v>14</v>
          </cell>
        </row>
        <row r="1757">
          <cell r="B1757" t="str">
            <v>Univerzita Komenského v Bratislave</v>
          </cell>
          <cell r="C1757" t="str">
            <v>Fakulta matematiky, fyziky a informatiky</v>
          </cell>
          <cell r="P1757">
            <v>0</v>
          </cell>
          <cell r="Q1757">
            <v>22</v>
          </cell>
        </row>
        <row r="1758">
          <cell r="B1758" t="str">
            <v>Trnavská univerzita v Trnave</v>
          </cell>
          <cell r="C1758" t="str">
            <v>Pedagogická fakulta</v>
          </cell>
          <cell r="P1758">
            <v>0</v>
          </cell>
          <cell r="Q1758">
            <v>1</v>
          </cell>
        </row>
        <row r="1759">
          <cell r="B1759" t="str">
            <v>Technická univerzita vo Zvolene</v>
          </cell>
          <cell r="C1759" t="str">
            <v>Drevárska fakulta</v>
          </cell>
          <cell r="P1759">
            <v>0</v>
          </cell>
          <cell r="Q1759">
            <v>8</v>
          </cell>
        </row>
        <row r="1760">
          <cell r="B1760" t="str">
            <v>Paneurópska vysoká škola</v>
          </cell>
          <cell r="C1760" t="str">
            <v>Fakulta práva</v>
          </cell>
          <cell r="P1760">
            <v>0</v>
          </cell>
          <cell r="Q1760">
            <v>6</v>
          </cell>
        </row>
        <row r="1761">
          <cell r="B1761" t="str">
            <v>Paneurópska vysoká škola</v>
          </cell>
          <cell r="C1761" t="str">
            <v>Fakulta práva</v>
          </cell>
          <cell r="P1761">
            <v>0</v>
          </cell>
          <cell r="Q1761">
            <v>1</v>
          </cell>
        </row>
        <row r="1762">
          <cell r="B1762" t="str">
            <v>Technická univerzita vo Zvolene</v>
          </cell>
          <cell r="C1762" t="str">
            <v>Fakulta ekológie a environmentalistiky</v>
          </cell>
          <cell r="P1762">
            <v>8</v>
          </cell>
          <cell r="Q1762">
            <v>26</v>
          </cell>
        </row>
        <row r="1763">
          <cell r="B1763" t="str">
            <v>Slovenská poľnohospodárska univerzita v Nitre</v>
          </cell>
          <cell r="C1763" t="str">
            <v>Fakulta ekonomiky a manažmentu</v>
          </cell>
          <cell r="P1763">
            <v>0</v>
          </cell>
          <cell r="Q1763">
            <v>2</v>
          </cell>
        </row>
        <row r="1764">
          <cell r="B1764" t="str">
            <v>Univerzita Komenského v Bratislave</v>
          </cell>
          <cell r="C1764" t="str">
            <v>Fakulta matematiky, fyziky a informatiky</v>
          </cell>
          <cell r="P1764">
            <v>0</v>
          </cell>
          <cell r="Q1764">
            <v>24</v>
          </cell>
        </row>
        <row r="1765">
          <cell r="B1765" t="str">
            <v>Univerzita Pavla Jozefa Šafárika v Košiciach</v>
          </cell>
          <cell r="C1765" t="str">
            <v>Filozofická fakulta</v>
          </cell>
          <cell r="P1765">
            <v>0</v>
          </cell>
          <cell r="Q1765">
            <v>1</v>
          </cell>
        </row>
        <row r="1766">
          <cell r="B1766" t="str">
            <v>Univerzita Komenského v Bratislave</v>
          </cell>
          <cell r="C1766" t="str">
            <v>Filozofická fakulta</v>
          </cell>
          <cell r="P1766">
            <v>0</v>
          </cell>
          <cell r="Q1766">
            <v>1</v>
          </cell>
        </row>
        <row r="1767">
          <cell r="B1767" t="str">
            <v>Univerzita Pavla Jozefa Šafárika v Košiciach</v>
          </cell>
          <cell r="C1767" t="str">
            <v>Filozofická fakulta</v>
          </cell>
          <cell r="P1767">
            <v>0</v>
          </cell>
          <cell r="Q1767">
            <v>3</v>
          </cell>
        </row>
        <row r="1768">
          <cell r="B1768" t="str">
            <v>Univerzita Pavla Jozefa Šafárika v Košiciach</v>
          </cell>
          <cell r="C1768" t="str">
            <v>Filozofická fakulta</v>
          </cell>
          <cell r="P1768">
            <v>0</v>
          </cell>
          <cell r="Q1768">
            <v>35</v>
          </cell>
        </row>
        <row r="1769">
          <cell r="B1769" t="str">
            <v>Univerzita Pavla Jozefa Šafárika v Košiciach</v>
          </cell>
          <cell r="C1769" t="str">
            <v>Filozofická fakulta</v>
          </cell>
          <cell r="P1769">
            <v>2</v>
          </cell>
          <cell r="Q1769">
            <v>24</v>
          </cell>
        </row>
        <row r="1770">
          <cell r="B1770" t="str">
            <v>Univerzita Pavla Jozefa Šafárika v Košiciach</v>
          </cell>
          <cell r="C1770" t="str">
            <v>Fakulta verejnej správy</v>
          </cell>
          <cell r="P1770">
            <v>0</v>
          </cell>
          <cell r="Q1770">
            <v>6</v>
          </cell>
        </row>
        <row r="1771">
          <cell r="B1771" t="str">
            <v>Technická univerzita vo Zvolene</v>
          </cell>
          <cell r="C1771" t="str">
            <v>Drevárska fakulta</v>
          </cell>
          <cell r="P1771">
            <v>0</v>
          </cell>
          <cell r="Q1771">
            <v>1</v>
          </cell>
        </row>
        <row r="1772">
          <cell r="B1772" t="str">
            <v>Univerzita J. Selyeho</v>
          </cell>
          <cell r="C1772" t="str">
            <v>Pedagogická fakulta</v>
          </cell>
          <cell r="P1772">
            <v>0</v>
          </cell>
          <cell r="Q1772">
            <v>28</v>
          </cell>
        </row>
        <row r="1773">
          <cell r="B1773" t="str">
            <v>Slovenská poľnohospodárska univerzita v Nitre</v>
          </cell>
          <cell r="C1773" t="str">
            <v>Fakulta agrobiológie a potravinových zdrojov</v>
          </cell>
          <cell r="P1773">
            <v>0</v>
          </cell>
          <cell r="Q1773">
            <v>1</v>
          </cell>
        </row>
        <row r="1774">
          <cell r="B1774" t="str">
            <v>Slovenská poľnohospodárska univerzita v Nitre</v>
          </cell>
          <cell r="C1774" t="str">
            <v>Fakulta ekonomiky a manažmentu</v>
          </cell>
          <cell r="P1774">
            <v>0</v>
          </cell>
          <cell r="Q1774">
            <v>4</v>
          </cell>
        </row>
        <row r="1775">
          <cell r="B1775" t="str">
            <v>Univerzita Pavla Jozefa Šafárika v Košiciach</v>
          </cell>
          <cell r="C1775" t="str">
            <v>Filozofická fakulta</v>
          </cell>
          <cell r="P1775">
            <v>0</v>
          </cell>
          <cell r="Q1775">
            <v>4</v>
          </cell>
        </row>
        <row r="1776">
          <cell r="B1776" t="str">
            <v>Univerzita Pavla Jozefa Šafárika v Košiciach</v>
          </cell>
          <cell r="C1776" t="str">
            <v>Filozofická fakulta</v>
          </cell>
          <cell r="P1776">
            <v>0</v>
          </cell>
          <cell r="Q1776">
            <v>6</v>
          </cell>
        </row>
        <row r="1777">
          <cell r="B1777" t="str">
            <v>Univerzita Pavla Jozefa Šafárika v Košiciach</v>
          </cell>
          <cell r="C1777" t="str">
            <v>Filozofická fakulta</v>
          </cell>
          <cell r="P1777">
            <v>0</v>
          </cell>
          <cell r="Q1777">
            <v>2</v>
          </cell>
        </row>
        <row r="1778">
          <cell r="B1778" t="str">
            <v>Univerzita Komenského v Bratislave</v>
          </cell>
          <cell r="C1778" t="str">
            <v>Fakulta matematiky, fyziky a informatiky</v>
          </cell>
          <cell r="P1778">
            <v>0</v>
          </cell>
          <cell r="Q1778">
            <v>3.5</v>
          </cell>
        </row>
        <row r="1779">
          <cell r="B1779" t="str">
            <v>Univerzita Komenského v Bratislave</v>
          </cell>
          <cell r="C1779" t="str">
            <v>Fakulta matematiky, fyziky a informatiky</v>
          </cell>
          <cell r="P1779">
            <v>0</v>
          </cell>
          <cell r="Q1779">
            <v>4</v>
          </cell>
        </row>
        <row r="1780">
          <cell r="B1780" t="str">
            <v>Univerzita Komenského v Bratislave</v>
          </cell>
          <cell r="C1780" t="str">
            <v>Fakulta matematiky, fyziky a informatiky</v>
          </cell>
          <cell r="P1780">
            <v>0</v>
          </cell>
          <cell r="Q1780">
            <v>0.5</v>
          </cell>
        </row>
        <row r="1781">
          <cell r="B1781" t="str">
            <v>Univerzita J. Selyeho</v>
          </cell>
          <cell r="C1781" t="str">
            <v>Pedagogická fakulta</v>
          </cell>
          <cell r="P1781">
            <v>1</v>
          </cell>
          <cell r="Q1781">
            <v>26</v>
          </cell>
        </row>
        <row r="1782">
          <cell r="B1782" t="str">
            <v>Univerzita J. Selyeho</v>
          </cell>
          <cell r="C1782" t="str">
            <v>Pedagogická fakulta</v>
          </cell>
          <cell r="P1782">
            <v>0</v>
          </cell>
          <cell r="Q1782">
            <v>4</v>
          </cell>
        </row>
        <row r="1783">
          <cell r="B1783" t="str">
            <v>Prešovská univerzita v Prešove</v>
          </cell>
          <cell r="C1783" t="str">
            <v>Pedagogická fakulta</v>
          </cell>
          <cell r="P1783">
            <v>0</v>
          </cell>
          <cell r="Q1783">
            <v>1</v>
          </cell>
        </row>
        <row r="1784">
          <cell r="B1784" t="str">
            <v>Prešovská univerzita v Prešove</v>
          </cell>
          <cell r="C1784">
            <v>0</v>
          </cell>
          <cell r="P1784">
            <v>0</v>
          </cell>
          <cell r="Q1784">
            <v>0.5</v>
          </cell>
        </row>
        <row r="1785">
          <cell r="B1785" t="str">
            <v>Prešovská univerzita v Prešove</v>
          </cell>
          <cell r="C1785">
            <v>0</v>
          </cell>
          <cell r="P1785">
            <v>0</v>
          </cell>
          <cell r="Q1785">
            <v>0.5</v>
          </cell>
        </row>
        <row r="1786">
          <cell r="B1786" t="str">
            <v>Vysoká škola výtvarných umení v Bratislave</v>
          </cell>
          <cell r="C1786">
            <v>0</v>
          </cell>
          <cell r="P1786">
            <v>0</v>
          </cell>
          <cell r="Q1786">
            <v>2</v>
          </cell>
        </row>
        <row r="1787">
          <cell r="B1787" t="str">
            <v>Prešovská univerzita v Prešove</v>
          </cell>
          <cell r="C1787">
            <v>0</v>
          </cell>
          <cell r="P1787">
            <v>0</v>
          </cell>
          <cell r="Q1787">
            <v>0.5</v>
          </cell>
        </row>
        <row r="1788">
          <cell r="B1788" t="str">
            <v>Ekonomická univerzita v Bratislave</v>
          </cell>
          <cell r="C1788" t="str">
            <v>Národohospodárska fakulta</v>
          </cell>
          <cell r="P1788">
            <v>0</v>
          </cell>
          <cell r="Q1788">
            <v>2</v>
          </cell>
        </row>
        <row r="1789">
          <cell r="B1789" t="str">
            <v>Univerzita Mateja Bela v Banskej Bystrici</v>
          </cell>
          <cell r="C1789" t="str">
            <v>Fakulta prírodných vied</v>
          </cell>
          <cell r="P1789">
            <v>0</v>
          </cell>
          <cell r="Q1789">
            <v>2</v>
          </cell>
        </row>
        <row r="1790">
          <cell r="B1790" t="str">
            <v>Univerzita Mateja Bela v Banskej Bystrici</v>
          </cell>
          <cell r="C1790" t="str">
            <v>Ekonomická fakulta</v>
          </cell>
          <cell r="P1790">
            <v>0</v>
          </cell>
          <cell r="Q1790">
            <v>2</v>
          </cell>
        </row>
        <row r="1791">
          <cell r="B1791" t="str">
            <v>Univerzita Mateja Bela v Banskej Bystrici</v>
          </cell>
          <cell r="C1791" t="str">
            <v>Ekonomická fakulta</v>
          </cell>
          <cell r="P1791">
            <v>0</v>
          </cell>
          <cell r="Q1791">
            <v>1</v>
          </cell>
        </row>
        <row r="1792">
          <cell r="B1792" t="str">
            <v>Univerzita Mateja Bela v Banskej Bystrici</v>
          </cell>
          <cell r="C1792" t="str">
            <v>Pedagogická fakulta</v>
          </cell>
          <cell r="P1792">
            <v>0</v>
          </cell>
          <cell r="Q1792">
            <v>5</v>
          </cell>
        </row>
        <row r="1793">
          <cell r="B1793" t="str">
            <v>Technická univerzita v Košiciach</v>
          </cell>
          <cell r="C1793" t="str">
            <v>Strojnícka fakulta</v>
          </cell>
          <cell r="P1793">
            <v>0</v>
          </cell>
          <cell r="Q1793">
            <v>1</v>
          </cell>
        </row>
        <row r="1794">
          <cell r="B1794" t="str">
            <v>Univerzita Komenského v Bratislave</v>
          </cell>
          <cell r="C1794" t="str">
            <v>Fakulta sociálnych a ekonomických vied</v>
          </cell>
          <cell r="P1794">
            <v>0</v>
          </cell>
          <cell r="Q1794">
            <v>1</v>
          </cell>
        </row>
        <row r="1795">
          <cell r="B1795" t="str">
            <v>Univerzita Pavla Jozefa Šafárika v Košiciach</v>
          </cell>
          <cell r="C1795" t="str">
            <v>Prírodovedecká fakulta</v>
          </cell>
          <cell r="P1795">
            <v>0</v>
          </cell>
          <cell r="Q1795">
            <v>1</v>
          </cell>
        </row>
        <row r="1796">
          <cell r="B1796" t="str">
            <v>Technická univerzita v Košiciach</v>
          </cell>
          <cell r="C1796" t="str">
            <v>Strojnícka fakulta</v>
          </cell>
          <cell r="P1796">
            <v>0</v>
          </cell>
          <cell r="Q1796">
            <v>2</v>
          </cell>
        </row>
        <row r="1797">
          <cell r="B1797" t="str">
            <v>Univerzita J. Selyeho</v>
          </cell>
          <cell r="C1797" t="str">
            <v>Pedagogická fakulta</v>
          </cell>
          <cell r="P1797">
            <v>0</v>
          </cell>
          <cell r="Q1797">
            <v>1.5</v>
          </cell>
        </row>
        <row r="1798">
          <cell r="B1798" t="str">
            <v>Vysoká škola múzických umení v Bratislave</v>
          </cell>
          <cell r="C1798" t="str">
            <v>Filmová a televízna fakulta</v>
          </cell>
          <cell r="P1798">
            <v>0</v>
          </cell>
          <cell r="Q1798">
            <v>14</v>
          </cell>
        </row>
        <row r="1799">
          <cell r="B1799" t="str">
            <v>Univerzita sv. Cyrila a Metoda v Trnave</v>
          </cell>
          <cell r="C1799" t="str">
            <v>Fakulta masmediálnej komunikácie</v>
          </cell>
          <cell r="P1799">
            <v>0</v>
          </cell>
          <cell r="Q1799">
            <v>6</v>
          </cell>
        </row>
        <row r="1800">
          <cell r="B1800" t="str">
            <v>Vysoká škola výtvarných umení v Bratislave</v>
          </cell>
          <cell r="C1800">
            <v>0</v>
          </cell>
          <cell r="P1800">
            <v>0</v>
          </cell>
          <cell r="Q1800">
            <v>1</v>
          </cell>
        </row>
        <row r="1801">
          <cell r="B1801" t="str">
            <v>Univerzita Pavla Jozefa Šafárika v Košiciach</v>
          </cell>
          <cell r="C1801" t="str">
            <v>Prírodovedecká fakulta</v>
          </cell>
          <cell r="P1801">
            <v>0</v>
          </cell>
          <cell r="Q1801">
            <v>1</v>
          </cell>
        </row>
        <row r="1802">
          <cell r="B1802" t="str">
            <v>Slovenská poľnohospodárska univerzita v Nitre</v>
          </cell>
          <cell r="C1802" t="str">
            <v>Technická fakulta</v>
          </cell>
          <cell r="P1802">
            <v>0</v>
          </cell>
          <cell r="Q1802">
            <v>1</v>
          </cell>
        </row>
        <row r="1803">
          <cell r="B1803" t="str">
            <v>Slovenská poľnohospodárska univerzita v Nitre</v>
          </cell>
          <cell r="C1803" t="str">
            <v>Technická fakulta</v>
          </cell>
          <cell r="P1803">
            <v>0</v>
          </cell>
          <cell r="Q1803">
            <v>1</v>
          </cell>
        </row>
        <row r="1804">
          <cell r="B1804" t="str">
            <v>Vysoká škola výtvarných umení v Bratislave</v>
          </cell>
          <cell r="C1804">
            <v>0</v>
          </cell>
          <cell r="P1804">
            <v>0</v>
          </cell>
          <cell r="Q1804">
            <v>1</v>
          </cell>
        </row>
        <row r="1805">
          <cell r="B1805" t="str">
            <v>Univerzita J. Selyeho</v>
          </cell>
          <cell r="C1805" t="str">
            <v>Pedagogická fakulta</v>
          </cell>
          <cell r="P1805">
            <v>0</v>
          </cell>
          <cell r="Q1805">
            <v>2</v>
          </cell>
        </row>
        <row r="1806">
          <cell r="B1806" t="str">
            <v>Technická univerzita vo Zvolene</v>
          </cell>
          <cell r="C1806" t="str">
            <v>Fakulta ekológie a environmentalistiky</v>
          </cell>
          <cell r="P1806">
            <v>1</v>
          </cell>
          <cell r="Q1806">
            <v>10</v>
          </cell>
        </row>
        <row r="1807">
          <cell r="B1807" t="str">
            <v>Univerzita sv. Cyrila a Metoda v Trnave</v>
          </cell>
          <cell r="C1807" t="str">
            <v>Fakulta masmediálnej komunikácie</v>
          </cell>
          <cell r="P1807">
            <v>0</v>
          </cell>
          <cell r="Q1807">
            <v>2</v>
          </cell>
        </row>
        <row r="1808">
          <cell r="B1808" t="str">
            <v>Univerzita veterinárskeho lekárstva a farmácie v Košiciach</v>
          </cell>
          <cell r="C1808">
            <v>0</v>
          </cell>
          <cell r="P1808">
            <v>0</v>
          </cell>
          <cell r="Q1808">
            <v>5</v>
          </cell>
        </row>
        <row r="1809">
          <cell r="B1809" t="str">
            <v>Slovenská technická univerzita v Bratislave</v>
          </cell>
          <cell r="C1809" t="str">
            <v>Materiálovotechnologická fakulta so sídlom v Trnave</v>
          </cell>
          <cell r="P1809">
            <v>0</v>
          </cell>
          <cell r="Q1809">
            <v>61</v>
          </cell>
        </row>
        <row r="1810">
          <cell r="B1810" t="str">
            <v>Univerzita Pavla Jozefa Šafárika v Košiciach</v>
          </cell>
          <cell r="C1810" t="str">
            <v>Prírodovedecká fakulta</v>
          </cell>
          <cell r="P1810">
            <v>0</v>
          </cell>
          <cell r="Q1810">
            <v>7</v>
          </cell>
        </row>
        <row r="1811">
          <cell r="B1811" t="str">
            <v>Univerzita Pavla Jozefa Šafárika v Košiciach</v>
          </cell>
          <cell r="C1811" t="str">
            <v>Filozofická fakulta</v>
          </cell>
          <cell r="P1811">
            <v>0</v>
          </cell>
          <cell r="Q1811">
            <v>3</v>
          </cell>
        </row>
        <row r="1812">
          <cell r="B1812" t="str">
            <v>Technická univerzita v Košiciach</v>
          </cell>
          <cell r="C1812" t="str">
            <v>Ekonomická fakulta</v>
          </cell>
          <cell r="P1812">
            <v>0</v>
          </cell>
          <cell r="Q1812">
            <v>96</v>
          </cell>
        </row>
        <row r="1813">
          <cell r="B1813" t="str">
            <v>Technická univerzita vo Zvolene</v>
          </cell>
          <cell r="C1813" t="str">
            <v>Lesnícka fakulta</v>
          </cell>
          <cell r="P1813">
            <v>0</v>
          </cell>
          <cell r="Q1813">
            <v>2</v>
          </cell>
        </row>
        <row r="1814">
          <cell r="B1814" t="str">
            <v>Slovenská technická univerzita v Bratislave</v>
          </cell>
          <cell r="C1814" t="str">
            <v>Materiálovotechnologická fakulta so sídlom v Trnave</v>
          </cell>
          <cell r="P1814">
            <v>0</v>
          </cell>
          <cell r="Q1814">
            <v>16</v>
          </cell>
        </row>
        <row r="1815">
          <cell r="B1815" t="str">
            <v>Univerzita Komenského v Bratislave</v>
          </cell>
          <cell r="C1815" t="str">
            <v>Prírodovedecká fakulta</v>
          </cell>
          <cell r="P1815">
            <v>0</v>
          </cell>
          <cell r="Q1815">
            <v>4</v>
          </cell>
        </row>
        <row r="1816">
          <cell r="B1816" t="str">
            <v>Vysoká škola múzických umení v Bratislave</v>
          </cell>
          <cell r="C1816" t="str">
            <v>Filmová a televízna fakulta</v>
          </cell>
          <cell r="P1816">
            <v>0</v>
          </cell>
          <cell r="Q1816">
            <v>6</v>
          </cell>
        </row>
        <row r="1817">
          <cell r="B1817" t="str">
            <v>Vysoká škola manažmentu</v>
          </cell>
          <cell r="C1817">
            <v>0</v>
          </cell>
          <cell r="P1817">
            <v>0</v>
          </cell>
          <cell r="Q1817">
            <v>3</v>
          </cell>
        </row>
        <row r="1818">
          <cell r="B1818" t="str">
            <v>Univerzita sv. Cyrila a Metoda v Trnave</v>
          </cell>
          <cell r="C1818" t="str">
            <v>Fakulta masmediálnej komunikácie</v>
          </cell>
          <cell r="P1818">
            <v>1</v>
          </cell>
          <cell r="Q1818">
            <v>6</v>
          </cell>
        </row>
        <row r="1819">
          <cell r="B1819" t="str">
            <v>Paneurópska vysoká škola</v>
          </cell>
          <cell r="C1819" t="str">
            <v>Fakulta ekonómie a podnikania</v>
          </cell>
          <cell r="P1819">
            <v>0</v>
          </cell>
          <cell r="Q1819">
            <v>9</v>
          </cell>
        </row>
        <row r="1820">
          <cell r="B1820" t="str">
            <v>Univerzita Pavla Jozefa Šafárika v Košiciach</v>
          </cell>
          <cell r="C1820" t="str">
            <v>Prírodovedecká fakulta</v>
          </cell>
          <cell r="P1820">
            <v>1</v>
          </cell>
          <cell r="Q1820">
            <v>22</v>
          </cell>
        </row>
        <row r="1821">
          <cell r="B1821" t="str">
            <v>Univerzita Pavla Jozefa Šafárika v Košiciach</v>
          </cell>
          <cell r="C1821" t="str">
            <v>Prírodovedecká fakulta</v>
          </cell>
          <cell r="P1821">
            <v>0</v>
          </cell>
          <cell r="Q1821">
            <v>2</v>
          </cell>
        </row>
        <row r="1822">
          <cell r="B1822" t="str">
            <v>Univerzita Pavla Jozefa Šafárika v Košiciach</v>
          </cell>
          <cell r="C1822" t="str">
            <v>Prírodovedecká fakulta</v>
          </cell>
          <cell r="P1822">
            <v>0</v>
          </cell>
          <cell r="Q1822">
            <v>4</v>
          </cell>
        </row>
        <row r="1823">
          <cell r="B1823" t="str">
            <v>Univerzita Pavla Jozefa Šafárika v Košiciach</v>
          </cell>
          <cell r="C1823" t="str">
            <v>Filozofická fakulta</v>
          </cell>
          <cell r="P1823">
            <v>0</v>
          </cell>
          <cell r="Q1823">
            <v>1</v>
          </cell>
        </row>
        <row r="1824">
          <cell r="B1824" t="str">
            <v>Univerzita Pavla Jozefa Šafárika v Košiciach</v>
          </cell>
          <cell r="C1824" t="str">
            <v>Filozofická fakulta</v>
          </cell>
          <cell r="P1824">
            <v>0</v>
          </cell>
          <cell r="Q1824">
            <v>3</v>
          </cell>
        </row>
        <row r="1825">
          <cell r="B1825" t="str">
            <v>Univerzita Pavla Jozefa Šafárika v Košiciach</v>
          </cell>
          <cell r="C1825" t="str">
            <v>Filozofická fakulta</v>
          </cell>
          <cell r="P1825">
            <v>0</v>
          </cell>
          <cell r="Q1825">
            <v>1</v>
          </cell>
        </row>
        <row r="1826">
          <cell r="B1826" t="str">
            <v>Univerzita Pavla Jozefa Šafárika v Košiciach</v>
          </cell>
          <cell r="C1826" t="str">
            <v>Filozofická fakulta</v>
          </cell>
          <cell r="P1826">
            <v>0</v>
          </cell>
          <cell r="Q1826">
            <v>16</v>
          </cell>
        </row>
        <row r="1827">
          <cell r="B1827" t="str">
            <v>Univerzita Pavla Jozefa Šafárika v Košiciach</v>
          </cell>
          <cell r="C1827" t="str">
            <v>Filozofická fakulta</v>
          </cell>
          <cell r="P1827">
            <v>1</v>
          </cell>
          <cell r="Q1827">
            <v>31</v>
          </cell>
        </row>
        <row r="1828">
          <cell r="B1828" t="str">
            <v>Univerzita Pavla Jozefa Šafárika v Košiciach</v>
          </cell>
          <cell r="C1828" t="str">
            <v>Filozofická fakulta</v>
          </cell>
          <cell r="P1828">
            <v>0</v>
          </cell>
          <cell r="Q1828">
            <v>4</v>
          </cell>
        </row>
        <row r="1829">
          <cell r="B1829" t="str">
            <v>Univerzita Pavla Jozefa Šafárika v Košiciach</v>
          </cell>
          <cell r="C1829" t="str">
            <v>Filozofická fakulta</v>
          </cell>
          <cell r="P1829">
            <v>0</v>
          </cell>
          <cell r="Q1829">
            <v>3</v>
          </cell>
        </row>
        <row r="1830">
          <cell r="B1830" t="str">
            <v>Slovenská poľnohospodárska univerzita v Nitre</v>
          </cell>
          <cell r="C1830" t="str">
            <v>Fakulta ekonomiky a manažmentu</v>
          </cell>
          <cell r="P1830">
            <v>0</v>
          </cell>
          <cell r="Q1830">
            <v>1</v>
          </cell>
        </row>
        <row r="1831">
          <cell r="B1831" t="str">
            <v>Slovenská technická univerzita v Bratislave</v>
          </cell>
          <cell r="C1831" t="str">
            <v>Materiálovotechnologická fakulta so sídlom v Trnave</v>
          </cell>
          <cell r="P1831">
            <v>0</v>
          </cell>
          <cell r="Q1831">
            <v>47</v>
          </cell>
        </row>
        <row r="1832">
          <cell r="B1832" t="str">
            <v>Slovenská technická univerzita v Bratislave</v>
          </cell>
          <cell r="C1832" t="str">
            <v>Materiálovotechnologická fakulta so sídlom v Trnave</v>
          </cell>
          <cell r="P1832">
            <v>1</v>
          </cell>
          <cell r="Q1832">
            <v>11</v>
          </cell>
        </row>
        <row r="1833">
          <cell r="B1833" t="str">
            <v>Slovenská technická univerzita v Bratislave</v>
          </cell>
          <cell r="C1833" t="str">
            <v>Materiálovotechnologická fakulta so sídlom v Trnave</v>
          </cell>
          <cell r="P1833">
            <v>0</v>
          </cell>
          <cell r="Q1833">
            <v>6</v>
          </cell>
        </row>
        <row r="1834">
          <cell r="B1834" t="str">
            <v>Slovenská technická univerzita v Bratislave</v>
          </cell>
          <cell r="C1834" t="str">
            <v>Materiálovotechnologická fakulta so sídlom v Trnave</v>
          </cell>
          <cell r="P1834">
            <v>0</v>
          </cell>
          <cell r="Q1834">
            <v>42</v>
          </cell>
        </row>
        <row r="1835">
          <cell r="B1835" t="str">
            <v>Technická univerzita vo Zvolene</v>
          </cell>
          <cell r="C1835" t="str">
            <v>Lesnícka fakulta</v>
          </cell>
          <cell r="P1835">
            <v>1</v>
          </cell>
          <cell r="Q1835">
            <v>47</v>
          </cell>
        </row>
        <row r="1836">
          <cell r="B1836" t="str">
            <v>Technická univerzita vo Zvolene</v>
          </cell>
          <cell r="C1836" t="str">
            <v>Lesnícka fakulta</v>
          </cell>
          <cell r="P1836">
            <v>0</v>
          </cell>
          <cell r="Q1836">
            <v>12</v>
          </cell>
        </row>
        <row r="1837">
          <cell r="B1837" t="str">
            <v>Prešovská univerzita v Prešove</v>
          </cell>
          <cell r="C1837" t="str">
            <v>Fakulta športu</v>
          </cell>
          <cell r="P1837">
            <v>0</v>
          </cell>
          <cell r="Q1837">
            <v>2</v>
          </cell>
        </row>
        <row r="1838">
          <cell r="B1838" t="str">
            <v>Univerzita Pavla Jozefa Šafárika v Košiciach</v>
          </cell>
          <cell r="C1838" t="str">
            <v>Filozofická fakulta</v>
          </cell>
          <cell r="P1838">
            <v>0</v>
          </cell>
          <cell r="Q1838">
            <v>8</v>
          </cell>
        </row>
        <row r="1839">
          <cell r="B1839" t="str">
            <v>Slovenská technická univerzita v Bratislave</v>
          </cell>
          <cell r="C1839" t="str">
            <v>Fakulta elektrotechniky a informatiky</v>
          </cell>
          <cell r="P1839">
            <v>0</v>
          </cell>
          <cell r="Q1839">
            <v>13</v>
          </cell>
        </row>
        <row r="1840">
          <cell r="B1840" t="str">
            <v>Prešovská univerzita v Prešove</v>
          </cell>
          <cell r="C1840" t="str">
            <v>Pedagogická fakulta</v>
          </cell>
          <cell r="P1840">
            <v>0</v>
          </cell>
          <cell r="Q1840">
            <v>3</v>
          </cell>
        </row>
        <row r="1841">
          <cell r="B1841" t="str">
            <v>Univerzita Komenského v Bratislave</v>
          </cell>
          <cell r="C1841" t="str">
            <v>Filozofická fakulta</v>
          </cell>
          <cell r="P1841">
            <v>1</v>
          </cell>
          <cell r="Q1841">
            <v>3</v>
          </cell>
        </row>
        <row r="1842">
          <cell r="B1842" t="str">
            <v>Univerzita Mateja Bela v Banskej Bystrici</v>
          </cell>
          <cell r="C1842" t="str">
            <v>Pedagogická fakulta</v>
          </cell>
          <cell r="P1842">
            <v>0</v>
          </cell>
          <cell r="Q1842">
            <v>2</v>
          </cell>
        </row>
        <row r="1843">
          <cell r="B1843" t="str">
            <v>Univerzita Mateja Bela v Banskej Bystrici</v>
          </cell>
          <cell r="C1843" t="str">
            <v>Pedagogická fakulta</v>
          </cell>
          <cell r="P1843">
            <v>0</v>
          </cell>
          <cell r="Q1843">
            <v>1</v>
          </cell>
        </row>
        <row r="1844">
          <cell r="B1844" t="str">
            <v>Vysoká škola múzických umení v Bratislave</v>
          </cell>
          <cell r="C1844" t="str">
            <v>Filmová a televízna fakulta</v>
          </cell>
          <cell r="P1844">
            <v>2</v>
          </cell>
          <cell r="Q1844">
            <v>19</v>
          </cell>
        </row>
        <row r="1845">
          <cell r="B1845" t="str">
            <v>Technická univerzita v Košiciach</v>
          </cell>
          <cell r="C1845" t="str">
            <v>Fakulta umení</v>
          </cell>
          <cell r="P1845">
            <v>0</v>
          </cell>
          <cell r="Q1845">
            <v>1</v>
          </cell>
        </row>
        <row r="1846">
          <cell r="B1846" t="str">
            <v>Slovenská poľnohospodárska univerzita v Nitre</v>
          </cell>
          <cell r="C1846" t="str">
            <v>Fakulta biotechnológie a potravinárstva</v>
          </cell>
          <cell r="P1846">
            <v>0</v>
          </cell>
          <cell r="Q1846">
            <v>1</v>
          </cell>
        </row>
        <row r="1847">
          <cell r="B1847" t="str">
            <v>Univerzita Komenského v Bratislave</v>
          </cell>
          <cell r="C1847" t="str">
            <v>Právnická fakulta</v>
          </cell>
          <cell r="P1847">
            <v>0</v>
          </cell>
          <cell r="Q1847">
            <v>17</v>
          </cell>
        </row>
        <row r="1848">
          <cell r="B1848" t="str">
            <v>Technická univerzita v Košiciach</v>
          </cell>
          <cell r="C1848" t="str">
            <v>Ekonomická fakulta</v>
          </cell>
          <cell r="P1848">
            <v>0</v>
          </cell>
          <cell r="Q1848">
            <v>3</v>
          </cell>
        </row>
        <row r="1849">
          <cell r="B1849" t="str">
            <v>Slovenská technická univerzita v Bratislave</v>
          </cell>
          <cell r="C1849" t="str">
            <v>Fakulta elektrotechniky a informatiky</v>
          </cell>
          <cell r="P1849">
            <v>2</v>
          </cell>
          <cell r="Q1849">
            <v>118</v>
          </cell>
        </row>
        <row r="1850">
          <cell r="B1850" t="str">
            <v>Slovenská technická univerzita v Bratislave</v>
          </cell>
          <cell r="C1850" t="str">
            <v>Fakulta elektrotechniky a informatiky</v>
          </cell>
          <cell r="P1850">
            <v>0</v>
          </cell>
          <cell r="Q1850">
            <v>18</v>
          </cell>
        </row>
        <row r="1851">
          <cell r="B1851" t="str">
            <v>Slovenská technická univerzita v Bratislave</v>
          </cell>
          <cell r="C1851" t="str">
            <v>Fakulta elektrotechniky a informatiky</v>
          </cell>
          <cell r="P1851">
            <v>0</v>
          </cell>
          <cell r="Q1851">
            <v>22</v>
          </cell>
        </row>
        <row r="1852">
          <cell r="B1852" t="str">
            <v>Slovenská technická univerzita v Bratislave</v>
          </cell>
          <cell r="C1852" t="str">
            <v>Fakulta elektrotechniky a informatiky</v>
          </cell>
          <cell r="P1852">
            <v>0</v>
          </cell>
          <cell r="Q1852">
            <v>52</v>
          </cell>
        </row>
        <row r="1853">
          <cell r="B1853" t="str">
            <v>Univerzita Pavla Jozefa Šafárika v Košiciach</v>
          </cell>
          <cell r="C1853" t="str">
            <v>Právnická fakulta</v>
          </cell>
          <cell r="P1853">
            <v>0</v>
          </cell>
          <cell r="Q1853">
            <v>4</v>
          </cell>
        </row>
        <row r="1854">
          <cell r="B1854" t="str">
            <v>Univerzita Pavla Jozefa Šafárika v Košiciach</v>
          </cell>
          <cell r="C1854" t="str">
            <v>Filozofická fakulta</v>
          </cell>
          <cell r="P1854">
            <v>0</v>
          </cell>
          <cell r="Q1854">
            <v>1</v>
          </cell>
        </row>
        <row r="1855">
          <cell r="B1855" t="str">
            <v>Technická univerzita v Košiciach</v>
          </cell>
          <cell r="C1855" t="str">
            <v>Strojnícka fakulta</v>
          </cell>
          <cell r="P1855">
            <v>0</v>
          </cell>
          <cell r="Q1855">
            <v>6</v>
          </cell>
        </row>
        <row r="1856">
          <cell r="B1856" t="str">
            <v>Technická univerzita v Košiciach</v>
          </cell>
          <cell r="C1856" t="str">
            <v>Strojnícka fakulta</v>
          </cell>
          <cell r="P1856">
            <v>0</v>
          </cell>
          <cell r="Q1856">
            <v>1</v>
          </cell>
        </row>
        <row r="1857">
          <cell r="B1857" t="str">
            <v>Technická univerzita vo Zvolene</v>
          </cell>
          <cell r="C1857" t="str">
            <v>Lesnícka fakulta</v>
          </cell>
          <cell r="P1857">
            <v>0</v>
          </cell>
          <cell r="Q1857">
            <v>5</v>
          </cell>
        </row>
        <row r="1858">
          <cell r="B1858" t="str">
            <v>Univerzita Komenského v Bratislave</v>
          </cell>
          <cell r="C1858" t="str">
            <v>Jesseniova lekárska fakulta v Martine</v>
          </cell>
          <cell r="P1858">
            <v>0</v>
          </cell>
          <cell r="Q1858">
            <v>1</v>
          </cell>
        </row>
        <row r="1859">
          <cell r="B1859" t="str">
            <v>Slovenská poľnohospodárska univerzita v Nitre</v>
          </cell>
          <cell r="C1859" t="str">
            <v>Fakulta biotechnológie a potravinárstva</v>
          </cell>
          <cell r="P1859">
            <v>0</v>
          </cell>
          <cell r="Q1859">
            <v>1</v>
          </cell>
        </row>
        <row r="1860">
          <cell r="B1860" t="str">
            <v>Slovenská poľnohospodárska univerzita v Nitre</v>
          </cell>
          <cell r="C1860" t="str">
            <v>Fakulta biotechnológie a potravinárstva</v>
          </cell>
          <cell r="P1860">
            <v>0</v>
          </cell>
          <cell r="Q1860">
            <v>4</v>
          </cell>
        </row>
        <row r="1861">
          <cell r="B1861" t="str">
            <v>Slovenská poľnohospodárska univerzita v Nitre</v>
          </cell>
          <cell r="C1861" t="str">
            <v>Fakulta biotechnológie a potravinárstva</v>
          </cell>
          <cell r="P1861">
            <v>0</v>
          </cell>
          <cell r="Q1861">
            <v>1</v>
          </cell>
        </row>
        <row r="1862">
          <cell r="B1862" t="str">
            <v>Univerzita Pavla Jozefa Šafárika v Košiciach</v>
          </cell>
          <cell r="C1862" t="str">
            <v>Prírodovedecká fakulta</v>
          </cell>
          <cell r="P1862">
            <v>0</v>
          </cell>
          <cell r="Q1862">
            <v>2</v>
          </cell>
        </row>
        <row r="1863">
          <cell r="B1863" t="str">
            <v>Technická univerzita v Košiciach</v>
          </cell>
          <cell r="C1863" t="str">
            <v>Fakulta baníctva, ekológie, riadenia a geotechnológií</v>
          </cell>
          <cell r="P1863">
            <v>0</v>
          </cell>
          <cell r="Q1863">
            <v>1</v>
          </cell>
        </row>
        <row r="1864">
          <cell r="B1864" t="str">
            <v>Technická univerzita v Košiciach</v>
          </cell>
          <cell r="C1864" t="str">
            <v>Ekonomická fakulta</v>
          </cell>
          <cell r="P1864">
            <v>0</v>
          </cell>
          <cell r="Q1864">
            <v>9</v>
          </cell>
        </row>
        <row r="1865">
          <cell r="B1865" t="str">
            <v>Univerzita Pavla Jozefa Šafárika v Košiciach</v>
          </cell>
          <cell r="C1865" t="str">
            <v>Filozofická fakulta</v>
          </cell>
          <cell r="P1865">
            <v>0</v>
          </cell>
          <cell r="Q1865">
            <v>5</v>
          </cell>
        </row>
        <row r="1866">
          <cell r="B1866" t="str">
            <v>Univerzita Pavla Jozefa Šafárika v Košiciach</v>
          </cell>
          <cell r="C1866" t="str">
            <v>Filozofická fakulta</v>
          </cell>
          <cell r="P1866">
            <v>0</v>
          </cell>
          <cell r="Q1866">
            <v>2</v>
          </cell>
        </row>
        <row r="1867">
          <cell r="B1867" t="str">
            <v>Univerzita Pavla Jozefa Šafárika v Košiciach</v>
          </cell>
          <cell r="C1867" t="str">
            <v>Filozofická fakulta</v>
          </cell>
          <cell r="P1867">
            <v>0</v>
          </cell>
          <cell r="Q1867">
            <v>5</v>
          </cell>
        </row>
        <row r="1868">
          <cell r="B1868" t="str">
            <v>Univerzita Pavla Jozefa Šafárika v Košiciach</v>
          </cell>
          <cell r="C1868" t="str">
            <v>Filozofická fakulta</v>
          </cell>
          <cell r="P1868">
            <v>0</v>
          </cell>
          <cell r="Q1868">
            <v>4</v>
          </cell>
        </row>
        <row r="1869">
          <cell r="B1869" t="str">
            <v>Univerzita Pavla Jozefa Šafárika v Košiciach</v>
          </cell>
          <cell r="C1869" t="str">
            <v>Filozofická fakulta</v>
          </cell>
          <cell r="P1869">
            <v>2</v>
          </cell>
          <cell r="Q1869">
            <v>29</v>
          </cell>
        </row>
        <row r="1870">
          <cell r="B1870" t="str">
            <v>Slovenská poľnohospodárska univerzita v Nitre</v>
          </cell>
          <cell r="C1870" t="str">
            <v>Fakulta záhradníctva a krajinného inžinierstva</v>
          </cell>
          <cell r="P1870">
            <v>0</v>
          </cell>
          <cell r="Q1870">
            <v>1</v>
          </cell>
        </row>
        <row r="1871">
          <cell r="B1871" t="str">
            <v>Slovenská poľnohospodárska univerzita v Nitre</v>
          </cell>
          <cell r="C1871" t="str">
            <v>Fakulta agrobiológie a potravinových zdrojov</v>
          </cell>
          <cell r="P1871">
            <v>0</v>
          </cell>
          <cell r="Q1871">
            <v>1</v>
          </cell>
        </row>
        <row r="1872">
          <cell r="B1872" t="str">
            <v>Slovenská poľnohospodárska univerzita v Nitre</v>
          </cell>
          <cell r="C1872" t="str">
            <v>Fakulta biotechnológie a potravinárstva</v>
          </cell>
          <cell r="P1872">
            <v>0</v>
          </cell>
          <cell r="Q1872">
            <v>1</v>
          </cell>
        </row>
        <row r="1873">
          <cell r="B1873" t="str">
            <v>Slovenská poľnohospodárska univerzita v Nitre</v>
          </cell>
          <cell r="C1873" t="str">
            <v>Fakulta biotechnológie a potravinárstva</v>
          </cell>
          <cell r="P1873">
            <v>0</v>
          </cell>
          <cell r="Q1873">
            <v>1</v>
          </cell>
        </row>
        <row r="1874">
          <cell r="B1874" t="str">
            <v>Slovenská poľnohospodárska univerzita v Nitre</v>
          </cell>
          <cell r="C1874" t="str">
            <v>Fakulta záhradníctva a krajinného inžinierstva</v>
          </cell>
          <cell r="P1874">
            <v>0</v>
          </cell>
          <cell r="Q1874">
            <v>1</v>
          </cell>
        </row>
        <row r="1875">
          <cell r="B1875" t="str">
            <v>Univerzita Komenského v Bratislave</v>
          </cell>
          <cell r="C1875" t="str">
            <v>Pedagogická fakulta</v>
          </cell>
          <cell r="P1875">
            <v>0</v>
          </cell>
          <cell r="Q1875">
            <v>2</v>
          </cell>
        </row>
        <row r="1876">
          <cell r="B1876" t="str">
            <v>Slovenská technická univerzita v Bratislave</v>
          </cell>
          <cell r="C1876" t="str">
            <v>Materiálovotechnologická fakulta so sídlom v Trnave</v>
          </cell>
          <cell r="P1876">
            <v>0</v>
          </cell>
          <cell r="Q1876">
            <v>6</v>
          </cell>
        </row>
        <row r="1877">
          <cell r="B1877" t="str">
            <v>Univerzita J. Selyeho</v>
          </cell>
          <cell r="C1877" t="str">
            <v>Pedagogická fakulta</v>
          </cell>
          <cell r="P1877">
            <v>0</v>
          </cell>
          <cell r="Q1877">
            <v>3</v>
          </cell>
        </row>
        <row r="1878">
          <cell r="B1878" t="str">
            <v>Vysoká škola múzických umení v Bratislave</v>
          </cell>
          <cell r="C1878" t="str">
            <v>Filmová a televízna fakulta</v>
          </cell>
          <cell r="P1878">
            <v>0</v>
          </cell>
          <cell r="Q1878">
            <v>5</v>
          </cell>
        </row>
        <row r="1879">
          <cell r="B1879" t="str">
            <v>Univerzita Komenského v Bratislave</v>
          </cell>
          <cell r="C1879" t="str">
            <v>Fakulta telesnej výchovy a športu</v>
          </cell>
          <cell r="P1879">
            <v>1</v>
          </cell>
          <cell r="Q1879">
            <v>5</v>
          </cell>
        </row>
        <row r="1880">
          <cell r="B1880" t="str">
            <v>Univerzita Komenského v Bratislave</v>
          </cell>
          <cell r="C1880" t="str">
            <v>Filozofická fakulta</v>
          </cell>
          <cell r="P1880">
            <v>0</v>
          </cell>
          <cell r="Q1880">
            <v>2</v>
          </cell>
        </row>
        <row r="1881">
          <cell r="B1881" t="str">
            <v>Vysoká škola múzických umení v Bratislave</v>
          </cell>
          <cell r="C1881" t="str">
            <v>Hudobná a tanečná fakulta</v>
          </cell>
          <cell r="P1881">
            <v>0</v>
          </cell>
          <cell r="Q1881">
            <v>6</v>
          </cell>
        </row>
        <row r="1882">
          <cell r="B1882" t="str">
            <v>Slovenská poľnohospodárska univerzita v Nitre</v>
          </cell>
          <cell r="C1882" t="str">
            <v>Fakulta agrobiológie a potravinových zdrojov</v>
          </cell>
          <cell r="P1882">
            <v>0</v>
          </cell>
          <cell r="Q1882">
            <v>1</v>
          </cell>
        </row>
        <row r="1883">
          <cell r="B1883" t="str">
            <v>Ekonomická univerzita v Bratislave</v>
          </cell>
          <cell r="C1883" t="str">
            <v>Obchodná fakulta</v>
          </cell>
          <cell r="P1883">
            <v>0</v>
          </cell>
          <cell r="Q1883">
            <v>1</v>
          </cell>
        </row>
        <row r="1884">
          <cell r="B1884" t="str">
            <v>Univerzita Mateja Bela v Banskej Bystrici</v>
          </cell>
          <cell r="C1884" t="str">
            <v>Filozofická fakulta</v>
          </cell>
          <cell r="P1884">
            <v>0</v>
          </cell>
          <cell r="Q1884">
            <v>1</v>
          </cell>
        </row>
        <row r="1885">
          <cell r="B1885" t="str">
            <v>Slovenská technická univerzita v Bratislave</v>
          </cell>
          <cell r="C1885" t="str">
            <v>Materiálovotechnologická fakulta so sídlom v Trnave</v>
          </cell>
          <cell r="P1885">
            <v>0</v>
          </cell>
          <cell r="Q1885">
            <v>20</v>
          </cell>
        </row>
        <row r="1886">
          <cell r="B1886" t="str">
            <v>Vysoká škola zdravotníctva a sociálnej práce sv. Alžbety v Bratislave, n. o.</v>
          </cell>
          <cell r="C1886">
            <v>0</v>
          </cell>
          <cell r="P1886">
            <v>0</v>
          </cell>
          <cell r="Q1886">
            <v>3</v>
          </cell>
        </row>
        <row r="1887">
          <cell r="B1887" t="str">
            <v>Univerzita Komenského v Bratislave</v>
          </cell>
          <cell r="C1887" t="str">
            <v>Fakulta matematiky, fyziky a informatiky</v>
          </cell>
          <cell r="P1887">
            <v>0</v>
          </cell>
          <cell r="Q1887">
            <v>3</v>
          </cell>
        </row>
        <row r="1888">
          <cell r="B1888" t="str">
            <v>Vysoká škola manažmentu</v>
          </cell>
          <cell r="C1888">
            <v>0</v>
          </cell>
          <cell r="P1888">
            <v>0</v>
          </cell>
          <cell r="Q1888">
            <v>1</v>
          </cell>
        </row>
        <row r="1889">
          <cell r="B1889" t="str">
            <v>Slovenská poľnohospodárska univerzita v Nitre</v>
          </cell>
          <cell r="C1889" t="str">
            <v>Fakulta agrobiológie a potravinových zdrojov</v>
          </cell>
          <cell r="P1889">
            <v>0</v>
          </cell>
          <cell r="Q1889">
            <v>1</v>
          </cell>
        </row>
        <row r="1890">
          <cell r="B1890" t="str">
            <v>Univerzita Pavla Jozefa Šafárika v Košiciach</v>
          </cell>
          <cell r="C1890" t="str">
            <v>Filozofická fakulta</v>
          </cell>
          <cell r="P1890">
            <v>0</v>
          </cell>
          <cell r="Q1890">
            <v>3</v>
          </cell>
        </row>
        <row r="1891">
          <cell r="B1891" t="str">
            <v>Univerzita Pavla Jozefa Šafárika v Košiciach</v>
          </cell>
          <cell r="C1891" t="str">
            <v>Filozofická fakulta</v>
          </cell>
          <cell r="P1891">
            <v>0</v>
          </cell>
          <cell r="Q1891">
            <v>1</v>
          </cell>
        </row>
        <row r="1892">
          <cell r="B1892" t="str">
            <v>Slovenská poľnohospodárska univerzita v Nitre</v>
          </cell>
          <cell r="C1892" t="str">
            <v>Fakulta agrobiológie a potravinových zdrojov</v>
          </cell>
          <cell r="P1892">
            <v>0</v>
          </cell>
          <cell r="Q1892">
            <v>1</v>
          </cell>
        </row>
        <row r="1893">
          <cell r="B1893" t="str">
            <v>Slovenská poľnohospodárska univerzita v Nitre</v>
          </cell>
          <cell r="C1893" t="str">
            <v>Fakulta agrobiológie a potravinových zdrojov</v>
          </cell>
          <cell r="P1893">
            <v>1</v>
          </cell>
          <cell r="Q1893">
            <v>1</v>
          </cell>
        </row>
        <row r="1894">
          <cell r="B1894" t="str">
            <v>Vysoká škola múzických umení v Bratislave</v>
          </cell>
          <cell r="C1894" t="str">
            <v>Filmová a televízna fakulta</v>
          </cell>
          <cell r="P1894">
            <v>1</v>
          </cell>
          <cell r="Q1894">
            <v>11</v>
          </cell>
        </row>
        <row r="1895">
          <cell r="B1895" t="str">
            <v>Univerzita Komenského v Bratislave</v>
          </cell>
          <cell r="C1895" t="str">
            <v>Fakulta managementu</v>
          </cell>
          <cell r="P1895">
            <v>0</v>
          </cell>
          <cell r="Q1895">
            <v>10</v>
          </cell>
        </row>
        <row r="1896">
          <cell r="B1896" t="str">
            <v>Univerzita J. Selyeho</v>
          </cell>
          <cell r="C1896" t="str">
            <v>Pedagogická fakulta</v>
          </cell>
          <cell r="P1896">
            <v>0</v>
          </cell>
          <cell r="Q1896">
            <v>1</v>
          </cell>
        </row>
        <row r="1897">
          <cell r="B1897" t="str">
            <v>Univerzita Komenského v Bratislave</v>
          </cell>
          <cell r="C1897" t="str">
            <v>Právnická fakulta</v>
          </cell>
          <cell r="P1897">
            <v>0</v>
          </cell>
          <cell r="Q1897">
            <v>1</v>
          </cell>
        </row>
        <row r="1898">
          <cell r="B1898" t="str">
            <v>Univerzita Komenského v Bratislave</v>
          </cell>
          <cell r="C1898" t="str">
            <v>Právnická fakulta</v>
          </cell>
          <cell r="P1898">
            <v>0</v>
          </cell>
          <cell r="Q1898">
            <v>1</v>
          </cell>
        </row>
        <row r="1899">
          <cell r="B1899" t="str">
            <v>Univerzita Komenského v Bratislave</v>
          </cell>
          <cell r="C1899" t="str">
            <v>Fakulta managementu</v>
          </cell>
          <cell r="P1899">
            <v>0</v>
          </cell>
          <cell r="Q1899">
            <v>5</v>
          </cell>
        </row>
        <row r="1900">
          <cell r="B1900" t="str">
            <v>Ekonomická univerzita v Bratislave</v>
          </cell>
          <cell r="C1900" t="str">
            <v>Obchodná fakulta</v>
          </cell>
          <cell r="P1900">
            <v>0</v>
          </cell>
          <cell r="Q1900">
            <v>3</v>
          </cell>
        </row>
        <row r="1901">
          <cell r="B1901" t="str">
            <v>Univerzita Komenského v Bratislave</v>
          </cell>
          <cell r="C1901" t="str">
            <v>Filozofická fakulta</v>
          </cell>
          <cell r="P1901">
            <v>0</v>
          </cell>
          <cell r="Q1901">
            <v>2</v>
          </cell>
        </row>
        <row r="1902">
          <cell r="B1902" t="str">
            <v>Univerzita Mateja Bela v Banskej Bystrici</v>
          </cell>
          <cell r="C1902" t="str">
            <v>Ekonomická fakulta</v>
          </cell>
          <cell r="P1902">
            <v>0</v>
          </cell>
          <cell r="Q1902">
            <v>1</v>
          </cell>
        </row>
        <row r="1903">
          <cell r="B1903" t="str">
            <v>Univerzita Mateja Bela v Banskej Bystrici</v>
          </cell>
          <cell r="C1903" t="str">
            <v>Filozofická fakulta</v>
          </cell>
          <cell r="P1903">
            <v>0</v>
          </cell>
          <cell r="Q1903">
            <v>1</v>
          </cell>
        </row>
        <row r="1904">
          <cell r="B1904" t="str">
            <v>Trnavská univerzita v Trnave</v>
          </cell>
          <cell r="C1904" t="str">
            <v>Fakulta zdravotníctva a sociálnej práce</v>
          </cell>
          <cell r="P1904">
            <v>1</v>
          </cell>
          <cell r="Q1904">
            <v>1</v>
          </cell>
        </row>
        <row r="1905">
          <cell r="B1905" t="str">
            <v>Trnavská univerzita v Trnave</v>
          </cell>
          <cell r="C1905" t="str">
            <v>Fakulta zdravotníctva a sociálnej práce</v>
          </cell>
          <cell r="P1905">
            <v>0</v>
          </cell>
          <cell r="Q1905">
            <v>2</v>
          </cell>
        </row>
        <row r="1906">
          <cell r="B1906" t="str">
            <v>Vysoká škola múzických umení v Bratislave</v>
          </cell>
          <cell r="C1906" t="str">
            <v>Hudobná a tanečná fakulta</v>
          </cell>
          <cell r="P1906">
            <v>0</v>
          </cell>
          <cell r="Q1906">
            <v>4</v>
          </cell>
        </row>
        <row r="1907">
          <cell r="B1907" t="str">
            <v>Vysoká škola múzických umení v Bratislave</v>
          </cell>
          <cell r="C1907" t="str">
            <v>Filmová a televízna fakulta</v>
          </cell>
          <cell r="P1907">
            <v>1</v>
          </cell>
          <cell r="Q1907">
            <v>13</v>
          </cell>
        </row>
        <row r="1908">
          <cell r="B1908" t="str">
            <v>Univerzita Komenského v Bratislave</v>
          </cell>
          <cell r="C1908" t="str">
            <v>Lekárska fakulta</v>
          </cell>
          <cell r="P1908">
            <v>0</v>
          </cell>
          <cell r="Q1908">
            <v>6</v>
          </cell>
        </row>
        <row r="1909">
          <cell r="B1909" t="str">
            <v>Slovenská technická univerzita v Bratislave</v>
          </cell>
          <cell r="C1909" t="str">
            <v>Fakulta architektúry a dizajnu</v>
          </cell>
          <cell r="P1909">
            <v>0</v>
          </cell>
          <cell r="Q1909">
            <v>2</v>
          </cell>
        </row>
        <row r="1910">
          <cell r="B1910" t="str">
            <v>Slovenská technická univerzita v Bratislave</v>
          </cell>
          <cell r="C1910" t="str">
            <v>Fakulta elektrotechniky a informatiky</v>
          </cell>
          <cell r="P1910">
            <v>0</v>
          </cell>
          <cell r="Q1910">
            <v>18</v>
          </cell>
        </row>
        <row r="1911">
          <cell r="B1911" t="str">
            <v>Univerzita Komenského v Bratislave</v>
          </cell>
          <cell r="C1911" t="str">
            <v>Filozofická fakulta</v>
          </cell>
          <cell r="P1911">
            <v>0</v>
          </cell>
          <cell r="Q1911">
            <v>1</v>
          </cell>
        </row>
        <row r="1912">
          <cell r="B1912" t="str">
            <v>Slovenská poľnohospodárska univerzita v Nitre</v>
          </cell>
          <cell r="C1912" t="str">
            <v>Fakulta agrobiológie a potravinových zdrojov</v>
          </cell>
          <cell r="P1912">
            <v>0</v>
          </cell>
          <cell r="Q1912">
            <v>2</v>
          </cell>
        </row>
        <row r="1913">
          <cell r="B1913" t="str">
            <v>Univerzita Pavla Jozefa Šafárika v Košiciach</v>
          </cell>
          <cell r="C1913" t="str">
            <v>Prírodovedecká fakulta</v>
          </cell>
          <cell r="P1913">
            <v>0</v>
          </cell>
          <cell r="Q1913">
            <v>6</v>
          </cell>
        </row>
        <row r="1914">
          <cell r="B1914" t="str">
            <v>Univerzita Pavla Jozefa Šafárika v Košiciach</v>
          </cell>
          <cell r="C1914" t="str">
            <v>Prírodovedecká fakulta</v>
          </cell>
          <cell r="P1914">
            <v>0</v>
          </cell>
          <cell r="Q1914">
            <v>2</v>
          </cell>
        </row>
        <row r="1915">
          <cell r="B1915" t="str">
            <v>Technická univerzita v Košiciach</v>
          </cell>
          <cell r="C1915" t="str">
            <v>Ekonomická fakulta</v>
          </cell>
          <cell r="P1915">
            <v>0</v>
          </cell>
          <cell r="Q1915">
            <v>1</v>
          </cell>
        </row>
        <row r="1916">
          <cell r="B1916" t="str">
            <v>Univerzita Pavla Jozefa Šafárika v Košiciach</v>
          </cell>
          <cell r="C1916" t="str">
            <v>Filozofická fakulta</v>
          </cell>
          <cell r="P1916">
            <v>0</v>
          </cell>
          <cell r="Q1916">
            <v>4</v>
          </cell>
        </row>
        <row r="1917">
          <cell r="B1917" t="str">
            <v>Univerzita Pavla Jozefa Šafárika v Košiciach</v>
          </cell>
          <cell r="C1917" t="str">
            <v>Filozofická fakulta</v>
          </cell>
          <cell r="P1917">
            <v>0</v>
          </cell>
          <cell r="Q1917">
            <v>1</v>
          </cell>
        </row>
        <row r="1918">
          <cell r="B1918" t="str">
            <v>Univerzita Pavla Jozefa Šafárika v Košiciach</v>
          </cell>
          <cell r="C1918" t="str">
            <v>Filozofická fakulta</v>
          </cell>
          <cell r="P1918">
            <v>0</v>
          </cell>
          <cell r="Q1918">
            <v>1</v>
          </cell>
        </row>
        <row r="1919">
          <cell r="B1919" t="str">
            <v>Slovenská poľnohospodárska univerzita v Nitre</v>
          </cell>
          <cell r="C1919" t="str">
            <v>Fakulta agrobiológie a potravinových zdrojov</v>
          </cell>
          <cell r="P1919">
            <v>0</v>
          </cell>
          <cell r="Q1919">
            <v>4</v>
          </cell>
        </row>
        <row r="1920">
          <cell r="B1920" t="str">
            <v>Slovenská poľnohospodárska univerzita v Nitre</v>
          </cell>
          <cell r="C1920" t="str">
            <v>Fakulta záhradníctva a krajinného inžinierstva</v>
          </cell>
          <cell r="P1920">
            <v>1</v>
          </cell>
          <cell r="Q1920">
            <v>5</v>
          </cell>
        </row>
        <row r="1921">
          <cell r="B1921" t="str">
            <v>Ekonomická univerzita v Bratislave</v>
          </cell>
          <cell r="C1921" t="str">
            <v>Obchodná fakulta</v>
          </cell>
          <cell r="P1921">
            <v>0</v>
          </cell>
          <cell r="Q1921">
            <v>4</v>
          </cell>
        </row>
        <row r="1922">
          <cell r="B1922" t="str">
            <v>Ekonomická univerzita v Bratislave</v>
          </cell>
          <cell r="C1922" t="str">
            <v>Obchodná fakulta</v>
          </cell>
          <cell r="P1922">
            <v>0</v>
          </cell>
          <cell r="Q1922">
            <v>1</v>
          </cell>
        </row>
        <row r="1923">
          <cell r="B1923" t="str">
            <v>Slovenská technická univerzita v Bratislave</v>
          </cell>
          <cell r="C1923" t="str">
            <v>Fakulta elektrotechniky a informatiky</v>
          </cell>
          <cell r="P1923">
            <v>0</v>
          </cell>
          <cell r="Q1923">
            <v>8</v>
          </cell>
        </row>
        <row r="1924">
          <cell r="B1924" t="str">
            <v>Univerzita Pavla Jozefa Šafárika v Košiciach</v>
          </cell>
          <cell r="C1924" t="str">
            <v>Filozofická fakulta</v>
          </cell>
          <cell r="P1924">
            <v>0</v>
          </cell>
          <cell r="Q1924">
            <v>2</v>
          </cell>
        </row>
        <row r="1925">
          <cell r="B1925" t="str">
            <v>Vysoká škola múzických umení v Bratislave</v>
          </cell>
          <cell r="C1925" t="str">
            <v>Filmová a televízna fakulta</v>
          </cell>
          <cell r="P1925">
            <v>0</v>
          </cell>
          <cell r="Q1925">
            <v>7</v>
          </cell>
        </row>
        <row r="1926">
          <cell r="B1926" t="str">
            <v>Univerzita Mateja Bela v Banskej Bystrici</v>
          </cell>
          <cell r="C1926" t="str">
            <v>Filozofická fakulta</v>
          </cell>
          <cell r="P1926">
            <v>0</v>
          </cell>
          <cell r="Q1926">
            <v>2</v>
          </cell>
        </row>
        <row r="1927">
          <cell r="B1927" t="str">
            <v>Vysoká škola múzických umení v Bratislave</v>
          </cell>
          <cell r="C1927">
            <v>0</v>
          </cell>
          <cell r="P1927">
            <v>0</v>
          </cell>
          <cell r="Q1927">
            <v>1</v>
          </cell>
        </row>
        <row r="1928">
          <cell r="B1928" t="str">
            <v>Univerzita Komenského v Bratislave</v>
          </cell>
          <cell r="C1928" t="str">
            <v>Jesseniova lekárska fakulta v Martine</v>
          </cell>
          <cell r="P1928">
            <v>0</v>
          </cell>
          <cell r="Q1928">
            <v>1</v>
          </cell>
        </row>
        <row r="1929">
          <cell r="B1929" t="str">
            <v>Univerzita Konštantína Filozofa v Nitre</v>
          </cell>
          <cell r="C1929" t="str">
            <v>Fakulta prírodných vied a informatiky</v>
          </cell>
          <cell r="P1929">
            <v>0</v>
          </cell>
          <cell r="Q1929">
            <v>1</v>
          </cell>
        </row>
        <row r="1930">
          <cell r="B1930" t="str">
            <v>Univerzita Konštantína Filozofa v Nitre</v>
          </cell>
          <cell r="C1930" t="str">
            <v>Fakulta prírodných vied a informatiky</v>
          </cell>
          <cell r="P1930">
            <v>0</v>
          </cell>
          <cell r="Q1930">
            <v>1</v>
          </cell>
        </row>
        <row r="1931">
          <cell r="B1931" t="str">
            <v>Technická univerzita v Košiciach</v>
          </cell>
          <cell r="C1931" t="str">
            <v>Strojnícka fakulta</v>
          </cell>
          <cell r="P1931">
            <v>1</v>
          </cell>
          <cell r="Q1931">
            <v>6</v>
          </cell>
        </row>
        <row r="1932">
          <cell r="B1932" t="str">
            <v>Trnavská univerzita v Trnave</v>
          </cell>
          <cell r="C1932" t="str">
            <v>Filozofická fakulta</v>
          </cell>
          <cell r="P1932">
            <v>0</v>
          </cell>
          <cell r="Q1932">
            <v>1</v>
          </cell>
        </row>
        <row r="1933">
          <cell r="B1933" t="str">
            <v>Trnavská univerzita v Trnave</v>
          </cell>
          <cell r="C1933" t="str">
            <v>Právnická fakulta</v>
          </cell>
          <cell r="P1933">
            <v>0</v>
          </cell>
          <cell r="Q1933">
            <v>2</v>
          </cell>
        </row>
        <row r="1934">
          <cell r="B1934" t="str">
            <v>Univerzita Pavla Jozefa Šafárika v Košiciach</v>
          </cell>
          <cell r="C1934" t="str">
            <v>Filozofická fakulta</v>
          </cell>
          <cell r="P1934">
            <v>0</v>
          </cell>
          <cell r="Q1934">
            <v>1</v>
          </cell>
        </row>
        <row r="1935">
          <cell r="B1935" t="str">
            <v>Katolícka univerzita v Ružomberku</v>
          </cell>
          <cell r="C1935" t="str">
            <v>Pedagogická fakulta</v>
          </cell>
          <cell r="P1935">
            <v>0</v>
          </cell>
          <cell r="Q1935">
            <v>2</v>
          </cell>
        </row>
        <row r="1936">
          <cell r="B1936" t="str">
            <v>Univerzita Komenského v Bratislave</v>
          </cell>
          <cell r="C1936" t="str">
            <v>Právnická fakulta</v>
          </cell>
          <cell r="P1936">
            <v>0</v>
          </cell>
          <cell r="Q1936">
            <v>1</v>
          </cell>
        </row>
        <row r="1937">
          <cell r="B1937" t="str">
            <v>Univerzita Komenského v Bratislave</v>
          </cell>
          <cell r="C1937" t="str">
            <v>Právnická fakulta</v>
          </cell>
          <cell r="P1937">
            <v>0</v>
          </cell>
          <cell r="Q1937">
            <v>2</v>
          </cell>
        </row>
        <row r="1938">
          <cell r="B1938" t="str">
            <v>Univerzita Komenského v Bratislave</v>
          </cell>
          <cell r="C1938" t="str">
            <v>Fakulta matematiky, fyziky a informatiky</v>
          </cell>
          <cell r="P1938">
            <v>0</v>
          </cell>
          <cell r="Q1938">
            <v>2</v>
          </cell>
        </row>
        <row r="1939">
          <cell r="B1939" t="str">
            <v>Univerzita Konštantína Filozofa v Nitre</v>
          </cell>
          <cell r="C1939" t="str">
            <v>Pedagogická fakulta</v>
          </cell>
          <cell r="P1939">
            <v>0</v>
          </cell>
          <cell r="Q1939">
            <v>2</v>
          </cell>
        </row>
        <row r="1940">
          <cell r="B1940" t="str">
            <v>Prešovská univerzita v Prešove</v>
          </cell>
          <cell r="C1940" t="str">
            <v>Filozofická fakulta</v>
          </cell>
          <cell r="P1940">
            <v>0</v>
          </cell>
          <cell r="Q1940">
            <v>1</v>
          </cell>
        </row>
        <row r="1941">
          <cell r="B1941" t="str">
            <v>Prešovská univerzita v Prešove</v>
          </cell>
          <cell r="C1941" t="str">
            <v>Pravoslávna bohoslovecká fakulta</v>
          </cell>
          <cell r="P1941">
            <v>0</v>
          </cell>
          <cell r="Q1941">
            <v>2</v>
          </cell>
        </row>
        <row r="1942">
          <cell r="B1942" t="str">
            <v>Technická univerzita v Košiciach</v>
          </cell>
          <cell r="C1942" t="str">
            <v>Fakulta výrobných technológií so sídlom v Prešove</v>
          </cell>
          <cell r="P1942">
            <v>0</v>
          </cell>
          <cell r="Q1942">
            <v>3</v>
          </cell>
        </row>
        <row r="1943">
          <cell r="B1943" t="str">
            <v>Technická univerzita v Košiciach</v>
          </cell>
          <cell r="C1943" t="str">
            <v>Fakulta výrobných technológií so sídlom v Prešove</v>
          </cell>
          <cell r="P1943">
            <v>1</v>
          </cell>
          <cell r="Q1943">
            <v>6</v>
          </cell>
        </row>
        <row r="1944">
          <cell r="B1944" t="str">
            <v>Technická univerzita v Košiciach</v>
          </cell>
          <cell r="C1944" t="str">
            <v>Fakulta výrobných technológií so sídlom v Prešove</v>
          </cell>
          <cell r="P1944">
            <v>0</v>
          </cell>
          <cell r="Q1944">
            <v>1</v>
          </cell>
        </row>
        <row r="1945">
          <cell r="B1945" t="str">
            <v>Technická univerzita v Košiciach</v>
          </cell>
          <cell r="C1945" t="str">
            <v>Fakulta výrobných technológií so sídlom v Prešove</v>
          </cell>
          <cell r="P1945">
            <v>0</v>
          </cell>
          <cell r="Q1945">
            <v>2</v>
          </cell>
        </row>
        <row r="1946">
          <cell r="B1946" t="str">
            <v>Univerzita Konštantína Filozofa v Nitre</v>
          </cell>
          <cell r="C1946" t="str">
            <v>Pedagogická fakulta</v>
          </cell>
          <cell r="P1946">
            <v>0</v>
          </cell>
          <cell r="Q1946">
            <v>3</v>
          </cell>
        </row>
        <row r="1947">
          <cell r="B1947" t="str">
            <v>Univerzita Konštantína Filozofa v Nitre</v>
          </cell>
          <cell r="C1947" t="str">
            <v>Pedagogická fakulta</v>
          </cell>
          <cell r="P1947">
            <v>0</v>
          </cell>
          <cell r="Q1947">
            <v>1</v>
          </cell>
        </row>
        <row r="1948">
          <cell r="B1948" t="str">
            <v>Technická univerzita v Košiciach</v>
          </cell>
          <cell r="C1948" t="str">
            <v>Fakulta výrobných technológií so sídlom v Prešove</v>
          </cell>
          <cell r="P1948">
            <v>0</v>
          </cell>
          <cell r="Q1948">
            <v>1</v>
          </cell>
        </row>
        <row r="1949">
          <cell r="B1949" t="str">
            <v>Univerzita Konštantína Filozofa v Nitre</v>
          </cell>
          <cell r="C1949" t="str">
            <v>Pedagogická fakulta</v>
          </cell>
          <cell r="P1949">
            <v>0</v>
          </cell>
          <cell r="Q1949">
            <v>2</v>
          </cell>
        </row>
        <row r="1950">
          <cell r="B1950" t="str">
            <v>Univerzita Komenského v Bratislave</v>
          </cell>
          <cell r="C1950" t="str">
            <v>Farmaceutická fakulta</v>
          </cell>
          <cell r="P1950">
            <v>0</v>
          </cell>
          <cell r="Q1950">
            <v>1</v>
          </cell>
        </row>
        <row r="1951">
          <cell r="B1951" t="str">
            <v>Katolícka univerzita v Ružomberku</v>
          </cell>
          <cell r="C1951" t="str">
            <v>Pedagogická fakulta</v>
          </cell>
          <cell r="P1951">
            <v>0</v>
          </cell>
          <cell r="Q1951">
            <v>1</v>
          </cell>
        </row>
        <row r="1952">
          <cell r="B1952" t="str">
            <v>Univerzita Konštantína Filozofa v Nitre</v>
          </cell>
          <cell r="C1952" t="str">
            <v>Pedagogická fakulta</v>
          </cell>
          <cell r="P1952">
            <v>0</v>
          </cell>
          <cell r="Q1952">
            <v>1</v>
          </cell>
        </row>
        <row r="1953">
          <cell r="B1953" t="str">
            <v>Univerzita Konštantína Filozofa v Nitre</v>
          </cell>
          <cell r="C1953" t="str">
            <v>Pedagogická fakulta</v>
          </cell>
          <cell r="P1953">
            <v>0</v>
          </cell>
          <cell r="Q1953">
            <v>1</v>
          </cell>
        </row>
        <row r="1954">
          <cell r="B1954" t="str">
            <v>Katolícka univerzita v Ružomberku</v>
          </cell>
          <cell r="C1954" t="str">
            <v>Pedagogická fakulta</v>
          </cell>
          <cell r="P1954">
            <v>0</v>
          </cell>
          <cell r="Q1954">
            <v>2</v>
          </cell>
        </row>
        <row r="1955">
          <cell r="B1955" t="str">
            <v>Žilinská univerzita v Žiline</v>
          </cell>
          <cell r="C1955" t="str">
            <v>Fakulta prevádzky a ekonomiky dopravy a spojov</v>
          </cell>
          <cell r="P1955">
            <v>0</v>
          </cell>
          <cell r="Q1955">
            <v>1</v>
          </cell>
        </row>
        <row r="1956">
          <cell r="B1956" t="str">
            <v>Žilinská univerzita v Žiline</v>
          </cell>
          <cell r="C1956" t="str">
            <v>Fakulta prevádzky a ekonomiky dopravy a spojov</v>
          </cell>
          <cell r="P1956">
            <v>0</v>
          </cell>
          <cell r="Q1956">
            <v>2</v>
          </cell>
        </row>
        <row r="1957">
          <cell r="B1957" t="str">
            <v>Žilinská univerzita v Žiline</v>
          </cell>
          <cell r="C1957" t="str">
            <v>Fakulta prevádzky a ekonomiky dopravy a spojov</v>
          </cell>
          <cell r="P1957">
            <v>1</v>
          </cell>
          <cell r="Q1957">
            <v>3</v>
          </cell>
        </row>
        <row r="1958">
          <cell r="B1958" t="str">
            <v>Žilinská univerzita v Žiline</v>
          </cell>
          <cell r="C1958" t="str">
            <v>Fakulta prevádzky a ekonomiky dopravy a spojov</v>
          </cell>
          <cell r="P1958">
            <v>1</v>
          </cell>
          <cell r="Q1958">
            <v>3</v>
          </cell>
        </row>
        <row r="1959">
          <cell r="B1959" t="str">
            <v>Žilinská univerzita v Žiline</v>
          </cell>
          <cell r="C1959" t="str">
            <v>Fakulta prevádzky a ekonomiky dopravy a spojov</v>
          </cell>
          <cell r="P1959">
            <v>0</v>
          </cell>
          <cell r="Q1959">
            <v>1</v>
          </cell>
        </row>
        <row r="1960">
          <cell r="B1960" t="str">
            <v>Žilinská univerzita v Žiline</v>
          </cell>
          <cell r="C1960" t="str">
            <v>Fakulta prevádzky a ekonomiky dopravy a spojov</v>
          </cell>
          <cell r="P1960">
            <v>0</v>
          </cell>
          <cell r="Q1960">
            <v>2</v>
          </cell>
        </row>
        <row r="1961">
          <cell r="B1961" t="str">
            <v>Univerzita Komenského v Bratislave</v>
          </cell>
          <cell r="C1961" t="str">
            <v>Právnická fakulta</v>
          </cell>
          <cell r="P1961">
            <v>0</v>
          </cell>
          <cell r="Q1961">
            <v>2</v>
          </cell>
        </row>
        <row r="1962">
          <cell r="B1962" t="str">
            <v>Univerzita Komenského v Bratislave</v>
          </cell>
          <cell r="C1962" t="str">
            <v>Filozofická fakulta</v>
          </cell>
          <cell r="P1962">
            <v>0</v>
          </cell>
          <cell r="Q1962">
            <v>1</v>
          </cell>
        </row>
        <row r="1963">
          <cell r="B1963" t="str">
            <v>Paneurópska vysoká škola</v>
          </cell>
          <cell r="C1963" t="str">
            <v>Fakulta práva</v>
          </cell>
          <cell r="P1963">
            <v>0</v>
          </cell>
          <cell r="Q1963">
            <v>3</v>
          </cell>
        </row>
        <row r="1964">
          <cell r="B1964" t="str">
            <v>Paneurópska vysoká škola</v>
          </cell>
          <cell r="C1964" t="str">
            <v>Fakulta práva</v>
          </cell>
          <cell r="P1964">
            <v>0</v>
          </cell>
          <cell r="Q1964">
            <v>6</v>
          </cell>
        </row>
        <row r="1965">
          <cell r="B1965" t="str">
            <v>Žilinská univerzita v Žiline</v>
          </cell>
          <cell r="C1965" t="str">
            <v>Fakulta prevádzky a ekonomiky dopravy a spojov</v>
          </cell>
          <cell r="P1965">
            <v>0</v>
          </cell>
          <cell r="Q1965">
            <v>1</v>
          </cell>
        </row>
        <row r="1966">
          <cell r="B1966" t="str">
            <v>Univerzita Komenského v Bratislave</v>
          </cell>
          <cell r="C1966" t="str">
            <v>Prírodovedecká fakulta</v>
          </cell>
          <cell r="P1966">
            <v>0</v>
          </cell>
          <cell r="Q1966">
            <v>3</v>
          </cell>
        </row>
        <row r="1967">
          <cell r="B1967" t="str">
            <v>Akadémia ozbrojených síl generála Milana Rastislava Štefánika</v>
          </cell>
          <cell r="C1967">
            <v>0</v>
          </cell>
          <cell r="P1967">
            <v>0</v>
          </cell>
          <cell r="Q1967">
            <v>3</v>
          </cell>
        </row>
        <row r="1968">
          <cell r="B1968" t="str">
            <v>Univerzita Komenského v Bratislave</v>
          </cell>
          <cell r="C1968" t="str">
            <v>Fakulta matematiky, fyziky a informatiky</v>
          </cell>
          <cell r="P1968">
            <v>0</v>
          </cell>
          <cell r="Q1968">
            <v>1</v>
          </cell>
        </row>
        <row r="1969">
          <cell r="B1969" t="str">
            <v>Univerzita Komenského v Bratislave</v>
          </cell>
          <cell r="C1969" t="str">
            <v>Jesseniova lekárska fakulta v Martine</v>
          </cell>
          <cell r="P1969">
            <v>0</v>
          </cell>
          <cell r="Q1969">
            <v>1</v>
          </cell>
        </row>
        <row r="1970">
          <cell r="B1970" t="str">
            <v>Univerzita Komenského v Bratislave</v>
          </cell>
          <cell r="C1970" t="str">
            <v>Lekárska fakulta</v>
          </cell>
          <cell r="P1970">
            <v>0</v>
          </cell>
          <cell r="Q1970">
            <v>1</v>
          </cell>
        </row>
        <row r="1971">
          <cell r="B1971" t="str">
            <v>Univerzita Komenského v Bratislave</v>
          </cell>
          <cell r="C1971" t="str">
            <v>Právnická fakulta</v>
          </cell>
          <cell r="P1971">
            <v>0</v>
          </cell>
          <cell r="Q1971">
            <v>1</v>
          </cell>
        </row>
        <row r="1972">
          <cell r="B1972" t="str">
            <v>Univerzita Komenského v Bratislave</v>
          </cell>
          <cell r="C1972" t="str">
            <v>Farmaceutická fakulta</v>
          </cell>
          <cell r="P1972">
            <v>0</v>
          </cell>
          <cell r="Q1972">
            <v>2</v>
          </cell>
        </row>
        <row r="1973">
          <cell r="B1973" t="str">
            <v>Univerzita Komenského v Bratislave</v>
          </cell>
          <cell r="C1973" t="str">
            <v>Farmaceutická fakulta</v>
          </cell>
          <cell r="P1973">
            <v>0</v>
          </cell>
          <cell r="Q1973">
            <v>2</v>
          </cell>
        </row>
        <row r="1974">
          <cell r="B1974" t="str">
            <v>Slovenská poľnohospodárska univerzita v Nitre</v>
          </cell>
          <cell r="C1974" t="str">
            <v>Fakulta európskych štúdií a regionálneho rozvoja</v>
          </cell>
          <cell r="P1974">
            <v>0</v>
          </cell>
          <cell r="Q1974">
            <v>2</v>
          </cell>
        </row>
        <row r="1975">
          <cell r="B1975" t="str">
            <v>Univerzita Pavla Jozefa Šafárika v Košiciach</v>
          </cell>
          <cell r="C1975" t="str">
            <v>Lekárska fakulta</v>
          </cell>
          <cell r="P1975">
            <v>0</v>
          </cell>
          <cell r="Q1975">
            <v>2</v>
          </cell>
        </row>
        <row r="1976">
          <cell r="B1976" t="str">
            <v>Univerzita Pavla Jozefa Šafárika v Košiciach</v>
          </cell>
          <cell r="C1976" t="str">
            <v>Lekárska fakulta</v>
          </cell>
          <cell r="P1976">
            <v>0</v>
          </cell>
          <cell r="Q1976">
            <v>1</v>
          </cell>
        </row>
        <row r="1977">
          <cell r="B1977" t="str">
            <v>Technická univerzita vo Zvolene</v>
          </cell>
          <cell r="C1977" t="str">
            <v>Fakulta ekológie a environmentalistiky</v>
          </cell>
          <cell r="P1977">
            <v>0</v>
          </cell>
          <cell r="Q1977">
            <v>1</v>
          </cell>
        </row>
        <row r="1978">
          <cell r="B1978" t="str">
            <v>Technická univerzita vo Zvolene</v>
          </cell>
          <cell r="C1978" t="str">
            <v>Fakulta ekológie a environmentalistiky</v>
          </cell>
          <cell r="P1978">
            <v>0</v>
          </cell>
          <cell r="Q1978">
            <v>1</v>
          </cell>
        </row>
        <row r="1979">
          <cell r="B1979" t="str">
            <v>Technická univerzita vo Zvolene</v>
          </cell>
          <cell r="C1979" t="str">
            <v>Fakulta ekológie a environmentalistiky</v>
          </cell>
          <cell r="P1979">
            <v>0</v>
          </cell>
          <cell r="Q1979">
            <v>2</v>
          </cell>
        </row>
        <row r="1980">
          <cell r="B1980" t="str">
            <v>Univerzita Komenského v Bratislave</v>
          </cell>
          <cell r="C1980" t="str">
            <v>Lekárska fakulta</v>
          </cell>
          <cell r="P1980">
            <v>0</v>
          </cell>
          <cell r="Q1980">
            <v>2</v>
          </cell>
        </row>
        <row r="1981">
          <cell r="B1981" t="str">
            <v>Univerzita Pavla Jozefa Šafárika v Košiciach</v>
          </cell>
          <cell r="C1981" t="str">
            <v>Lekárska fakulta</v>
          </cell>
          <cell r="P1981">
            <v>0</v>
          </cell>
          <cell r="Q1981">
            <v>3</v>
          </cell>
        </row>
        <row r="1982">
          <cell r="B1982" t="str">
            <v>Univerzita Komenského v Bratislave</v>
          </cell>
          <cell r="C1982" t="str">
            <v>Prírodovedecká fakulta</v>
          </cell>
          <cell r="P1982">
            <v>0</v>
          </cell>
          <cell r="Q1982">
            <v>2</v>
          </cell>
        </row>
        <row r="1983">
          <cell r="B1983" t="str">
            <v>Univerzita Komenského v Bratislave</v>
          </cell>
          <cell r="C1983" t="str">
            <v>Filozofická fakulta</v>
          </cell>
          <cell r="P1983">
            <v>0</v>
          </cell>
          <cell r="Q1983">
            <v>1</v>
          </cell>
        </row>
        <row r="1984">
          <cell r="B1984" t="str">
            <v>Univerzita Komenského v Bratislave</v>
          </cell>
          <cell r="C1984" t="str">
            <v>Prírodovedecká fakulta</v>
          </cell>
          <cell r="P1984">
            <v>0</v>
          </cell>
          <cell r="Q1984">
            <v>1</v>
          </cell>
        </row>
        <row r="1985">
          <cell r="B1985" t="str">
            <v>Technická univerzita vo Zvolene</v>
          </cell>
          <cell r="C1985" t="str">
            <v>Lesnícka fakulta</v>
          </cell>
          <cell r="P1985">
            <v>0</v>
          </cell>
          <cell r="Q1985">
            <v>2</v>
          </cell>
        </row>
        <row r="1986">
          <cell r="B1986" t="str">
            <v>Univerzita Mateja Bela v Banskej Bystrici</v>
          </cell>
          <cell r="C1986" t="str">
            <v>Právnická fakulta</v>
          </cell>
          <cell r="P1986">
            <v>0</v>
          </cell>
          <cell r="Q1986">
            <v>1</v>
          </cell>
        </row>
        <row r="1987">
          <cell r="B1987" t="str">
            <v>Univerzita Pavla Jozefa Šafárika v Košiciach</v>
          </cell>
          <cell r="C1987" t="str">
            <v>Prírodovedecká fakulta</v>
          </cell>
          <cell r="P1987">
            <v>0</v>
          </cell>
          <cell r="Q1987">
            <v>3</v>
          </cell>
        </row>
        <row r="1988">
          <cell r="B1988" t="str">
            <v>Univerzita Komenského v Bratislave</v>
          </cell>
          <cell r="C1988" t="str">
            <v>Fakulta matematiky, fyziky a informatiky</v>
          </cell>
          <cell r="P1988">
            <v>0</v>
          </cell>
          <cell r="Q1988">
            <v>2</v>
          </cell>
        </row>
        <row r="1989">
          <cell r="B1989" t="str">
            <v>Univerzita Pavla Jozefa Šafárika v Košiciach</v>
          </cell>
          <cell r="C1989" t="str">
            <v>Prírodovedecká fakulta</v>
          </cell>
          <cell r="P1989">
            <v>0</v>
          </cell>
          <cell r="Q1989">
            <v>2</v>
          </cell>
        </row>
        <row r="1990">
          <cell r="B1990" t="str">
            <v>Univerzita Pavla Jozefa Šafárika v Košiciach</v>
          </cell>
          <cell r="C1990" t="str">
            <v>Lekárska fakulta</v>
          </cell>
          <cell r="P1990">
            <v>0</v>
          </cell>
          <cell r="Q1990">
            <v>4</v>
          </cell>
        </row>
        <row r="1991">
          <cell r="B1991" t="str">
            <v>Žilinská univerzita v Žiline</v>
          </cell>
          <cell r="C1991" t="str">
            <v>Strojnícka fakulta</v>
          </cell>
          <cell r="P1991">
            <v>0</v>
          </cell>
          <cell r="Q1991">
            <v>3</v>
          </cell>
        </row>
        <row r="1992">
          <cell r="B1992" t="str">
            <v>Slovenská technická univerzita v Bratislave</v>
          </cell>
          <cell r="C1992" t="str">
            <v>Fakulta chemickej a potravinárskej technológie</v>
          </cell>
          <cell r="P1992">
            <v>0</v>
          </cell>
          <cell r="Q1992">
            <v>2</v>
          </cell>
        </row>
        <row r="1993">
          <cell r="B1993" t="str">
            <v>Univerzita Komenského v Bratislave</v>
          </cell>
          <cell r="C1993" t="str">
            <v>Filozofická fakulta</v>
          </cell>
          <cell r="P1993">
            <v>0</v>
          </cell>
          <cell r="Q1993">
            <v>1</v>
          </cell>
        </row>
        <row r="1994">
          <cell r="B1994" t="str">
            <v>Univerzita Komenského v Bratislave</v>
          </cell>
          <cell r="C1994" t="str">
            <v>Lekárska fakulta</v>
          </cell>
          <cell r="P1994">
            <v>0</v>
          </cell>
          <cell r="Q1994">
            <v>3</v>
          </cell>
        </row>
        <row r="1995">
          <cell r="B1995" t="str">
            <v>Univerzita Pavla Jozefa Šafárika v Košiciach</v>
          </cell>
          <cell r="C1995" t="str">
            <v>Lekárska fakulta</v>
          </cell>
          <cell r="P1995">
            <v>0</v>
          </cell>
          <cell r="Q1995">
            <v>1</v>
          </cell>
        </row>
        <row r="1996">
          <cell r="B1996" t="str">
            <v>Univerzita sv. Cyrila a Metoda v Trnave</v>
          </cell>
          <cell r="C1996" t="str">
            <v>Fakulta sociálnych vied</v>
          </cell>
          <cell r="P1996">
            <v>0</v>
          </cell>
          <cell r="Q1996">
            <v>2</v>
          </cell>
        </row>
        <row r="1997">
          <cell r="B1997" t="str">
            <v>Univerzita Pavla Jozefa Šafárika v Košiciach</v>
          </cell>
          <cell r="C1997" t="str">
            <v>Právnická fakulta</v>
          </cell>
          <cell r="P1997">
            <v>0</v>
          </cell>
          <cell r="Q1997">
            <v>3</v>
          </cell>
        </row>
        <row r="1998">
          <cell r="B1998" t="str">
            <v>Univerzita Komenského v Bratislave</v>
          </cell>
          <cell r="C1998" t="str">
            <v>Lekárska fakulta</v>
          </cell>
          <cell r="P1998">
            <v>0</v>
          </cell>
          <cell r="Q1998">
            <v>3</v>
          </cell>
        </row>
        <row r="1999">
          <cell r="B1999" t="str">
            <v>Univerzita J. Selyeho</v>
          </cell>
          <cell r="C1999" t="str">
            <v>Fakulta ekonómie a informatiky</v>
          </cell>
          <cell r="P1999">
            <v>0</v>
          </cell>
          <cell r="Q1999">
            <v>1</v>
          </cell>
        </row>
        <row r="2000">
          <cell r="B2000" t="str">
            <v>Univerzita Komenského v Bratislave</v>
          </cell>
          <cell r="C2000" t="str">
            <v>Filozofická fakulta</v>
          </cell>
          <cell r="P2000">
            <v>1</v>
          </cell>
          <cell r="Q2000">
            <v>2</v>
          </cell>
        </row>
        <row r="2001">
          <cell r="B2001" t="str">
            <v>Univerzita Komenského v Bratislave</v>
          </cell>
          <cell r="C2001" t="str">
            <v>Filozofická fakulta</v>
          </cell>
          <cell r="P2001">
            <v>0</v>
          </cell>
          <cell r="Q2001">
            <v>2</v>
          </cell>
        </row>
        <row r="2002">
          <cell r="B2002" t="str">
            <v>Univerzita sv. Cyrila a Metoda v Trnave</v>
          </cell>
          <cell r="C2002" t="str">
            <v>Filozofická fakulta</v>
          </cell>
          <cell r="P2002">
            <v>0</v>
          </cell>
          <cell r="Q2002">
            <v>1</v>
          </cell>
        </row>
        <row r="2003">
          <cell r="B2003" t="str">
            <v>Slovenská technická univerzita v Bratislave</v>
          </cell>
          <cell r="C2003" t="str">
            <v>Strojnícka fakulta</v>
          </cell>
          <cell r="P2003">
            <v>0</v>
          </cell>
          <cell r="Q2003">
            <v>2</v>
          </cell>
        </row>
        <row r="2004">
          <cell r="B2004" t="str">
            <v>Univerzita Pavla Jozefa Šafárika v Košiciach</v>
          </cell>
          <cell r="C2004" t="str">
            <v>Prírodovedecká fakulta</v>
          </cell>
          <cell r="P2004">
            <v>0</v>
          </cell>
          <cell r="Q2004">
            <v>1</v>
          </cell>
        </row>
        <row r="2005">
          <cell r="B2005" t="str">
            <v>Univerzita sv. Cyrila a Metoda v Trnave</v>
          </cell>
          <cell r="C2005" t="str">
            <v>Fakulta sociálnych vied</v>
          </cell>
          <cell r="P2005">
            <v>0</v>
          </cell>
          <cell r="Q2005">
            <v>1</v>
          </cell>
        </row>
        <row r="2006">
          <cell r="B2006" t="str">
            <v>Univerzita Pavla Jozefa Šafárika v Košiciach</v>
          </cell>
          <cell r="C2006" t="str">
            <v>Právnická fakulta</v>
          </cell>
          <cell r="P2006">
            <v>0</v>
          </cell>
          <cell r="Q2006">
            <v>3</v>
          </cell>
        </row>
        <row r="2007">
          <cell r="B2007" t="str">
            <v>Žilinská univerzita v Žiline</v>
          </cell>
          <cell r="C2007" t="str">
            <v>Fakulta elektrotechniky a informačných technológií</v>
          </cell>
          <cell r="P2007">
            <v>0</v>
          </cell>
          <cell r="Q2007">
            <v>1</v>
          </cell>
        </row>
        <row r="2008">
          <cell r="B2008" t="str">
            <v>Žilinská univerzita v Žiline</v>
          </cell>
          <cell r="C2008" t="str">
            <v>Fakulta riadenia a informatiky</v>
          </cell>
          <cell r="P2008">
            <v>0</v>
          </cell>
          <cell r="Q2008">
            <v>2</v>
          </cell>
        </row>
        <row r="2009">
          <cell r="B2009" t="str">
            <v>Katolícka univerzita v Ružomberku</v>
          </cell>
          <cell r="C2009" t="str">
            <v>Filozofická fakulta</v>
          </cell>
          <cell r="P2009">
            <v>0</v>
          </cell>
          <cell r="Q2009">
            <v>1</v>
          </cell>
        </row>
        <row r="2010">
          <cell r="B2010" t="str">
            <v>Ekonomická univerzita v Bratislave</v>
          </cell>
          <cell r="C2010" t="str">
            <v>Fakulta podnikového manažmentu</v>
          </cell>
          <cell r="P2010">
            <v>0</v>
          </cell>
          <cell r="Q2010">
            <v>4</v>
          </cell>
        </row>
        <row r="2011">
          <cell r="B2011" t="str">
            <v>Univerzita Konštantína Filozofa v Nitre</v>
          </cell>
          <cell r="C2011" t="str">
            <v>Filozofická fakulta</v>
          </cell>
          <cell r="P2011">
            <v>0</v>
          </cell>
          <cell r="Q2011">
            <v>2</v>
          </cell>
        </row>
        <row r="2012">
          <cell r="B2012" t="str">
            <v>Slovenská technická univerzita v Bratislave</v>
          </cell>
          <cell r="C2012" t="str">
            <v>Strojnícka fakulta</v>
          </cell>
          <cell r="P2012">
            <v>0</v>
          </cell>
          <cell r="Q2012">
            <v>5</v>
          </cell>
        </row>
        <row r="2013">
          <cell r="B2013" t="str">
            <v>Univerzita Komenského v Bratislave</v>
          </cell>
          <cell r="C2013" t="str">
            <v>Prírodovedecká fakulta</v>
          </cell>
          <cell r="P2013">
            <v>0</v>
          </cell>
          <cell r="Q2013">
            <v>1</v>
          </cell>
        </row>
        <row r="2014">
          <cell r="B2014" t="str">
            <v>Univerzita sv. Cyrila a Metoda v Trnave</v>
          </cell>
          <cell r="C2014" t="str">
            <v>Filozofická fakulta</v>
          </cell>
          <cell r="P2014">
            <v>0</v>
          </cell>
          <cell r="Q2014">
            <v>2</v>
          </cell>
        </row>
        <row r="2015">
          <cell r="B2015" t="str">
            <v>Vysoká škola ekonómie a manažmentu v Bratislave</v>
          </cell>
          <cell r="C2015">
            <v>0</v>
          </cell>
          <cell r="P2015">
            <v>0</v>
          </cell>
          <cell r="Q2015">
            <v>1</v>
          </cell>
        </row>
        <row r="2016">
          <cell r="B2016" t="str">
            <v>Technická univerzita v Košiciach</v>
          </cell>
          <cell r="C2016" t="str">
            <v>Fakulta materiálov, metalurgie a recyklácie</v>
          </cell>
          <cell r="P2016">
            <v>0</v>
          </cell>
          <cell r="Q2016">
            <v>1</v>
          </cell>
        </row>
        <row r="2017">
          <cell r="B2017" t="str">
            <v>Technická univerzita v Košiciach</v>
          </cell>
          <cell r="C2017" t="str">
            <v>Stavebná fakulta</v>
          </cell>
          <cell r="P2017">
            <v>0</v>
          </cell>
          <cell r="Q2017">
            <v>1</v>
          </cell>
        </row>
        <row r="2018">
          <cell r="B2018" t="str">
            <v>Technická univerzita v Košiciach</v>
          </cell>
          <cell r="C2018" t="str">
            <v>Stavebná fakulta</v>
          </cell>
          <cell r="P2018">
            <v>0</v>
          </cell>
          <cell r="Q2018">
            <v>3</v>
          </cell>
        </row>
        <row r="2019">
          <cell r="B2019" t="str">
            <v>Technická univerzita v Košiciach</v>
          </cell>
          <cell r="C2019" t="str">
            <v>Stavebná fakulta</v>
          </cell>
          <cell r="P2019">
            <v>0</v>
          </cell>
          <cell r="Q2019">
            <v>3</v>
          </cell>
        </row>
        <row r="2020">
          <cell r="B2020" t="str">
            <v>Univerzita Komenského v Bratislave</v>
          </cell>
          <cell r="C2020" t="str">
            <v>Prírodovedecká fakulta</v>
          </cell>
          <cell r="P2020">
            <v>0</v>
          </cell>
          <cell r="Q2020">
            <v>1</v>
          </cell>
        </row>
        <row r="2021">
          <cell r="B2021" t="str">
            <v>Ekonomická univerzita v Bratislave</v>
          </cell>
          <cell r="C2021" t="str">
            <v>Národohospodárska fakulta</v>
          </cell>
          <cell r="P2021">
            <v>0</v>
          </cell>
          <cell r="Q2021">
            <v>3</v>
          </cell>
        </row>
        <row r="2022">
          <cell r="B2022" t="str">
            <v>Technická univerzita v Košiciach</v>
          </cell>
          <cell r="C2022" t="str">
            <v>Stavebná fakulta</v>
          </cell>
          <cell r="P2022">
            <v>0</v>
          </cell>
          <cell r="Q2022">
            <v>1</v>
          </cell>
        </row>
        <row r="2023">
          <cell r="B2023" t="str">
            <v>Univerzita Komenského v Bratislave</v>
          </cell>
          <cell r="C2023" t="str">
            <v>Lekárska fakulta</v>
          </cell>
          <cell r="P2023">
            <v>0</v>
          </cell>
          <cell r="Q2023">
            <v>1</v>
          </cell>
        </row>
        <row r="2024">
          <cell r="B2024" t="str">
            <v>Univerzita Komenského v Bratislave</v>
          </cell>
          <cell r="C2024" t="str">
            <v>Fakulta matematiky, fyziky a informatiky</v>
          </cell>
          <cell r="P2024">
            <v>0</v>
          </cell>
          <cell r="Q2024">
            <v>2</v>
          </cell>
        </row>
        <row r="2025">
          <cell r="B2025" t="str">
            <v>Slovenská poľnohospodárska univerzita v Nitre</v>
          </cell>
          <cell r="C2025" t="str">
            <v>Technická fakulta</v>
          </cell>
          <cell r="P2025">
            <v>0</v>
          </cell>
          <cell r="Q2025">
            <v>2</v>
          </cell>
        </row>
        <row r="2026">
          <cell r="B2026" t="str">
            <v>Slovenská technická univerzita v Bratislave</v>
          </cell>
          <cell r="C2026" t="str">
            <v>Materiálovotechnologická fakulta so sídlom v Trnave</v>
          </cell>
          <cell r="P2026">
            <v>0</v>
          </cell>
          <cell r="Q2026">
            <v>3</v>
          </cell>
        </row>
        <row r="2027">
          <cell r="B2027" t="str">
            <v>Univerzita Konštantína Filozofa v Nitre</v>
          </cell>
          <cell r="C2027" t="str">
            <v>Fakulta prírodných vied a informatiky</v>
          </cell>
          <cell r="P2027">
            <v>0</v>
          </cell>
          <cell r="Q2027">
            <v>1</v>
          </cell>
        </row>
        <row r="2028">
          <cell r="B2028" t="str">
            <v>Ekonomická univerzita v Bratislave</v>
          </cell>
          <cell r="C2028" t="str">
            <v>Fakulta podnikového manažmentu</v>
          </cell>
          <cell r="P2028">
            <v>0</v>
          </cell>
          <cell r="Q2028">
            <v>2</v>
          </cell>
        </row>
        <row r="2029">
          <cell r="B2029" t="str">
            <v>Univerzita Komenského v Bratislave</v>
          </cell>
          <cell r="C2029" t="str">
            <v>Lekárska fakulta</v>
          </cell>
          <cell r="P2029">
            <v>0</v>
          </cell>
          <cell r="Q2029">
            <v>2</v>
          </cell>
        </row>
        <row r="2030">
          <cell r="B2030" t="str">
            <v>Žilinská univerzita v Žiline</v>
          </cell>
          <cell r="C2030" t="str">
            <v>Fakulta elektrotechniky a informačných technológií</v>
          </cell>
          <cell r="P2030">
            <v>0</v>
          </cell>
          <cell r="Q2030">
            <v>8</v>
          </cell>
        </row>
        <row r="2031">
          <cell r="B2031" t="str">
            <v>Univerzita sv. Cyrila a Metoda v Trnave</v>
          </cell>
          <cell r="C2031" t="str">
            <v>Filozofická fakulta</v>
          </cell>
          <cell r="P2031">
            <v>0</v>
          </cell>
          <cell r="Q2031">
            <v>1</v>
          </cell>
        </row>
        <row r="2032">
          <cell r="B2032" t="str">
            <v>Univerzita Konštantína Filozofa v Nitre</v>
          </cell>
          <cell r="C2032" t="str">
            <v>Fakulta prírodných vied a informatiky</v>
          </cell>
          <cell r="P2032">
            <v>0</v>
          </cell>
          <cell r="Q2032">
            <v>2</v>
          </cell>
        </row>
        <row r="2033">
          <cell r="B2033" t="str">
            <v>Univerzita Pavla Jozefa Šafárika v Košiciach</v>
          </cell>
          <cell r="C2033" t="str">
            <v>Filozofická fakulta</v>
          </cell>
          <cell r="P2033">
            <v>0</v>
          </cell>
          <cell r="Q2033">
            <v>1</v>
          </cell>
        </row>
        <row r="2034">
          <cell r="B2034" t="str">
            <v>Žilinská univerzita v Žiline</v>
          </cell>
          <cell r="C2034" t="str">
            <v>Fakulta riadenia a informatiky</v>
          </cell>
          <cell r="P2034">
            <v>0</v>
          </cell>
          <cell r="Q2034">
            <v>5</v>
          </cell>
        </row>
        <row r="2035">
          <cell r="B2035" t="str">
            <v>Žilinská univerzita v Žiline</v>
          </cell>
          <cell r="C2035" t="str">
            <v>Strojnícka fakulta</v>
          </cell>
          <cell r="P2035">
            <v>0</v>
          </cell>
          <cell r="Q2035">
            <v>7</v>
          </cell>
        </row>
        <row r="2036">
          <cell r="B2036" t="str">
            <v>Univerzita Komenského v Bratislave</v>
          </cell>
          <cell r="C2036" t="str">
            <v>Lekárska fakulta</v>
          </cell>
          <cell r="P2036">
            <v>0</v>
          </cell>
          <cell r="Q2036">
            <v>1</v>
          </cell>
        </row>
        <row r="2037">
          <cell r="B2037" t="str">
            <v>Slovenská technická univerzita v Bratislave</v>
          </cell>
          <cell r="C2037" t="str">
            <v>Fakulta chemickej a potravinárskej technológie</v>
          </cell>
          <cell r="P2037">
            <v>0</v>
          </cell>
          <cell r="Q2037">
            <v>2</v>
          </cell>
        </row>
        <row r="2038">
          <cell r="B2038" t="str">
            <v>Slovenská technická univerzita v Bratislave</v>
          </cell>
          <cell r="C2038" t="str">
            <v>Fakulta chemickej a potravinárskej technológie</v>
          </cell>
          <cell r="P2038">
            <v>0</v>
          </cell>
          <cell r="Q2038">
            <v>2</v>
          </cell>
        </row>
        <row r="2039">
          <cell r="B2039" t="str">
            <v>Univerzita Komenského v Bratislave</v>
          </cell>
          <cell r="C2039" t="str">
            <v>Fakulta matematiky, fyziky a informatiky</v>
          </cell>
          <cell r="P2039">
            <v>0</v>
          </cell>
          <cell r="Q2039">
            <v>2</v>
          </cell>
        </row>
        <row r="2040">
          <cell r="B2040" t="str">
            <v>Univerzita Komenského v Bratislave</v>
          </cell>
          <cell r="C2040" t="str">
            <v>Jesseniova lekárska fakulta v Martine</v>
          </cell>
          <cell r="P2040">
            <v>0</v>
          </cell>
          <cell r="Q2040">
            <v>2</v>
          </cell>
        </row>
        <row r="2041">
          <cell r="B2041" t="str">
            <v>Univerzita Komenského v Bratislave</v>
          </cell>
          <cell r="C2041" t="str">
            <v>Prírodovedecká fakulta</v>
          </cell>
          <cell r="P2041">
            <v>0</v>
          </cell>
          <cell r="Q2041">
            <v>4</v>
          </cell>
        </row>
        <row r="2042">
          <cell r="B2042" t="str">
            <v>Univerzita Komenského v Bratislave</v>
          </cell>
          <cell r="C2042" t="str">
            <v>Farmaceutická fakulta</v>
          </cell>
          <cell r="P2042">
            <v>0</v>
          </cell>
          <cell r="Q2042">
            <v>1</v>
          </cell>
        </row>
        <row r="2043">
          <cell r="B2043" t="str">
            <v>Technická univerzita v Košiciach</v>
          </cell>
          <cell r="C2043" t="str">
            <v>Ekonomická fakulta</v>
          </cell>
          <cell r="P2043">
            <v>0</v>
          </cell>
          <cell r="Q2043">
            <v>1</v>
          </cell>
        </row>
        <row r="2044">
          <cell r="B2044" t="str">
            <v>Univerzita Pavla Jozefa Šafárika v Košiciach</v>
          </cell>
          <cell r="C2044" t="str">
            <v>Právnická fakulta</v>
          </cell>
          <cell r="P2044">
            <v>0</v>
          </cell>
          <cell r="Q2044">
            <v>3</v>
          </cell>
        </row>
        <row r="2045">
          <cell r="B2045" t="str">
            <v>Univerzita Pavla Jozefa Šafárika v Košiciach</v>
          </cell>
          <cell r="C2045" t="str">
            <v>Právnická fakulta</v>
          </cell>
          <cell r="P2045">
            <v>0</v>
          </cell>
          <cell r="Q2045">
            <v>4</v>
          </cell>
        </row>
        <row r="2046">
          <cell r="B2046" t="str">
            <v>Univerzita Pavla Jozefa Šafárika v Košiciach</v>
          </cell>
          <cell r="C2046" t="str">
            <v>Právnická fakulta</v>
          </cell>
          <cell r="P2046">
            <v>0</v>
          </cell>
          <cell r="Q2046">
            <v>2</v>
          </cell>
        </row>
        <row r="2047">
          <cell r="B2047" t="str">
            <v>Katolícka univerzita v Ružomberku</v>
          </cell>
          <cell r="C2047" t="str">
            <v>Pedagogická fakulta</v>
          </cell>
          <cell r="P2047">
            <v>0</v>
          </cell>
          <cell r="Q2047">
            <v>2</v>
          </cell>
        </row>
        <row r="2048">
          <cell r="B2048" t="str">
            <v>Žilinská univerzita v Žiline</v>
          </cell>
          <cell r="C2048" t="str">
            <v>Strojnícka fakulta</v>
          </cell>
          <cell r="P2048">
            <v>0</v>
          </cell>
          <cell r="Q2048">
            <v>2</v>
          </cell>
        </row>
        <row r="2049">
          <cell r="B2049" t="str">
            <v>Žilinská univerzita v Žiline</v>
          </cell>
          <cell r="C2049" t="str">
            <v>Strojnícka fakulta</v>
          </cell>
          <cell r="P2049">
            <v>0</v>
          </cell>
          <cell r="Q2049">
            <v>3</v>
          </cell>
        </row>
        <row r="2050">
          <cell r="B2050" t="str">
            <v>Univerzita Komenského v Bratislave</v>
          </cell>
          <cell r="C2050" t="str">
            <v>Filozofická fakulta</v>
          </cell>
          <cell r="P2050">
            <v>0</v>
          </cell>
          <cell r="Q2050">
            <v>1</v>
          </cell>
        </row>
        <row r="2051">
          <cell r="B2051" t="str">
            <v>Technická univerzita vo Zvolene</v>
          </cell>
          <cell r="C2051">
            <v>0</v>
          </cell>
          <cell r="P2051">
            <v>0</v>
          </cell>
          <cell r="Q2051">
            <v>3</v>
          </cell>
        </row>
        <row r="2052">
          <cell r="B2052" t="str">
            <v>Technická univerzita vo Zvolene</v>
          </cell>
          <cell r="C2052" t="str">
            <v>Drevárska fakulta</v>
          </cell>
          <cell r="P2052">
            <v>0</v>
          </cell>
          <cell r="Q2052">
            <v>3</v>
          </cell>
        </row>
        <row r="2053">
          <cell r="B2053" t="str">
            <v>Technická univerzita vo Zvolene</v>
          </cell>
          <cell r="C2053" t="str">
            <v>Drevárska fakulta</v>
          </cell>
          <cell r="P2053">
            <v>0</v>
          </cell>
          <cell r="Q2053">
            <v>1</v>
          </cell>
        </row>
        <row r="2054">
          <cell r="B2054" t="str">
            <v>Univerzita Komenského v Bratislave</v>
          </cell>
          <cell r="C2054" t="str">
            <v>Prírodovedecká fakulta</v>
          </cell>
          <cell r="P2054">
            <v>0</v>
          </cell>
          <cell r="Q2054">
            <v>1</v>
          </cell>
        </row>
        <row r="2055">
          <cell r="B2055" t="str">
            <v>Trenčianska univerzita Alexandra Dubčeka v Trenčíne</v>
          </cell>
          <cell r="C2055" t="str">
            <v>Fakulta špeciálnej techniky</v>
          </cell>
          <cell r="P2055">
            <v>0</v>
          </cell>
          <cell r="Q2055">
            <v>2</v>
          </cell>
        </row>
        <row r="2056">
          <cell r="B2056" t="str">
            <v>Univerzita sv. Cyrila a Metoda v Trnave</v>
          </cell>
          <cell r="C2056" t="str">
            <v>Filozofická fakulta</v>
          </cell>
          <cell r="P2056">
            <v>1</v>
          </cell>
          <cell r="Q2056">
            <v>4</v>
          </cell>
        </row>
        <row r="2057">
          <cell r="B2057" t="str">
            <v>Univerzita sv. Cyrila a Metoda v Trnave</v>
          </cell>
          <cell r="C2057" t="str">
            <v>Fakulta masmediálnej komunikácie</v>
          </cell>
          <cell r="P2057">
            <v>0</v>
          </cell>
          <cell r="Q2057">
            <v>1</v>
          </cell>
        </row>
        <row r="2058">
          <cell r="B2058" t="str">
            <v>Univerzita sv. Cyrila a Metoda v Trnave</v>
          </cell>
          <cell r="C2058" t="str">
            <v>Fakulta sociálnych vied</v>
          </cell>
          <cell r="P2058">
            <v>0</v>
          </cell>
          <cell r="Q2058">
            <v>2</v>
          </cell>
        </row>
        <row r="2059">
          <cell r="B2059" t="str">
            <v>Univerzita J. Selyeho</v>
          </cell>
          <cell r="C2059" t="str">
            <v>Pedagogická fakulta</v>
          </cell>
          <cell r="P2059">
            <v>0.5</v>
          </cell>
          <cell r="Q2059">
            <v>0.5</v>
          </cell>
        </row>
        <row r="2060">
          <cell r="B2060" t="str">
            <v>Paneurópska vysoká škola</v>
          </cell>
          <cell r="C2060" t="str">
            <v>Fakulta psychológie</v>
          </cell>
          <cell r="P2060">
            <v>0</v>
          </cell>
          <cell r="Q2060">
            <v>2</v>
          </cell>
        </row>
        <row r="2061">
          <cell r="B2061" t="str">
            <v>Trenčianska univerzita Alexandra Dubčeka v Trenčíne</v>
          </cell>
          <cell r="C2061" t="str">
            <v>Fakulta špeciálnej techniky</v>
          </cell>
          <cell r="P2061">
            <v>0</v>
          </cell>
          <cell r="Q2061">
            <v>2</v>
          </cell>
        </row>
        <row r="2062">
          <cell r="B2062" t="str">
            <v>Univerzita Komenského v Bratislave</v>
          </cell>
          <cell r="C2062" t="str">
            <v>Farmaceutická fakulta</v>
          </cell>
          <cell r="P2062">
            <v>0</v>
          </cell>
          <cell r="Q2062">
            <v>2</v>
          </cell>
        </row>
        <row r="2063">
          <cell r="B2063" t="str">
            <v>Univerzita Komenského v Bratislave</v>
          </cell>
          <cell r="C2063" t="str">
            <v>Filozofická fakulta</v>
          </cell>
          <cell r="P2063">
            <v>2</v>
          </cell>
          <cell r="Q2063">
            <v>3</v>
          </cell>
        </row>
        <row r="2064">
          <cell r="B2064" t="str">
            <v>Univerzita Komenského v Bratislave</v>
          </cell>
          <cell r="C2064" t="str">
            <v>Filozofická fakulta</v>
          </cell>
          <cell r="P2064">
            <v>0</v>
          </cell>
          <cell r="Q2064">
            <v>1.5</v>
          </cell>
        </row>
        <row r="2065">
          <cell r="B2065" t="str">
            <v>Slovenská technická univerzita v Bratislave</v>
          </cell>
          <cell r="C2065" t="str">
            <v>Fakulta chemickej a potravinárskej technológie</v>
          </cell>
          <cell r="P2065">
            <v>0</v>
          </cell>
          <cell r="Q2065">
            <v>4</v>
          </cell>
        </row>
        <row r="2066">
          <cell r="B2066" t="str">
            <v>Ekonomická univerzita v Bratislave</v>
          </cell>
          <cell r="C2066" t="str">
            <v>Národohospodárska fakulta</v>
          </cell>
          <cell r="P2066">
            <v>0</v>
          </cell>
          <cell r="Q2066">
            <v>3</v>
          </cell>
        </row>
        <row r="2067">
          <cell r="B2067" t="str">
            <v>Univerzita Komenského v Bratislave</v>
          </cell>
          <cell r="C2067" t="str">
            <v>Prírodovedecká fakulta</v>
          </cell>
          <cell r="P2067">
            <v>0</v>
          </cell>
          <cell r="Q2067">
            <v>1</v>
          </cell>
        </row>
        <row r="2068">
          <cell r="B2068" t="str">
            <v>Univerzita Konštantína Filozofa v Nitre</v>
          </cell>
          <cell r="C2068" t="str">
            <v>Filozofická fakulta</v>
          </cell>
          <cell r="P2068">
            <v>0</v>
          </cell>
          <cell r="Q2068">
            <v>1</v>
          </cell>
        </row>
        <row r="2069">
          <cell r="B2069" t="str">
            <v>Univerzita Mateja Bela v Banskej Bystrici</v>
          </cell>
          <cell r="C2069" t="str">
            <v>Fakulta politických vied a medzinárodných vzťahov</v>
          </cell>
          <cell r="P2069">
            <v>1</v>
          </cell>
          <cell r="Q2069">
            <v>2</v>
          </cell>
        </row>
        <row r="2070">
          <cell r="B2070" t="str">
            <v>Univerzita Mateja Bela v Banskej Bystrici</v>
          </cell>
          <cell r="C2070" t="str">
            <v>Fakulta politických vied a medzinárodných vzťahov</v>
          </cell>
          <cell r="P2070">
            <v>0</v>
          </cell>
          <cell r="Q2070">
            <v>1</v>
          </cell>
        </row>
        <row r="2071">
          <cell r="B2071" t="str">
            <v>Technická univerzita vo Zvolene</v>
          </cell>
          <cell r="C2071">
            <v>0</v>
          </cell>
          <cell r="P2071">
            <v>0</v>
          </cell>
          <cell r="Q2071">
            <v>1</v>
          </cell>
        </row>
        <row r="2072">
          <cell r="B2072" t="str">
            <v>Univerzita Komenského v Bratislave</v>
          </cell>
          <cell r="C2072" t="str">
            <v>Prírodovedecká fakulta</v>
          </cell>
          <cell r="P2072">
            <v>0</v>
          </cell>
          <cell r="Q2072">
            <v>1</v>
          </cell>
        </row>
        <row r="2073">
          <cell r="B2073" t="str">
            <v>Univerzita Komenského v Bratislave</v>
          </cell>
          <cell r="C2073" t="str">
            <v>Prírodovedecká fakulta</v>
          </cell>
          <cell r="P2073">
            <v>0</v>
          </cell>
          <cell r="Q2073">
            <v>1</v>
          </cell>
        </row>
        <row r="2074">
          <cell r="B2074" t="str">
            <v>Slovenská technická univerzita v Bratislave</v>
          </cell>
          <cell r="C2074" t="str">
            <v>Fakulta elektrotechniky a informatiky</v>
          </cell>
          <cell r="P2074">
            <v>0</v>
          </cell>
          <cell r="Q2074">
            <v>3</v>
          </cell>
        </row>
        <row r="2075">
          <cell r="B2075" t="str">
            <v>Univerzita Komenského v Bratislave</v>
          </cell>
          <cell r="C2075" t="str">
            <v>Lekárska fakulta</v>
          </cell>
          <cell r="P2075">
            <v>0</v>
          </cell>
          <cell r="Q2075">
            <v>3</v>
          </cell>
        </row>
        <row r="2076">
          <cell r="B2076" t="str">
            <v>Univerzita Komenského v Bratislave</v>
          </cell>
          <cell r="C2076" t="str">
            <v>Prírodovedecká fakulta</v>
          </cell>
          <cell r="P2076">
            <v>1</v>
          </cell>
          <cell r="Q2076">
            <v>6</v>
          </cell>
        </row>
        <row r="2077">
          <cell r="B2077" t="str">
            <v>Žilinská univerzita v Žiline</v>
          </cell>
          <cell r="C2077" t="str">
            <v>Fakulta elektrotechniky a informačných technológií</v>
          </cell>
          <cell r="P2077">
            <v>0</v>
          </cell>
          <cell r="Q2077">
            <v>4</v>
          </cell>
        </row>
        <row r="2078">
          <cell r="B2078" t="str">
            <v>Slovenská technická univerzita v Bratislave</v>
          </cell>
          <cell r="C2078" t="str">
            <v>Fakulta elektrotechniky a informatiky</v>
          </cell>
          <cell r="P2078">
            <v>0</v>
          </cell>
          <cell r="Q2078">
            <v>1</v>
          </cell>
        </row>
        <row r="2079">
          <cell r="B2079" t="str">
            <v>Slovenská technická univerzita v Bratislave</v>
          </cell>
          <cell r="C2079" t="str">
            <v>Materiálovotechnologická fakulta so sídlom v Trnave</v>
          </cell>
          <cell r="P2079">
            <v>0</v>
          </cell>
          <cell r="Q2079">
            <v>1</v>
          </cell>
        </row>
        <row r="2080">
          <cell r="B2080" t="str">
            <v>Slovenská technická univerzita v Bratislave</v>
          </cell>
          <cell r="C2080" t="str">
            <v>Fakulta elektrotechniky a informatiky</v>
          </cell>
          <cell r="P2080">
            <v>0</v>
          </cell>
          <cell r="Q2080">
            <v>7</v>
          </cell>
        </row>
        <row r="2081">
          <cell r="B2081" t="str">
            <v>Technická univerzita vo Zvolene</v>
          </cell>
          <cell r="C2081" t="str">
            <v>Fakulta techniky</v>
          </cell>
          <cell r="P2081">
            <v>0</v>
          </cell>
          <cell r="Q2081">
            <v>2</v>
          </cell>
        </row>
        <row r="2082">
          <cell r="B2082" t="str">
            <v>Paneurópska vysoká škola</v>
          </cell>
          <cell r="C2082" t="str">
            <v>Fakulta ekonómie a podnikania</v>
          </cell>
          <cell r="P2082">
            <v>0</v>
          </cell>
          <cell r="Q2082">
            <v>2</v>
          </cell>
        </row>
        <row r="2083">
          <cell r="B2083" t="str">
            <v>Univerzita veterinárskeho lekárstva a farmácie v Košiciach</v>
          </cell>
          <cell r="C2083">
            <v>0</v>
          </cell>
          <cell r="P2083">
            <v>0</v>
          </cell>
          <cell r="Q2083">
            <v>1</v>
          </cell>
        </row>
        <row r="2084">
          <cell r="B2084" t="str">
            <v>Katolícka univerzita v Ružomberku</v>
          </cell>
          <cell r="C2084" t="str">
            <v>Filozofická fakulta</v>
          </cell>
          <cell r="P2084">
            <v>0</v>
          </cell>
          <cell r="Q2084">
            <v>1</v>
          </cell>
        </row>
        <row r="2085">
          <cell r="B2085" t="str">
            <v>Technická univerzita v Košiciach</v>
          </cell>
          <cell r="C2085" t="str">
            <v>Fakulta materiálov, metalurgie a recyklácie</v>
          </cell>
          <cell r="P2085">
            <v>0</v>
          </cell>
          <cell r="Q2085">
            <v>2</v>
          </cell>
        </row>
        <row r="2086">
          <cell r="B2086" t="str">
            <v>Technická univerzita v Košiciach</v>
          </cell>
          <cell r="C2086" t="str">
            <v>Fakulta elektrotechniky a informatiky</v>
          </cell>
          <cell r="P2086">
            <v>0</v>
          </cell>
          <cell r="Q2086">
            <v>2</v>
          </cell>
        </row>
        <row r="2087">
          <cell r="B2087" t="str">
            <v>Slovenská technická univerzita v Bratislave</v>
          </cell>
          <cell r="C2087" t="str">
            <v>Materiálovotechnologická fakulta so sídlom v Trnave</v>
          </cell>
          <cell r="P2087">
            <v>0</v>
          </cell>
          <cell r="Q2087">
            <v>1</v>
          </cell>
        </row>
        <row r="2088">
          <cell r="B2088" t="str">
            <v>Slovenská technická univerzita v Bratislave</v>
          </cell>
          <cell r="C2088" t="str">
            <v>Fakulta chemickej a potravinárskej technológie</v>
          </cell>
          <cell r="P2088">
            <v>0</v>
          </cell>
          <cell r="Q2088">
            <v>2</v>
          </cell>
        </row>
        <row r="2089">
          <cell r="B2089" t="str">
            <v>Slovenská technická univerzita v Bratislave</v>
          </cell>
          <cell r="C2089" t="str">
            <v>Stavebná fakulta</v>
          </cell>
          <cell r="P2089">
            <v>0</v>
          </cell>
          <cell r="Q2089">
            <v>3</v>
          </cell>
        </row>
        <row r="2090">
          <cell r="B2090" t="str">
            <v>Slovenská technická univerzita v Bratislave</v>
          </cell>
          <cell r="C2090" t="str">
            <v>Stavebná fakulta</v>
          </cell>
          <cell r="P2090">
            <v>0</v>
          </cell>
          <cell r="Q2090">
            <v>2</v>
          </cell>
        </row>
        <row r="2091">
          <cell r="B2091" t="str">
            <v>Univerzita Komenského v Bratislave</v>
          </cell>
          <cell r="C2091" t="str">
            <v>Jesseniova lekárska fakulta v Martine</v>
          </cell>
          <cell r="P2091">
            <v>0</v>
          </cell>
          <cell r="Q2091">
            <v>1</v>
          </cell>
        </row>
        <row r="2092">
          <cell r="B2092" t="str">
            <v>Univerzita Komenského v Bratislave</v>
          </cell>
          <cell r="C2092" t="str">
            <v>Jesseniova lekárska fakulta v Martine</v>
          </cell>
          <cell r="P2092">
            <v>0</v>
          </cell>
          <cell r="Q2092">
            <v>3</v>
          </cell>
        </row>
        <row r="2093">
          <cell r="B2093" t="str">
            <v>Univerzita Komenského v Bratislave</v>
          </cell>
          <cell r="C2093" t="str">
            <v>Prírodovedecká fakulta</v>
          </cell>
          <cell r="P2093">
            <v>0</v>
          </cell>
          <cell r="Q2093">
            <v>1</v>
          </cell>
        </row>
        <row r="2094">
          <cell r="B2094" t="str">
            <v>Univerzita Komenského v Bratislave</v>
          </cell>
          <cell r="C2094" t="str">
            <v>Farmaceutická fakulta</v>
          </cell>
          <cell r="P2094">
            <v>0</v>
          </cell>
          <cell r="Q2094">
            <v>1</v>
          </cell>
        </row>
        <row r="2095">
          <cell r="B2095" t="str">
            <v>Univerzita sv. Cyrila a Metoda v Trnave</v>
          </cell>
          <cell r="C2095" t="str">
            <v>Fakulta prírodných vied</v>
          </cell>
          <cell r="P2095">
            <v>0</v>
          </cell>
          <cell r="Q2095">
            <v>3</v>
          </cell>
        </row>
        <row r="2096">
          <cell r="B2096" t="str">
            <v>Univerzita veterinárskeho lekárstva a farmácie v Košiciach</v>
          </cell>
          <cell r="C2096">
            <v>0</v>
          </cell>
          <cell r="P2096">
            <v>0</v>
          </cell>
          <cell r="Q2096">
            <v>1</v>
          </cell>
        </row>
        <row r="2097">
          <cell r="B2097" t="str">
            <v>Technická univerzita v Košiciach</v>
          </cell>
          <cell r="C2097" t="str">
            <v>Fakulta baníctva, ekológie, riadenia a geotechnológií</v>
          </cell>
          <cell r="P2097">
            <v>0</v>
          </cell>
          <cell r="Q2097">
            <v>1</v>
          </cell>
        </row>
        <row r="2098">
          <cell r="B2098" t="str">
            <v>Univerzita Pavla Jozefa Šafárika v Košiciach</v>
          </cell>
          <cell r="C2098" t="str">
            <v>Filozofická fakulta</v>
          </cell>
          <cell r="P2098">
            <v>0</v>
          </cell>
          <cell r="Q2098">
            <v>1</v>
          </cell>
        </row>
        <row r="2099">
          <cell r="B2099" t="str">
            <v>Katolícka univerzita v Ružomberku</v>
          </cell>
          <cell r="C2099" t="str">
            <v>Pedagogická fakulta</v>
          </cell>
          <cell r="P2099">
            <v>0</v>
          </cell>
          <cell r="Q2099">
            <v>3</v>
          </cell>
        </row>
        <row r="2100">
          <cell r="B2100" t="str">
            <v>Žilinská univerzita v Žiline</v>
          </cell>
          <cell r="C2100" t="str">
            <v>Fakulta elektrotechniky a informačných technológií</v>
          </cell>
          <cell r="P2100">
            <v>0</v>
          </cell>
          <cell r="Q2100">
            <v>2</v>
          </cell>
        </row>
        <row r="2101">
          <cell r="B2101" t="str">
            <v>Univerzita Konštantína Filozofa v Nitre</v>
          </cell>
          <cell r="C2101" t="str">
            <v>Filozofická fakulta</v>
          </cell>
          <cell r="P2101">
            <v>0</v>
          </cell>
          <cell r="Q2101">
            <v>1</v>
          </cell>
        </row>
        <row r="2102">
          <cell r="B2102" t="str">
            <v>Univerzita Konštantína Filozofa v Nitre</v>
          </cell>
          <cell r="C2102" t="str">
            <v>Filozofická fakulta</v>
          </cell>
          <cell r="P2102">
            <v>0</v>
          </cell>
          <cell r="Q2102">
            <v>1</v>
          </cell>
        </row>
        <row r="2103">
          <cell r="B2103" t="str">
            <v>Slovenská technická univerzita v Bratislave</v>
          </cell>
          <cell r="C2103" t="str">
            <v>Strojnícka fakulta</v>
          </cell>
          <cell r="P2103">
            <v>0</v>
          </cell>
          <cell r="Q2103">
            <v>1</v>
          </cell>
        </row>
        <row r="2104">
          <cell r="B2104" t="str">
            <v>Technická univerzita vo Zvolene</v>
          </cell>
          <cell r="C2104" t="str">
            <v>Fakulta techniky</v>
          </cell>
          <cell r="P2104">
            <v>0</v>
          </cell>
          <cell r="Q2104">
            <v>2</v>
          </cell>
        </row>
        <row r="2105">
          <cell r="B2105" t="str">
            <v>Technická univerzita vo Zvolene</v>
          </cell>
          <cell r="C2105" t="str">
            <v>Lesnícka fakulta</v>
          </cell>
          <cell r="P2105">
            <v>0</v>
          </cell>
          <cell r="Q2105">
            <v>2</v>
          </cell>
        </row>
        <row r="2106">
          <cell r="B2106" t="str">
            <v>Univerzita Pavla Jozefa Šafárika v Košiciach</v>
          </cell>
          <cell r="C2106" t="str">
            <v>Prírodovedecká fakulta</v>
          </cell>
          <cell r="P2106">
            <v>0</v>
          </cell>
          <cell r="Q2106">
            <v>2</v>
          </cell>
        </row>
        <row r="2107">
          <cell r="B2107" t="str">
            <v>Univerzita Komenského v Bratislave</v>
          </cell>
          <cell r="C2107" t="str">
            <v>Pedagogická fakulta</v>
          </cell>
          <cell r="P2107">
            <v>0</v>
          </cell>
          <cell r="Q2107">
            <v>0.5</v>
          </cell>
        </row>
        <row r="2108">
          <cell r="B2108" t="str">
            <v>Slovenská technická univerzita v Bratislave</v>
          </cell>
          <cell r="C2108" t="str">
            <v>Fakulta chemickej a potravinárskej technológie</v>
          </cell>
          <cell r="P2108">
            <v>0</v>
          </cell>
          <cell r="Q2108">
            <v>1</v>
          </cell>
        </row>
        <row r="2109">
          <cell r="B2109" t="str">
            <v>Univerzita Konštantína Filozofa v Nitre</v>
          </cell>
          <cell r="C2109" t="str">
            <v>Filozofická fakulta</v>
          </cell>
          <cell r="P2109">
            <v>0</v>
          </cell>
          <cell r="Q2109">
            <v>1</v>
          </cell>
        </row>
        <row r="2110">
          <cell r="B2110" t="str">
            <v>Technická univerzita vo Zvolene</v>
          </cell>
          <cell r="C2110" t="str">
            <v>Drevárska fakulta</v>
          </cell>
          <cell r="P2110">
            <v>0</v>
          </cell>
          <cell r="Q2110">
            <v>2</v>
          </cell>
        </row>
        <row r="2111">
          <cell r="B2111" t="str">
            <v>Univerzita Komenského v Bratislave</v>
          </cell>
          <cell r="C2111" t="str">
            <v>Fakulta matematiky, fyziky a informatiky</v>
          </cell>
          <cell r="P2111">
            <v>0</v>
          </cell>
          <cell r="Q2111">
            <v>1</v>
          </cell>
        </row>
        <row r="2112">
          <cell r="B2112" t="str">
            <v>Univerzita Komenského v Bratislave</v>
          </cell>
          <cell r="C2112" t="str">
            <v>Prírodovedecká fakulta</v>
          </cell>
          <cell r="P2112">
            <v>0</v>
          </cell>
          <cell r="Q2112">
            <v>1</v>
          </cell>
        </row>
        <row r="2113">
          <cell r="B2113" t="str">
            <v>Ekonomická univerzita v Bratislave</v>
          </cell>
          <cell r="C2113" t="str">
            <v>Fakulta hospodárskej informatiky</v>
          </cell>
          <cell r="P2113">
            <v>0</v>
          </cell>
          <cell r="Q2113">
            <v>2</v>
          </cell>
        </row>
        <row r="2114">
          <cell r="B2114" t="str">
            <v>Ekonomická univerzita v Bratislave</v>
          </cell>
          <cell r="C2114" t="str">
            <v>Fakulta hospodárskej informatiky</v>
          </cell>
          <cell r="P2114">
            <v>0</v>
          </cell>
          <cell r="Q2114">
            <v>1</v>
          </cell>
        </row>
        <row r="2115">
          <cell r="B2115" t="str">
            <v>Univerzita Mateja Bela v Banskej Bystrici</v>
          </cell>
          <cell r="C2115" t="str">
            <v>Fakulta prírodných vied</v>
          </cell>
          <cell r="P2115">
            <v>0</v>
          </cell>
          <cell r="Q2115">
            <v>2</v>
          </cell>
        </row>
        <row r="2116">
          <cell r="B2116" t="str">
            <v>Univerzita Komenského v Bratislave</v>
          </cell>
          <cell r="C2116" t="str">
            <v>Fakulta matematiky, fyziky a informatiky</v>
          </cell>
          <cell r="P2116">
            <v>0</v>
          </cell>
          <cell r="Q2116">
            <v>1</v>
          </cell>
        </row>
        <row r="2117">
          <cell r="B2117" t="str">
            <v>Univerzita Pavla Jozefa Šafárika v Košiciach</v>
          </cell>
          <cell r="C2117" t="str">
            <v>Prírodovedecká fakulta</v>
          </cell>
          <cell r="P2117">
            <v>1</v>
          </cell>
          <cell r="Q2117">
            <v>5</v>
          </cell>
        </row>
        <row r="2118">
          <cell r="B2118" t="str">
            <v>Technická univerzita v Košiciach</v>
          </cell>
          <cell r="C2118" t="str">
            <v>Ekonomická fakulta</v>
          </cell>
          <cell r="P2118">
            <v>0</v>
          </cell>
          <cell r="Q2118">
            <v>2</v>
          </cell>
        </row>
        <row r="2119">
          <cell r="B2119" t="str">
            <v>Trnavská univerzita v Trnave</v>
          </cell>
          <cell r="C2119" t="str">
            <v>Právnická fakulta</v>
          </cell>
          <cell r="P2119">
            <v>0</v>
          </cell>
          <cell r="Q2119">
            <v>1</v>
          </cell>
        </row>
        <row r="2120">
          <cell r="B2120" t="str">
            <v>Univerzita Komenského v Bratislave</v>
          </cell>
          <cell r="C2120" t="str">
            <v>Filozofická fakulta</v>
          </cell>
          <cell r="P2120">
            <v>0</v>
          </cell>
          <cell r="Q2120">
            <v>1</v>
          </cell>
        </row>
        <row r="2121">
          <cell r="B2121" t="str">
            <v>Slovenská technická univerzita v Bratislave</v>
          </cell>
          <cell r="C2121" t="str">
            <v>Materiálovotechnologická fakulta so sídlom v Trnave</v>
          </cell>
          <cell r="P2121">
            <v>0</v>
          </cell>
          <cell r="Q2121">
            <v>2</v>
          </cell>
        </row>
        <row r="2122">
          <cell r="B2122" t="str">
            <v>Slovenská technická univerzita v Bratislave</v>
          </cell>
          <cell r="C2122" t="str">
            <v>Strojnícka fakulta</v>
          </cell>
          <cell r="P2122">
            <v>0</v>
          </cell>
          <cell r="Q2122">
            <v>2</v>
          </cell>
        </row>
        <row r="2123">
          <cell r="B2123" t="str">
            <v>Univerzita Komenského v Bratislave</v>
          </cell>
          <cell r="C2123" t="str">
            <v>Jesseniova lekárska fakulta v Martine</v>
          </cell>
          <cell r="P2123">
            <v>0</v>
          </cell>
          <cell r="Q2123">
            <v>1</v>
          </cell>
        </row>
        <row r="2124">
          <cell r="B2124" t="str">
            <v>Univerzita Komenského v Bratislave</v>
          </cell>
          <cell r="C2124" t="str">
            <v>Prírodovedecká fakulta</v>
          </cell>
          <cell r="P2124">
            <v>0</v>
          </cell>
          <cell r="Q2124">
            <v>1</v>
          </cell>
        </row>
        <row r="2125">
          <cell r="B2125" t="str">
            <v>Univerzita Komenského v Bratislave</v>
          </cell>
          <cell r="C2125" t="str">
            <v>Fakulta matematiky, fyziky a informatiky</v>
          </cell>
          <cell r="P2125">
            <v>0</v>
          </cell>
          <cell r="Q2125">
            <v>3</v>
          </cell>
        </row>
        <row r="2126">
          <cell r="B2126" t="str">
            <v>Univerzita Komenského v Bratislave</v>
          </cell>
          <cell r="C2126" t="str">
            <v>Fakulta matematiky, fyziky a informatiky</v>
          </cell>
          <cell r="P2126">
            <v>0</v>
          </cell>
          <cell r="Q2126">
            <v>2</v>
          </cell>
        </row>
        <row r="2127">
          <cell r="B2127" t="str">
            <v>Univerzita Pavla Jozefa Šafárika v Košiciach</v>
          </cell>
          <cell r="C2127" t="str">
            <v>Prírodovedecká fakulta</v>
          </cell>
          <cell r="P2127">
            <v>0</v>
          </cell>
          <cell r="Q2127">
            <v>2</v>
          </cell>
        </row>
        <row r="2128">
          <cell r="B2128" t="str">
            <v>Ekonomická univerzita v Bratislave</v>
          </cell>
          <cell r="C2128" t="str">
            <v>Národohospodárska fakulta</v>
          </cell>
          <cell r="P2128">
            <v>0</v>
          </cell>
          <cell r="Q2128">
            <v>1</v>
          </cell>
        </row>
        <row r="2129">
          <cell r="B2129" t="str">
            <v>Slovenská zdravotnícka univerzita v Bratislave</v>
          </cell>
          <cell r="C2129" t="str">
            <v>Fakulta verejného zdravotníctva</v>
          </cell>
          <cell r="P2129">
            <v>0</v>
          </cell>
          <cell r="Q2129">
            <v>2</v>
          </cell>
        </row>
        <row r="2130">
          <cell r="B2130" t="str">
            <v>Univerzita Komenského v Bratislave</v>
          </cell>
          <cell r="C2130" t="str">
            <v>Prírodovedecká fakulta</v>
          </cell>
          <cell r="P2130">
            <v>0</v>
          </cell>
          <cell r="Q2130">
            <v>2</v>
          </cell>
        </row>
        <row r="2131">
          <cell r="B2131" t="str">
            <v>Univerzita Komenského v Bratislave</v>
          </cell>
          <cell r="C2131" t="str">
            <v>Prírodovedecká fakulta</v>
          </cell>
          <cell r="P2131">
            <v>0</v>
          </cell>
          <cell r="Q2131">
            <v>2</v>
          </cell>
        </row>
        <row r="2132">
          <cell r="B2132" t="str">
            <v>Slovenská technická univerzita v Bratislave</v>
          </cell>
          <cell r="C2132" t="str">
            <v>Materiálovotechnologická fakulta so sídlom v Trnave</v>
          </cell>
          <cell r="P2132">
            <v>0</v>
          </cell>
          <cell r="Q2132">
            <v>5</v>
          </cell>
        </row>
        <row r="2133">
          <cell r="B2133" t="str">
            <v>Slovenská poľnohospodárska univerzita v Nitre</v>
          </cell>
          <cell r="C2133" t="str">
            <v>Fakulta záhradníctva a krajinného inžinierstva</v>
          </cell>
          <cell r="P2133">
            <v>0</v>
          </cell>
          <cell r="Q2133">
            <v>1</v>
          </cell>
        </row>
        <row r="2134">
          <cell r="B2134" t="str">
            <v>Univerzita Pavla Jozefa Šafárika v Košiciach</v>
          </cell>
          <cell r="C2134" t="str">
            <v>Lekárska fakulta</v>
          </cell>
          <cell r="P2134">
            <v>0</v>
          </cell>
          <cell r="Q2134">
            <v>1</v>
          </cell>
        </row>
        <row r="2135">
          <cell r="B2135" t="str">
            <v>Univerzita Mateja Bela v Banskej Bystrici</v>
          </cell>
          <cell r="C2135" t="str">
            <v>Filozofická fakulta</v>
          </cell>
          <cell r="P2135">
            <v>0</v>
          </cell>
          <cell r="Q2135">
            <v>2</v>
          </cell>
        </row>
        <row r="2136">
          <cell r="B2136" t="str">
            <v>Univerzita veterinárskeho lekárstva a farmácie v Košiciach</v>
          </cell>
          <cell r="C2136">
            <v>0</v>
          </cell>
          <cell r="P2136">
            <v>0</v>
          </cell>
          <cell r="Q2136">
            <v>2</v>
          </cell>
        </row>
        <row r="2137">
          <cell r="B2137" t="str">
            <v>Univerzita Pavla Jozefa Šafárika v Košiciach</v>
          </cell>
          <cell r="C2137" t="str">
            <v>Filozofická fakulta</v>
          </cell>
          <cell r="P2137">
            <v>0</v>
          </cell>
          <cell r="Q2137">
            <v>2</v>
          </cell>
        </row>
        <row r="2138">
          <cell r="B2138" t="str">
            <v>Univerzita Pavla Jozefa Šafárika v Košiciach</v>
          </cell>
          <cell r="C2138" t="str">
            <v>Filozofická fakulta</v>
          </cell>
          <cell r="P2138">
            <v>0</v>
          </cell>
          <cell r="Q2138">
            <v>4</v>
          </cell>
        </row>
        <row r="2139">
          <cell r="B2139" t="str">
            <v>Univerzita Konštantína Filozofa v Nitre</v>
          </cell>
          <cell r="C2139" t="str">
            <v>Fakulta sociálnych vied a zdravotníctva</v>
          </cell>
          <cell r="P2139">
            <v>0</v>
          </cell>
          <cell r="Q2139">
            <v>1</v>
          </cell>
        </row>
        <row r="2140">
          <cell r="B2140" t="str">
            <v>Slovenská technická univerzita v Bratislave</v>
          </cell>
          <cell r="C2140" t="str">
            <v>Fakulta elektrotechniky a informatiky</v>
          </cell>
          <cell r="P2140">
            <v>0</v>
          </cell>
          <cell r="Q2140">
            <v>1</v>
          </cell>
        </row>
        <row r="2141">
          <cell r="B2141" t="str">
            <v>Slovenská technická univerzita v Bratislave</v>
          </cell>
          <cell r="C2141" t="str">
            <v>Fakulta chemickej a potravinárskej technológie</v>
          </cell>
          <cell r="P2141">
            <v>0</v>
          </cell>
          <cell r="Q2141">
            <v>2</v>
          </cell>
        </row>
        <row r="2142">
          <cell r="B2142" t="str">
            <v>Univerzita Komenského v Bratislave</v>
          </cell>
          <cell r="C2142" t="str">
            <v>Filozofická fakulta</v>
          </cell>
          <cell r="P2142">
            <v>0</v>
          </cell>
          <cell r="Q2142">
            <v>3</v>
          </cell>
        </row>
        <row r="2143">
          <cell r="B2143" t="str">
            <v>Univerzita Komenského v Bratislave</v>
          </cell>
          <cell r="C2143" t="str">
            <v>Jesseniova lekárska fakulta v Martine</v>
          </cell>
          <cell r="P2143">
            <v>0</v>
          </cell>
          <cell r="Q2143">
            <v>2</v>
          </cell>
        </row>
        <row r="2144">
          <cell r="B2144" t="str">
            <v>Univerzita Komenského v Bratislave</v>
          </cell>
          <cell r="C2144" t="str">
            <v>Jesseniova lekárska fakulta v Martine</v>
          </cell>
          <cell r="P2144">
            <v>0</v>
          </cell>
          <cell r="Q2144">
            <v>1</v>
          </cell>
        </row>
        <row r="2145">
          <cell r="B2145" t="str">
            <v>Univerzita sv. Cyrila a Metoda v Trnave</v>
          </cell>
          <cell r="C2145" t="str">
            <v>Filozofická fakulta</v>
          </cell>
          <cell r="P2145">
            <v>0</v>
          </cell>
          <cell r="Q2145">
            <v>1</v>
          </cell>
        </row>
        <row r="2146">
          <cell r="B2146" t="str">
            <v>Vysoká škola Danubius</v>
          </cell>
          <cell r="C2146" t="str">
            <v>Fakulta verejnej politiky a verejnej správy</v>
          </cell>
          <cell r="P2146">
            <v>0</v>
          </cell>
          <cell r="Q2146">
            <v>2</v>
          </cell>
        </row>
        <row r="2147">
          <cell r="B2147" t="str">
            <v>Univerzita Pavla Jozefa Šafárika v Košiciach</v>
          </cell>
          <cell r="C2147" t="str">
            <v>Fakulta verejnej správy</v>
          </cell>
          <cell r="P2147">
            <v>1</v>
          </cell>
          <cell r="Q2147">
            <v>3</v>
          </cell>
        </row>
        <row r="2148">
          <cell r="B2148" t="str">
            <v>Univerzita Konštantína Filozofa v Nitre</v>
          </cell>
          <cell r="C2148" t="str">
            <v>Fakulta sociálnych vied a zdravotníctva</v>
          </cell>
          <cell r="P2148">
            <v>0</v>
          </cell>
          <cell r="Q2148">
            <v>2</v>
          </cell>
        </row>
        <row r="2149">
          <cell r="B2149" t="str">
            <v>Univerzita Konštantína Filozofa v Nitre</v>
          </cell>
          <cell r="C2149" t="str">
            <v>Fakulta sociálnych vied a zdravotníctva</v>
          </cell>
          <cell r="P2149">
            <v>0</v>
          </cell>
          <cell r="Q2149">
            <v>1</v>
          </cell>
        </row>
        <row r="2150">
          <cell r="B2150" t="str">
            <v>Žilinská univerzita v Žiline</v>
          </cell>
          <cell r="C2150" t="str">
            <v>Strojnícka fakulta</v>
          </cell>
          <cell r="P2150">
            <v>0</v>
          </cell>
          <cell r="Q2150">
            <v>3</v>
          </cell>
        </row>
        <row r="2151">
          <cell r="B2151" t="str">
            <v>Žilinská univerzita v Žiline</v>
          </cell>
          <cell r="C2151" t="str">
            <v>Fakulta elektrotechniky a informačných technológií</v>
          </cell>
          <cell r="P2151">
            <v>0</v>
          </cell>
          <cell r="Q2151">
            <v>2</v>
          </cell>
        </row>
        <row r="2152">
          <cell r="B2152" t="str">
            <v>Žilinská univerzita v Žiline</v>
          </cell>
          <cell r="C2152" t="str">
            <v>Strojnícka fakulta</v>
          </cell>
          <cell r="P2152">
            <v>1</v>
          </cell>
          <cell r="Q2152">
            <v>3</v>
          </cell>
        </row>
        <row r="2153">
          <cell r="B2153" t="str">
            <v>Žilinská univerzita v Žiline</v>
          </cell>
          <cell r="C2153" t="str">
            <v>Strojnícka fakulta</v>
          </cell>
          <cell r="P2153">
            <v>0</v>
          </cell>
          <cell r="Q2153">
            <v>2</v>
          </cell>
        </row>
        <row r="2154">
          <cell r="B2154" t="str">
            <v>Ekonomická univerzita v Bratislave</v>
          </cell>
          <cell r="C2154" t="str">
            <v>Fakulta medzinárodných vzťahov</v>
          </cell>
          <cell r="P2154">
            <v>0</v>
          </cell>
          <cell r="Q2154">
            <v>4</v>
          </cell>
        </row>
        <row r="2155">
          <cell r="B2155" t="str">
            <v>Univerzita Konštantína Filozofa v Nitre</v>
          </cell>
          <cell r="C2155" t="str">
            <v>Filozofická fakulta</v>
          </cell>
          <cell r="P2155">
            <v>0</v>
          </cell>
          <cell r="Q2155">
            <v>1</v>
          </cell>
        </row>
        <row r="2156">
          <cell r="B2156" t="str">
            <v>Univerzita Komenského v Bratislave</v>
          </cell>
          <cell r="C2156" t="str">
            <v>Pedagogická fakulta</v>
          </cell>
          <cell r="P2156">
            <v>0</v>
          </cell>
          <cell r="Q2156">
            <v>1</v>
          </cell>
        </row>
        <row r="2157">
          <cell r="B2157" t="str">
            <v>Univerzita Komenského v Bratislave</v>
          </cell>
          <cell r="C2157" t="str">
            <v>Filozofická fakulta</v>
          </cell>
          <cell r="P2157">
            <v>0</v>
          </cell>
          <cell r="Q2157">
            <v>3</v>
          </cell>
        </row>
        <row r="2158">
          <cell r="B2158" t="str">
            <v>Slovenská technická univerzita v Bratislave</v>
          </cell>
          <cell r="C2158">
            <v>0</v>
          </cell>
          <cell r="P2158">
            <v>0</v>
          </cell>
          <cell r="Q2158">
            <v>3</v>
          </cell>
        </row>
        <row r="2159">
          <cell r="B2159" t="str">
            <v>Slovenská technická univerzita v Bratislave</v>
          </cell>
          <cell r="C2159" t="str">
            <v>Fakulta elektrotechniky a informatiky</v>
          </cell>
          <cell r="P2159">
            <v>0</v>
          </cell>
          <cell r="Q2159">
            <v>1</v>
          </cell>
        </row>
        <row r="2160">
          <cell r="B2160" t="str">
            <v>Slovenská technická univerzita v Bratislave</v>
          </cell>
          <cell r="C2160" t="str">
            <v>Strojnícka fakulta</v>
          </cell>
          <cell r="P2160">
            <v>0</v>
          </cell>
          <cell r="Q2160">
            <v>1</v>
          </cell>
        </row>
        <row r="2161">
          <cell r="B2161" t="str">
            <v>Univerzita J. Selyeho</v>
          </cell>
          <cell r="C2161" t="str">
            <v>Pedagogická fakulta</v>
          </cell>
          <cell r="P2161">
            <v>0</v>
          </cell>
          <cell r="Q2161">
            <v>1</v>
          </cell>
        </row>
        <row r="2162">
          <cell r="B2162" t="str">
            <v>Technická univerzita v Košiciach</v>
          </cell>
          <cell r="C2162" t="str">
            <v>Ekonomická fakulta</v>
          </cell>
          <cell r="P2162">
            <v>0</v>
          </cell>
          <cell r="Q2162">
            <v>1</v>
          </cell>
        </row>
        <row r="2163">
          <cell r="B2163" t="str">
            <v>Univerzita Komenského v Bratislave</v>
          </cell>
          <cell r="C2163" t="str">
            <v>Prírodovedecká fakulta</v>
          </cell>
          <cell r="P2163">
            <v>0</v>
          </cell>
          <cell r="Q2163">
            <v>1</v>
          </cell>
        </row>
        <row r="2164">
          <cell r="B2164" t="str">
            <v>Univerzita Komenského v Bratislave</v>
          </cell>
          <cell r="C2164" t="str">
            <v>Filozofická fakulta</v>
          </cell>
          <cell r="P2164">
            <v>1</v>
          </cell>
          <cell r="Q2164">
            <v>4</v>
          </cell>
        </row>
        <row r="2165">
          <cell r="B2165" t="str">
            <v>Ekonomická univerzita v Bratislave</v>
          </cell>
          <cell r="C2165" t="str">
            <v>Fakulta medzinárodných vzťahov</v>
          </cell>
          <cell r="P2165">
            <v>0</v>
          </cell>
          <cell r="Q2165">
            <v>2</v>
          </cell>
        </row>
        <row r="2166">
          <cell r="B2166" t="str">
            <v>Univerzita Komenského v Bratislave</v>
          </cell>
          <cell r="C2166" t="str">
            <v>Fakulta sociálnych a ekonomických vied</v>
          </cell>
          <cell r="P2166">
            <v>0</v>
          </cell>
          <cell r="Q2166">
            <v>5</v>
          </cell>
        </row>
        <row r="2167">
          <cell r="B2167" t="str">
            <v>Prešovská univerzita v Prešove</v>
          </cell>
          <cell r="C2167" t="str">
            <v>Pedagogická fakulta</v>
          </cell>
          <cell r="P2167">
            <v>0</v>
          </cell>
          <cell r="Q2167">
            <v>1</v>
          </cell>
        </row>
        <row r="2168">
          <cell r="B2168" t="str">
            <v>Univerzita Komenského v Bratislave</v>
          </cell>
          <cell r="C2168" t="str">
            <v>Fakulta matematiky, fyziky a informatiky</v>
          </cell>
          <cell r="P2168">
            <v>0</v>
          </cell>
          <cell r="Q2168">
            <v>1</v>
          </cell>
        </row>
        <row r="2169">
          <cell r="B2169" t="str">
            <v>Univerzita Komenského v Bratislave</v>
          </cell>
          <cell r="C2169" t="str">
            <v>Filozofická fakulta</v>
          </cell>
          <cell r="P2169">
            <v>0</v>
          </cell>
          <cell r="Q2169">
            <v>1</v>
          </cell>
        </row>
        <row r="2170">
          <cell r="B2170" t="str">
            <v>Univerzita veterinárskeho lekárstva a farmácie v Košiciach</v>
          </cell>
          <cell r="C2170">
            <v>0</v>
          </cell>
          <cell r="P2170">
            <v>0</v>
          </cell>
          <cell r="Q2170">
            <v>1</v>
          </cell>
        </row>
        <row r="2171">
          <cell r="B2171" t="str">
            <v>Ekonomická univerzita v Bratislave</v>
          </cell>
          <cell r="C2171" t="str">
            <v>Fakulta hospodárskej informatiky</v>
          </cell>
          <cell r="P2171">
            <v>0</v>
          </cell>
          <cell r="Q2171">
            <v>2</v>
          </cell>
        </row>
        <row r="2172">
          <cell r="B2172" t="str">
            <v>Univerzita Mateja Bela v Banskej Bystrici</v>
          </cell>
          <cell r="C2172" t="str">
            <v>Pedagogická fakulta</v>
          </cell>
          <cell r="P2172">
            <v>0</v>
          </cell>
          <cell r="Q2172">
            <v>2</v>
          </cell>
        </row>
        <row r="2173">
          <cell r="B2173" t="str">
            <v>Slovenská poľnohospodárska univerzita v Nitre</v>
          </cell>
          <cell r="C2173" t="str">
            <v>Fakulta agrobiológie a potravinových zdrojov</v>
          </cell>
          <cell r="P2173">
            <v>0</v>
          </cell>
          <cell r="Q2173">
            <v>1</v>
          </cell>
        </row>
        <row r="2174">
          <cell r="B2174" t="str">
            <v>Univerzita Komenského v Bratislave</v>
          </cell>
          <cell r="C2174" t="str">
            <v>Lekárska fakulta</v>
          </cell>
          <cell r="P2174">
            <v>0</v>
          </cell>
          <cell r="Q2174">
            <v>2</v>
          </cell>
        </row>
        <row r="2175">
          <cell r="B2175" t="str">
            <v>Univerzita Konštantína Filozofa v Nitre</v>
          </cell>
          <cell r="C2175" t="str">
            <v>Filozofická fakulta</v>
          </cell>
          <cell r="P2175">
            <v>0</v>
          </cell>
          <cell r="Q2175">
            <v>1</v>
          </cell>
        </row>
        <row r="2176">
          <cell r="B2176" t="str">
            <v>Univerzita Konštantína Filozofa v Nitre</v>
          </cell>
          <cell r="C2176" t="str">
            <v>Filozofická fakulta</v>
          </cell>
          <cell r="P2176">
            <v>0</v>
          </cell>
          <cell r="Q2176">
            <v>1</v>
          </cell>
        </row>
        <row r="2177">
          <cell r="B2177" t="str">
            <v>Technická univerzita v Košiciach</v>
          </cell>
          <cell r="C2177" t="str">
            <v>Fakulta baníctva, ekológie, riadenia a geotechnológií</v>
          </cell>
          <cell r="P2177">
            <v>0</v>
          </cell>
          <cell r="Q2177">
            <v>3</v>
          </cell>
        </row>
        <row r="2178">
          <cell r="B2178" t="str">
            <v>Univerzita Konštantína Filozofa v Nitre</v>
          </cell>
          <cell r="C2178" t="str">
            <v>Filozofická fakulta</v>
          </cell>
          <cell r="P2178">
            <v>0</v>
          </cell>
          <cell r="Q2178">
            <v>1</v>
          </cell>
        </row>
        <row r="2179">
          <cell r="B2179" t="str">
            <v>Univerzita veterinárskeho lekárstva a farmácie v Košiciach</v>
          </cell>
          <cell r="C2179">
            <v>0</v>
          </cell>
          <cell r="P2179">
            <v>0</v>
          </cell>
          <cell r="Q2179">
            <v>3</v>
          </cell>
        </row>
        <row r="2180">
          <cell r="B2180" t="str">
            <v>Slovenská poľnohospodárska univerzita v Nitre</v>
          </cell>
          <cell r="C2180" t="str">
            <v>Fakulta agrobiológie a potravinových zdrojov</v>
          </cell>
          <cell r="P2180">
            <v>0</v>
          </cell>
          <cell r="Q2180">
            <v>1</v>
          </cell>
        </row>
        <row r="2181">
          <cell r="B2181" t="str">
            <v>Univerzita Pavla Jozefa Šafárika v Košiciach</v>
          </cell>
          <cell r="C2181" t="str">
            <v>Prírodovedecká fakulta</v>
          </cell>
          <cell r="P2181">
            <v>0</v>
          </cell>
          <cell r="Q2181">
            <v>1</v>
          </cell>
        </row>
        <row r="2182">
          <cell r="B2182" t="str">
            <v>Univerzita Pavla Jozefa Šafárika v Košiciach</v>
          </cell>
          <cell r="C2182" t="str">
            <v>Prírodovedecká fakulta</v>
          </cell>
          <cell r="P2182">
            <v>0</v>
          </cell>
          <cell r="Q2182">
            <v>1</v>
          </cell>
        </row>
        <row r="2183">
          <cell r="B2183" t="str">
            <v>Univerzita Pavla Jozefa Šafárika v Košiciach</v>
          </cell>
          <cell r="C2183" t="str">
            <v>Filozofická fakulta</v>
          </cell>
          <cell r="P2183">
            <v>0</v>
          </cell>
          <cell r="Q2183">
            <v>1</v>
          </cell>
        </row>
        <row r="2184">
          <cell r="B2184" t="str">
            <v>Slovenská technická univerzita v Bratislave</v>
          </cell>
          <cell r="C2184" t="str">
            <v>Stavebná fakulta</v>
          </cell>
          <cell r="P2184">
            <v>0</v>
          </cell>
          <cell r="Q2184">
            <v>1</v>
          </cell>
        </row>
        <row r="2185">
          <cell r="B2185" t="str">
            <v>Slovenská technická univerzita v Bratislave</v>
          </cell>
          <cell r="C2185" t="str">
            <v>Fakulta chemickej a potravinárskej technológie</v>
          </cell>
          <cell r="P2185">
            <v>0</v>
          </cell>
          <cell r="Q2185">
            <v>3</v>
          </cell>
        </row>
        <row r="2186">
          <cell r="B2186" t="str">
            <v>Univerzita Komenského v Bratislave</v>
          </cell>
          <cell r="C2186" t="str">
            <v>Prírodovedecká fakulta</v>
          </cell>
          <cell r="P2186">
            <v>0</v>
          </cell>
          <cell r="Q2186">
            <v>1</v>
          </cell>
        </row>
        <row r="2187">
          <cell r="B2187" t="str">
            <v>Univerzita Komenského v Bratislave</v>
          </cell>
          <cell r="C2187" t="str">
            <v>Farmaceutická fakulta</v>
          </cell>
          <cell r="P2187">
            <v>0</v>
          </cell>
          <cell r="Q2187">
            <v>1</v>
          </cell>
        </row>
        <row r="2188">
          <cell r="B2188" t="str">
            <v>Vysoká škola Danubius</v>
          </cell>
          <cell r="C2188" t="str">
            <v>Fakulta verejnej politiky a verejnej správy</v>
          </cell>
          <cell r="P2188">
            <v>0</v>
          </cell>
          <cell r="Q2188">
            <v>1</v>
          </cell>
        </row>
        <row r="2189">
          <cell r="B2189" t="str">
            <v>Prešovská univerzita v Prešove</v>
          </cell>
          <cell r="C2189" t="str">
            <v>Filozofická fakulta</v>
          </cell>
          <cell r="P2189">
            <v>0</v>
          </cell>
          <cell r="Q2189">
            <v>1</v>
          </cell>
        </row>
        <row r="2190">
          <cell r="B2190" t="str">
            <v>Univerzita Mateja Bela v Banskej Bystrici</v>
          </cell>
          <cell r="C2190" t="str">
            <v>Filozofická fakulta</v>
          </cell>
          <cell r="P2190">
            <v>1</v>
          </cell>
          <cell r="Q2190">
            <v>2</v>
          </cell>
        </row>
        <row r="2191">
          <cell r="B2191" t="str">
            <v>Žilinská univerzita v Žiline</v>
          </cell>
          <cell r="C2191" t="str">
            <v>Stavebná fakulta</v>
          </cell>
          <cell r="P2191">
            <v>0</v>
          </cell>
          <cell r="Q2191">
            <v>1</v>
          </cell>
        </row>
        <row r="2192">
          <cell r="B2192" t="str">
            <v>Technická univerzita vo Zvolene</v>
          </cell>
          <cell r="C2192" t="str">
            <v>Lesnícka fakulta</v>
          </cell>
          <cell r="P2192">
            <v>0</v>
          </cell>
          <cell r="Q2192">
            <v>1</v>
          </cell>
        </row>
        <row r="2193">
          <cell r="B2193" t="str">
            <v>Univerzita Komenského v Bratislave</v>
          </cell>
          <cell r="C2193" t="str">
            <v>Prírodovedecká fakulta</v>
          </cell>
          <cell r="P2193">
            <v>0</v>
          </cell>
          <cell r="Q2193">
            <v>1</v>
          </cell>
        </row>
        <row r="2194">
          <cell r="B2194" t="str">
            <v>Univerzita Mateja Bela v Banskej Bystrici</v>
          </cell>
          <cell r="C2194" t="str">
            <v>Fakulta prírodných vied</v>
          </cell>
          <cell r="P2194">
            <v>0</v>
          </cell>
          <cell r="Q2194">
            <v>1</v>
          </cell>
        </row>
        <row r="2195">
          <cell r="B2195" t="str">
            <v>Univerzita Mateja Bela v Banskej Bystrici</v>
          </cell>
          <cell r="C2195" t="str">
            <v>Právnická fakulta</v>
          </cell>
          <cell r="P2195">
            <v>0</v>
          </cell>
          <cell r="Q2195">
            <v>1</v>
          </cell>
        </row>
        <row r="2196">
          <cell r="B2196" t="str">
            <v>Univerzita Mateja Bela v Banskej Bystrici</v>
          </cell>
          <cell r="C2196" t="str">
            <v>Právnická fakulta</v>
          </cell>
          <cell r="P2196">
            <v>0</v>
          </cell>
          <cell r="Q2196">
            <v>1</v>
          </cell>
        </row>
        <row r="2197">
          <cell r="B2197" t="str">
            <v>Univerzita Pavla Jozefa Šafárika v Košiciach</v>
          </cell>
          <cell r="C2197" t="str">
            <v>Filozofická fakulta</v>
          </cell>
          <cell r="P2197">
            <v>0</v>
          </cell>
          <cell r="Q2197">
            <v>1</v>
          </cell>
        </row>
        <row r="2198">
          <cell r="B2198" t="str">
            <v>Univerzita veterinárskeho lekárstva a farmácie v Košiciach</v>
          </cell>
          <cell r="C2198">
            <v>0</v>
          </cell>
          <cell r="P2198">
            <v>0</v>
          </cell>
          <cell r="Q2198">
            <v>1</v>
          </cell>
        </row>
        <row r="2199">
          <cell r="B2199" t="str">
            <v>Prešovská univerzita v Prešove</v>
          </cell>
          <cell r="C2199">
            <v>0</v>
          </cell>
          <cell r="P2199">
            <v>0</v>
          </cell>
          <cell r="Q2199">
            <v>1</v>
          </cell>
        </row>
        <row r="2200">
          <cell r="B2200" t="str">
            <v>Slovenská technická univerzita v Bratislave</v>
          </cell>
          <cell r="C2200" t="str">
            <v>Materiálovotechnologická fakulta so sídlom v Trnave</v>
          </cell>
          <cell r="P2200">
            <v>0</v>
          </cell>
          <cell r="Q2200">
            <v>2</v>
          </cell>
        </row>
        <row r="2201">
          <cell r="B2201" t="str">
            <v>Univerzita Pavla Jozefa Šafárika v Košiciach</v>
          </cell>
          <cell r="C2201" t="str">
            <v>Prírodovedecká fakulta</v>
          </cell>
          <cell r="P2201">
            <v>0</v>
          </cell>
          <cell r="Q2201">
            <v>3</v>
          </cell>
        </row>
        <row r="2202">
          <cell r="B2202" t="str">
            <v>Univerzita veterinárskeho lekárstva a farmácie v Košiciach</v>
          </cell>
          <cell r="C2202">
            <v>0</v>
          </cell>
          <cell r="P2202">
            <v>0</v>
          </cell>
          <cell r="Q2202">
            <v>1</v>
          </cell>
        </row>
        <row r="2203">
          <cell r="B2203" t="str">
            <v>Univerzita Konštantína Filozofa v Nitre</v>
          </cell>
          <cell r="C2203" t="str">
            <v>Filozofická fakulta</v>
          </cell>
          <cell r="P2203">
            <v>0</v>
          </cell>
          <cell r="Q2203">
            <v>1</v>
          </cell>
        </row>
        <row r="2204">
          <cell r="B2204" t="str">
            <v>Univerzita Komenského v Bratislave</v>
          </cell>
          <cell r="C2204" t="str">
            <v>Lekárska fakulta</v>
          </cell>
          <cell r="P2204">
            <v>0</v>
          </cell>
          <cell r="Q2204">
            <v>4</v>
          </cell>
        </row>
        <row r="2205">
          <cell r="B2205" t="str">
            <v>Slovenská technická univerzita v Bratislave</v>
          </cell>
          <cell r="C2205" t="str">
            <v>Fakulta chemickej a potravinárskej technológie</v>
          </cell>
          <cell r="P2205">
            <v>0</v>
          </cell>
          <cell r="Q2205">
            <v>1</v>
          </cell>
        </row>
        <row r="2206">
          <cell r="B2206" t="str">
            <v>Univerzita Komenského v Bratislave</v>
          </cell>
          <cell r="C2206" t="str">
            <v>Pedagogická fakulta</v>
          </cell>
          <cell r="P2206">
            <v>0</v>
          </cell>
          <cell r="Q2206">
            <v>1</v>
          </cell>
        </row>
        <row r="2207">
          <cell r="B2207" t="str">
            <v>Univerzita Komenského v Bratislave</v>
          </cell>
          <cell r="C2207" t="str">
            <v>Prírodovedecká fakulta</v>
          </cell>
          <cell r="P2207">
            <v>0</v>
          </cell>
          <cell r="Q2207">
            <v>1</v>
          </cell>
        </row>
        <row r="2208">
          <cell r="B2208" t="str">
            <v>Univerzita Pavla Jozefa Šafárika v Košiciach</v>
          </cell>
          <cell r="C2208" t="str">
            <v>Filozofická fakulta</v>
          </cell>
          <cell r="P2208">
            <v>0</v>
          </cell>
          <cell r="Q2208">
            <v>1</v>
          </cell>
        </row>
        <row r="2209">
          <cell r="B2209" t="str">
            <v>Univerzita Konštantína Filozofa v Nitre</v>
          </cell>
          <cell r="C2209" t="str">
            <v>Filozofická fakulta</v>
          </cell>
          <cell r="P2209">
            <v>0</v>
          </cell>
          <cell r="Q2209">
            <v>1</v>
          </cell>
        </row>
        <row r="2210">
          <cell r="B2210" t="str">
            <v>Univerzita Komenského v Bratislave</v>
          </cell>
          <cell r="C2210" t="str">
            <v>Fakulta matematiky, fyziky a informatiky</v>
          </cell>
          <cell r="P2210">
            <v>0</v>
          </cell>
          <cell r="Q2210">
            <v>0.5</v>
          </cell>
        </row>
        <row r="2211">
          <cell r="B2211" t="str">
            <v>Prešovská univerzita v Prešove</v>
          </cell>
          <cell r="C2211" t="str">
            <v>Fakulta manažmentu, ekonomiky a obchodu</v>
          </cell>
          <cell r="P2211">
            <v>0</v>
          </cell>
          <cell r="Q2211">
            <v>4</v>
          </cell>
        </row>
        <row r="2212">
          <cell r="B2212" t="str">
            <v>Vysoká škola múzických umení v Bratislave</v>
          </cell>
          <cell r="C2212" t="str">
            <v>Hudobná a tanečná fakulta</v>
          </cell>
          <cell r="P2212">
            <v>0</v>
          </cell>
          <cell r="Q2212">
            <v>1</v>
          </cell>
        </row>
        <row r="2213">
          <cell r="B2213" t="str">
            <v>Žilinská univerzita v Žiline</v>
          </cell>
          <cell r="C2213" t="str">
            <v>Fakulta humanitných vied</v>
          </cell>
          <cell r="P2213">
            <v>0</v>
          </cell>
          <cell r="Q2213">
            <v>1</v>
          </cell>
        </row>
        <row r="2214">
          <cell r="B2214" t="str">
            <v>Univerzita Komenského v Bratislave</v>
          </cell>
          <cell r="C2214" t="str">
            <v>Prírodovedecká fakulta</v>
          </cell>
          <cell r="P2214">
            <v>0</v>
          </cell>
          <cell r="Q2214">
            <v>1</v>
          </cell>
        </row>
        <row r="2215">
          <cell r="B2215" t="str">
            <v>Slovenská technická univerzita v Bratislave</v>
          </cell>
          <cell r="C2215" t="str">
            <v>Fakulta elektrotechniky a informatiky</v>
          </cell>
          <cell r="P2215">
            <v>0</v>
          </cell>
          <cell r="Q2215">
            <v>1</v>
          </cell>
        </row>
        <row r="2216">
          <cell r="B2216" t="str">
            <v>Žilinská univerzita v Žiline</v>
          </cell>
          <cell r="C2216" t="str">
            <v>Fakulta humanitných vied</v>
          </cell>
          <cell r="P2216">
            <v>0</v>
          </cell>
          <cell r="Q2216">
            <v>1</v>
          </cell>
        </row>
        <row r="2217">
          <cell r="B2217" t="str">
            <v>Slovenská technická univerzita v Bratislave</v>
          </cell>
          <cell r="C2217" t="str">
            <v>Fakulta chemickej a potravinárskej technológie</v>
          </cell>
          <cell r="P2217">
            <v>0</v>
          </cell>
          <cell r="Q2217">
            <v>2</v>
          </cell>
        </row>
        <row r="2218">
          <cell r="B2218" t="str">
            <v>Univerzita Komenského v Bratislave</v>
          </cell>
          <cell r="C2218" t="str">
            <v>Filozofická fakulta</v>
          </cell>
          <cell r="P2218">
            <v>0</v>
          </cell>
          <cell r="Q2218">
            <v>0.5</v>
          </cell>
        </row>
        <row r="2219">
          <cell r="B2219" t="str">
            <v>Paneurópska vysoká škola</v>
          </cell>
          <cell r="C2219" t="str">
            <v>Fakulta práva</v>
          </cell>
          <cell r="P2219">
            <v>0</v>
          </cell>
          <cell r="Q2219">
            <v>1</v>
          </cell>
        </row>
        <row r="2220">
          <cell r="B2220" t="str">
            <v>Prešovská univerzita v Prešove</v>
          </cell>
          <cell r="C2220" t="str">
            <v>Fakulta manažmentu, ekonomiky a obchodu</v>
          </cell>
          <cell r="P2220">
            <v>0</v>
          </cell>
          <cell r="Q2220">
            <v>1</v>
          </cell>
        </row>
        <row r="2221">
          <cell r="B2221" t="str">
            <v>Univerzita Pavla Jozefa Šafárika v Košiciach</v>
          </cell>
          <cell r="C2221" t="str">
            <v>Prírodovedecká fakulta</v>
          </cell>
          <cell r="P2221">
            <v>0</v>
          </cell>
          <cell r="Q2221">
            <v>1</v>
          </cell>
        </row>
        <row r="2222">
          <cell r="B2222" t="str">
            <v>Technická univerzita v Košiciach</v>
          </cell>
          <cell r="C2222" t="str">
            <v>Letecká fakulta</v>
          </cell>
          <cell r="P2222">
            <v>0</v>
          </cell>
          <cell r="Q2222">
            <v>2</v>
          </cell>
        </row>
        <row r="2223">
          <cell r="B2223" t="str">
            <v>Žilinská univerzita v Žiline</v>
          </cell>
          <cell r="C2223" t="str">
            <v>Fakulta bezpečnostného inžinierstva</v>
          </cell>
          <cell r="P2223">
            <v>0</v>
          </cell>
          <cell r="Q2223">
            <v>2</v>
          </cell>
        </row>
        <row r="2224">
          <cell r="B2224" t="str">
            <v>Univerzita Konštantína Filozofa v Nitre</v>
          </cell>
          <cell r="C2224" t="str">
            <v>Filozofická fakulta</v>
          </cell>
          <cell r="P2224">
            <v>1</v>
          </cell>
          <cell r="Q2224">
            <v>1</v>
          </cell>
        </row>
        <row r="2225">
          <cell r="B2225" t="str">
            <v>Univerzita Komenského v Bratislave</v>
          </cell>
          <cell r="C2225" t="str">
            <v>Filozofická fakulta</v>
          </cell>
          <cell r="P2225">
            <v>0</v>
          </cell>
          <cell r="Q2225">
            <v>1</v>
          </cell>
        </row>
        <row r="2226">
          <cell r="B2226" t="str">
            <v>Univerzita Komenského v Bratislave</v>
          </cell>
          <cell r="C2226" t="str">
            <v>Filozofická fakulta</v>
          </cell>
          <cell r="P2226">
            <v>0</v>
          </cell>
          <cell r="Q2226">
            <v>0.5</v>
          </cell>
        </row>
        <row r="2227">
          <cell r="B2227" t="str">
            <v>Prešovská univerzita v Prešove</v>
          </cell>
          <cell r="C2227" t="str">
            <v>Filozofická fakulta</v>
          </cell>
          <cell r="P2227">
            <v>0</v>
          </cell>
          <cell r="Q2227">
            <v>3</v>
          </cell>
        </row>
        <row r="2228">
          <cell r="B2228" t="str">
            <v>Univerzita Komenského v Bratislave</v>
          </cell>
          <cell r="C2228" t="str">
            <v>Filozofická fakulta</v>
          </cell>
          <cell r="P2228">
            <v>1</v>
          </cell>
          <cell r="Q2228">
            <v>4</v>
          </cell>
        </row>
        <row r="2229">
          <cell r="B2229" t="str">
            <v>Univerzita Komenského v Bratislave</v>
          </cell>
          <cell r="C2229" t="str">
            <v>Jesseniova lekárska fakulta v Martine</v>
          </cell>
          <cell r="P2229">
            <v>0</v>
          </cell>
          <cell r="Q2229">
            <v>1</v>
          </cell>
        </row>
        <row r="2230">
          <cell r="B2230" t="str">
            <v>Univerzita Pavla Jozefa Šafárika v Košiciach</v>
          </cell>
          <cell r="C2230" t="str">
            <v>Prírodovedecká fakulta</v>
          </cell>
          <cell r="P2230">
            <v>0</v>
          </cell>
          <cell r="Q2230">
            <v>1</v>
          </cell>
        </row>
        <row r="2231">
          <cell r="B2231" t="str">
            <v>Univerzita Pavla Jozefa Šafárika v Košiciach</v>
          </cell>
          <cell r="C2231" t="str">
            <v>Prírodovedecká fakulta</v>
          </cell>
          <cell r="P2231">
            <v>0</v>
          </cell>
          <cell r="Q2231">
            <v>2</v>
          </cell>
        </row>
        <row r="2232">
          <cell r="B2232" t="str">
            <v>Žilinská univerzita v Žiline</v>
          </cell>
          <cell r="C2232" t="str">
            <v>Fakulta bezpečnostného inžinierstva</v>
          </cell>
          <cell r="P2232">
            <v>0</v>
          </cell>
          <cell r="Q2232">
            <v>1</v>
          </cell>
        </row>
        <row r="2233">
          <cell r="B2233" t="str">
            <v>Žilinská univerzita v Žiline</v>
          </cell>
          <cell r="C2233" t="str">
            <v>Strojnícka fakulta</v>
          </cell>
          <cell r="P2233">
            <v>0</v>
          </cell>
          <cell r="Q2233">
            <v>1</v>
          </cell>
        </row>
        <row r="2234">
          <cell r="B2234" t="str">
            <v>Žilinská univerzita v Žiline</v>
          </cell>
          <cell r="C2234" t="str">
            <v>Fakulta bezpečnostného inžinierstva</v>
          </cell>
          <cell r="P2234">
            <v>0</v>
          </cell>
          <cell r="Q2234">
            <v>1</v>
          </cell>
        </row>
        <row r="2235">
          <cell r="B2235" t="str">
            <v>Paneurópska vysoká škola</v>
          </cell>
          <cell r="C2235" t="str">
            <v>Fakulta práva</v>
          </cell>
          <cell r="P2235">
            <v>0</v>
          </cell>
          <cell r="Q2235">
            <v>1</v>
          </cell>
        </row>
        <row r="2236">
          <cell r="B2236" t="str">
            <v>Univerzita Pavla Jozefa Šafárika v Košiciach</v>
          </cell>
          <cell r="C2236" t="str">
            <v>Prírodovedecká fakulta</v>
          </cell>
          <cell r="P2236">
            <v>0</v>
          </cell>
          <cell r="Q2236">
            <v>1</v>
          </cell>
        </row>
        <row r="2237">
          <cell r="B2237" t="str">
            <v>Žilinská univerzita v Žiline</v>
          </cell>
          <cell r="C2237" t="str">
            <v>Strojnícka fakulta</v>
          </cell>
          <cell r="P2237">
            <v>0</v>
          </cell>
          <cell r="Q2237">
            <v>1</v>
          </cell>
        </row>
        <row r="2238">
          <cell r="B2238" t="str">
            <v>Univerzita Komenského v Bratislave</v>
          </cell>
          <cell r="C2238" t="str">
            <v>Filozofická fakulta</v>
          </cell>
          <cell r="P2238">
            <v>0</v>
          </cell>
          <cell r="Q2238">
            <v>1</v>
          </cell>
        </row>
      </sheetData>
      <sheetData sheetId="5"/>
      <sheetData sheetId="6"/>
      <sheetData sheetId="7">
        <row r="4">
          <cell r="C4">
            <v>825814584</v>
          </cell>
        </row>
        <row r="6">
          <cell r="C6">
            <v>807914584</v>
          </cell>
        </row>
        <row r="7">
          <cell r="C7">
            <v>306201180</v>
          </cell>
        </row>
        <row r="8">
          <cell r="C8">
            <v>67000000</v>
          </cell>
        </row>
        <row r="9">
          <cell r="C9">
            <v>17900000</v>
          </cell>
        </row>
        <row r="10">
          <cell r="C10">
            <v>17900000</v>
          </cell>
        </row>
        <row r="11">
          <cell r="C11">
            <v>0.36199999999999999</v>
          </cell>
        </row>
        <row r="12">
          <cell r="C12">
            <v>1.3620000000000001</v>
          </cell>
        </row>
        <row r="15">
          <cell r="C15">
            <v>440006016</v>
          </cell>
        </row>
        <row r="18">
          <cell r="C18">
            <v>306201180</v>
          </cell>
        </row>
        <row r="19">
          <cell r="C19">
            <v>202820005</v>
          </cell>
        </row>
        <row r="20">
          <cell r="C20">
            <v>12750000</v>
          </cell>
        </row>
        <row r="21">
          <cell r="C21">
            <v>4900000</v>
          </cell>
        </row>
        <row r="22">
          <cell r="C22">
            <v>55581175</v>
          </cell>
        </row>
        <row r="23">
          <cell r="C23">
            <v>30149999.999999996</v>
          </cell>
        </row>
        <row r="24">
          <cell r="C24">
            <v>36850000</v>
          </cell>
        </row>
        <row r="25">
          <cell r="C25">
            <v>2600000</v>
          </cell>
        </row>
        <row r="26">
          <cell r="C26">
            <v>58109384</v>
          </cell>
        </row>
        <row r="27">
          <cell r="C27">
            <v>7115229</v>
          </cell>
        </row>
        <row r="28">
          <cell r="C28">
            <v>14332390</v>
          </cell>
        </row>
        <row r="29">
          <cell r="C29">
            <v>36661765</v>
          </cell>
        </row>
        <row r="30">
          <cell r="C30">
            <v>7000000</v>
          </cell>
        </row>
        <row r="31">
          <cell r="C31">
            <v>998004</v>
          </cell>
        </row>
        <row r="32">
          <cell r="C32">
            <v>440006016</v>
          </cell>
        </row>
        <row r="33">
          <cell r="C33">
            <v>372899892</v>
          </cell>
        </row>
        <row r="35">
          <cell r="C35">
            <v>365441895</v>
          </cell>
        </row>
        <row r="36">
          <cell r="C36">
            <v>7457997</v>
          </cell>
        </row>
        <row r="38">
          <cell r="C38">
            <v>23256124</v>
          </cell>
        </row>
        <row r="39">
          <cell r="C39">
            <v>7000000</v>
          </cell>
        </row>
        <row r="40">
          <cell r="C40">
            <v>1000000</v>
          </cell>
        </row>
        <row r="42">
          <cell r="C42">
            <v>1500000</v>
          </cell>
        </row>
        <row r="43">
          <cell r="C43">
            <v>2000000</v>
          </cell>
        </row>
        <row r="44">
          <cell r="C44">
            <v>257487</v>
          </cell>
        </row>
        <row r="45">
          <cell r="C45">
            <v>3074361</v>
          </cell>
        </row>
        <row r="46">
          <cell r="C46">
            <v>7950081</v>
          </cell>
        </row>
        <row r="47">
          <cell r="C47">
            <v>1374195</v>
          </cell>
        </row>
        <row r="48">
          <cell r="C48">
            <v>100000</v>
          </cell>
        </row>
        <row r="49">
          <cell r="C49">
            <v>7000000</v>
          </cell>
        </row>
        <row r="50">
          <cell r="C50">
            <v>6100000</v>
          </cell>
        </row>
        <row r="53">
          <cell r="C53">
            <v>198376225</v>
          </cell>
        </row>
        <row r="54">
          <cell r="C54">
            <v>2443780</v>
          </cell>
        </row>
        <row r="56">
          <cell r="C56">
            <v>198376225</v>
          </cell>
        </row>
        <row r="57">
          <cell r="C57">
            <v>1558793</v>
          </cell>
        </row>
        <row r="58">
          <cell r="C58">
            <v>2000000</v>
          </cell>
        </row>
        <row r="59">
          <cell r="C59">
            <v>0.98</v>
          </cell>
        </row>
        <row r="60">
          <cell r="C60">
            <v>0.02</v>
          </cell>
        </row>
        <row r="61">
          <cell r="C61">
            <v>2814800.0000000005</v>
          </cell>
        </row>
        <row r="62">
          <cell r="C62">
            <v>4643197</v>
          </cell>
        </row>
        <row r="63">
          <cell r="C63">
            <v>0.55000000000000004</v>
          </cell>
        </row>
        <row r="64">
          <cell r="C64">
            <v>0.44999999999999996</v>
          </cell>
        </row>
        <row r="65">
          <cell r="C65">
            <v>0.45</v>
          </cell>
        </row>
        <row r="66">
          <cell r="C66">
            <v>7.0000000000000007E-2</v>
          </cell>
        </row>
        <row r="67">
          <cell r="C67">
            <v>0.06</v>
          </cell>
        </row>
        <row r="68">
          <cell r="C68">
            <v>7.4999999999999997E-2</v>
          </cell>
        </row>
        <row r="69">
          <cell r="C69">
            <v>0.09</v>
          </cell>
        </row>
        <row r="70">
          <cell r="C70">
            <v>0.08</v>
          </cell>
        </row>
        <row r="71">
          <cell r="C71">
            <v>0.16</v>
          </cell>
        </row>
        <row r="72">
          <cell r="C72">
            <v>1.5000000000000013E-2</v>
          </cell>
        </row>
        <row r="88">
          <cell r="C88">
            <v>29398588</v>
          </cell>
        </row>
        <row r="90">
          <cell r="C90">
            <v>1647540</v>
          </cell>
        </row>
        <row r="91">
          <cell r="C91">
            <v>1647540</v>
          </cell>
        </row>
        <row r="104">
          <cell r="C104">
            <v>2.4</v>
          </cell>
        </row>
        <row r="108">
          <cell r="C108">
            <v>15</v>
          </cell>
        </row>
        <row r="109">
          <cell r="C109">
            <v>15</v>
          </cell>
        </row>
        <row r="110">
          <cell r="C110">
            <v>50</v>
          </cell>
        </row>
        <row r="114">
          <cell r="C114">
            <v>1</v>
          </cell>
        </row>
        <row r="115">
          <cell r="C115">
            <v>0.94</v>
          </cell>
        </row>
        <row r="116">
          <cell r="C116">
            <v>3</v>
          </cell>
        </row>
        <row r="117">
          <cell r="C117">
            <v>500</v>
          </cell>
        </row>
        <row r="118">
          <cell r="C118">
            <v>0</v>
          </cell>
        </row>
        <row r="120">
          <cell r="C120">
            <v>2025</v>
          </cell>
        </row>
        <row r="121">
          <cell r="C121">
            <v>2024</v>
          </cell>
        </row>
        <row r="122">
          <cell r="C122">
            <v>2023</v>
          </cell>
        </row>
        <row r="123">
          <cell r="C123">
            <v>2022</v>
          </cell>
        </row>
        <row r="124">
          <cell r="C124">
            <v>2021</v>
          </cell>
        </row>
        <row r="127">
          <cell r="C127">
            <v>0.7</v>
          </cell>
        </row>
        <row r="128">
          <cell r="C128">
            <v>1</v>
          </cell>
        </row>
        <row r="129">
          <cell r="C129">
            <v>4</v>
          </cell>
        </row>
        <row r="131">
          <cell r="C131">
            <v>0.7</v>
          </cell>
        </row>
        <row r="132">
          <cell r="C132">
            <v>1</v>
          </cell>
        </row>
        <row r="133">
          <cell r="C133">
            <v>1</v>
          </cell>
        </row>
        <row r="134">
          <cell r="C134">
            <v>2</v>
          </cell>
        </row>
      </sheetData>
      <sheetData sheetId="8"/>
      <sheetData sheetId="9">
        <row r="1">
          <cell r="E1" t="str">
            <v>stupeň</v>
          </cell>
          <cell r="J1"/>
          <cell r="Z1"/>
          <cell r="AC1"/>
        </row>
        <row r="2">
          <cell r="E2" t="str">
            <v>lev_abs</v>
          </cell>
          <cell r="I2" t="str">
            <v>vvš_abs</v>
          </cell>
          <cell r="J2" t="str">
            <v>fak_abs</v>
          </cell>
          <cell r="Z2" t="str">
            <v>výkon_abs</v>
          </cell>
          <cell r="AC2" t="str">
            <v>uni_naša</v>
          </cell>
        </row>
        <row r="3">
          <cell r="E3" t="str">
            <v>level</v>
          </cell>
          <cell r="I3" t="str">
            <v>university</v>
          </cell>
          <cell r="J3" t="str">
            <v>fakulta</v>
          </cell>
          <cell r="Z3" t="str">
            <v>KAP*KO*PPS</v>
          </cell>
          <cell r="AC3" t="str">
            <v>VVŠ</v>
          </cell>
        </row>
        <row r="4">
          <cell r="E4">
            <v>3</v>
          </cell>
          <cell r="I4" t="str">
            <v>Univerzita Komenského v Bratislave</v>
          </cell>
          <cell r="J4" t="str">
            <v>Lekárska fakulta</v>
          </cell>
          <cell r="Z4">
            <v>0</v>
          </cell>
          <cell r="AC4" t="str">
            <v>UK</v>
          </cell>
        </row>
        <row r="5">
          <cell r="E5">
            <v>3</v>
          </cell>
          <cell r="I5" t="str">
            <v>Univerzita Pavla Jozefa Šafárika v Košiciach</v>
          </cell>
          <cell r="J5" t="str">
            <v>Lekárska fakulta</v>
          </cell>
          <cell r="Z5">
            <v>0</v>
          </cell>
          <cell r="AC5" t="str">
            <v>UPJŠ</v>
          </cell>
        </row>
        <row r="6">
          <cell r="E6">
            <v>3</v>
          </cell>
          <cell r="I6" t="str">
            <v>Univerzita Pavla Jozefa Šafárika v Košiciach</v>
          </cell>
          <cell r="J6" t="str">
            <v>Lekárska fakulta</v>
          </cell>
          <cell r="Z6">
            <v>0</v>
          </cell>
          <cell r="AC6" t="str">
            <v>UPJŠ</v>
          </cell>
        </row>
        <row r="7">
          <cell r="E7">
            <v>4</v>
          </cell>
          <cell r="I7" t="str">
            <v>Univerzita Pavla Jozefa Šafárika v Košiciach</v>
          </cell>
          <cell r="J7" t="str">
            <v>Lekárska fakulta</v>
          </cell>
          <cell r="Z7">
            <v>564.20000000000005</v>
          </cell>
          <cell r="AC7" t="str">
            <v>UPJŠ</v>
          </cell>
        </row>
        <row r="8">
          <cell r="E8">
            <v>4</v>
          </cell>
          <cell r="I8" t="str">
            <v>Univerzita Komenského v Bratislave</v>
          </cell>
          <cell r="J8" t="str">
            <v>Rímskokatolícka cyrilometodská bohoslovecká fakulta</v>
          </cell>
          <cell r="Z8">
            <v>8</v>
          </cell>
          <cell r="AC8" t="str">
            <v>UK</v>
          </cell>
        </row>
        <row r="9">
          <cell r="E9">
            <v>4</v>
          </cell>
          <cell r="I9" t="str">
            <v>Univerzita Komenského v Bratislave</v>
          </cell>
          <cell r="J9" t="str">
            <v>Jesseniova lekárska fakulta v Martine</v>
          </cell>
          <cell r="Z9">
            <v>0</v>
          </cell>
          <cell r="AC9" t="str">
            <v>UK</v>
          </cell>
        </row>
        <row r="10">
          <cell r="E10">
            <v>4</v>
          </cell>
          <cell r="I10" t="str">
            <v>Univerzita Komenského v Bratislave</v>
          </cell>
          <cell r="J10" t="str">
            <v>Lekárska fakulta</v>
          </cell>
          <cell r="Z10">
            <v>722.15967078189306</v>
          </cell>
          <cell r="AC10" t="str">
            <v>UK</v>
          </cell>
        </row>
        <row r="11">
          <cell r="E11">
            <v>3</v>
          </cell>
          <cell r="I11" t="str">
            <v>Univerzita Komenského v Bratislave</v>
          </cell>
          <cell r="J11" t="str">
            <v>Lekárska fakulta</v>
          </cell>
          <cell r="Z11">
            <v>0</v>
          </cell>
          <cell r="AC11" t="str">
            <v>UK</v>
          </cell>
        </row>
        <row r="12">
          <cell r="E12">
            <v>3</v>
          </cell>
          <cell r="I12" t="str">
            <v>Slovenská poľnohospodárska univerzita v Nitre</v>
          </cell>
          <cell r="J12" t="str">
            <v>Fakulta ekonomiky a manažmentu</v>
          </cell>
          <cell r="Z12">
            <v>13.200000000000001</v>
          </cell>
          <cell r="AC12" t="str">
            <v>SPU</v>
          </cell>
        </row>
        <row r="13">
          <cell r="E13">
            <v>3</v>
          </cell>
          <cell r="I13" t="str">
            <v>Univerzita Pavla Jozefa Šafárika v Košiciach</v>
          </cell>
          <cell r="J13" t="str">
            <v>Lekárska fakulta</v>
          </cell>
          <cell r="Z13">
            <v>0</v>
          </cell>
          <cell r="AC13" t="str">
            <v>UPJŠ</v>
          </cell>
        </row>
        <row r="14">
          <cell r="E14">
            <v>4</v>
          </cell>
          <cell r="I14" t="str">
            <v>Univerzita veterinárskeho lekárstva a farmácie v Košiciach</v>
          </cell>
          <cell r="J14">
            <v>0</v>
          </cell>
          <cell r="Z14">
            <v>123.84705882352941</v>
          </cell>
          <cell r="AC14" t="str">
            <v>UVLF</v>
          </cell>
        </row>
        <row r="15">
          <cell r="E15">
            <v>3</v>
          </cell>
          <cell r="I15" t="str">
            <v>Slovenská zdravotnícka univerzita v Bratislave</v>
          </cell>
          <cell r="J15" t="str">
            <v>Lekárska fakulta</v>
          </cell>
          <cell r="Z15">
            <v>0</v>
          </cell>
          <cell r="AC15" t="str">
            <v>SZU</v>
          </cell>
        </row>
        <row r="16">
          <cell r="E16">
            <v>3</v>
          </cell>
          <cell r="I16" t="str">
            <v>Univerzita Pavla Jozefa Šafárika v Košiciach</v>
          </cell>
          <cell r="J16" t="str">
            <v>Lekárska fakulta</v>
          </cell>
          <cell r="Z16">
            <v>0</v>
          </cell>
          <cell r="AC16" t="str">
            <v>UPJŠ</v>
          </cell>
        </row>
        <row r="17">
          <cell r="E17">
            <v>3</v>
          </cell>
          <cell r="I17" t="str">
            <v>Technická univerzita v Košiciach</v>
          </cell>
          <cell r="J17" t="str">
            <v>Fakulta umení</v>
          </cell>
          <cell r="Z17">
            <v>0</v>
          </cell>
          <cell r="AC17" t="str">
            <v>TUKE</v>
          </cell>
        </row>
        <row r="18">
          <cell r="E18">
            <v>4</v>
          </cell>
          <cell r="I18" t="str">
            <v>Univerzita Pavla Jozefa Šafárika v Košiciach</v>
          </cell>
          <cell r="J18" t="str">
            <v>Lekárska fakulta</v>
          </cell>
          <cell r="Z18">
            <v>96.770270270270274</v>
          </cell>
          <cell r="AC18" t="str">
            <v>UPJŠ</v>
          </cell>
        </row>
        <row r="19">
          <cell r="E19">
            <v>4</v>
          </cell>
          <cell r="I19" t="str">
            <v>Univerzita Pavla Jozefa Šafárika v Košiciach</v>
          </cell>
          <cell r="J19" t="str">
            <v>Lekárska fakulta</v>
          </cell>
          <cell r="Z19">
            <v>0</v>
          </cell>
          <cell r="AC19" t="str">
            <v>UPJŠ</v>
          </cell>
        </row>
        <row r="20">
          <cell r="E20">
            <v>3</v>
          </cell>
          <cell r="I20" t="str">
            <v>Technická univerzita v Košiciach</v>
          </cell>
          <cell r="J20" t="str">
            <v>Strojnícka fakulta</v>
          </cell>
          <cell r="Z20">
            <v>0</v>
          </cell>
          <cell r="AC20" t="str">
            <v>TUKE</v>
          </cell>
        </row>
        <row r="21">
          <cell r="E21">
            <v>3</v>
          </cell>
          <cell r="I21" t="str">
            <v>Univerzita Komenského v Bratislave</v>
          </cell>
          <cell r="J21" t="str">
            <v>Fakulta matematiky, fyziky a informatiky</v>
          </cell>
          <cell r="Z21">
            <v>8.4</v>
          </cell>
          <cell r="AC21" t="str">
            <v>UK</v>
          </cell>
        </row>
        <row r="22">
          <cell r="E22">
            <v>3</v>
          </cell>
          <cell r="I22" t="str">
            <v>Univerzita Komenského v Bratislave</v>
          </cell>
          <cell r="J22" t="str">
            <v>Fakulta matematiky, fyziky a informatiky</v>
          </cell>
          <cell r="Z22">
            <v>0</v>
          </cell>
          <cell r="AC22" t="str">
            <v>UK</v>
          </cell>
        </row>
        <row r="23">
          <cell r="E23">
            <v>2</v>
          </cell>
          <cell r="I23" t="str">
            <v>Slovenská technická univerzita v Bratislave</v>
          </cell>
          <cell r="J23" t="str">
            <v>Fakulta chemickej a potravinárskej technológie</v>
          </cell>
          <cell r="Z23">
            <v>13.5</v>
          </cell>
          <cell r="AC23" t="str">
            <v>STU</v>
          </cell>
        </row>
        <row r="24">
          <cell r="E24">
            <v>3</v>
          </cell>
          <cell r="I24" t="str">
            <v>Slovenská technická univerzita v Bratislave</v>
          </cell>
          <cell r="J24" t="str">
            <v>Fakulta architektúry a dizajnu</v>
          </cell>
          <cell r="Z24">
            <v>0</v>
          </cell>
          <cell r="AC24" t="str">
            <v>STU</v>
          </cell>
        </row>
        <row r="25">
          <cell r="E25">
            <v>3</v>
          </cell>
          <cell r="I25" t="str">
            <v>Univerzita Komenského v Bratislave</v>
          </cell>
          <cell r="J25" t="str">
            <v>Jesseniova lekárska fakulta v Martine</v>
          </cell>
          <cell r="Z25">
            <v>0</v>
          </cell>
          <cell r="AC25" t="str">
            <v>UK</v>
          </cell>
        </row>
        <row r="26">
          <cell r="E26">
            <v>3</v>
          </cell>
          <cell r="I26" t="str">
            <v>Univerzita Komenského v Bratislave</v>
          </cell>
          <cell r="J26" t="str">
            <v>Prírodovedecká fakulta</v>
          </cell>
          <cell r="Z26">
            <v>0</v>
          </cell>
          <cell r="AC26" t="str">
            <v>UK</v>
          </cell>
        </row>
        <row r="27">
          <cell r="E27">
            <v>3</v>
          </cell>
          <cell r="I27" t="str">
            <v>Prešovská univerzita v Prešove</v>
          </cell>
          <cell r="J27" t="str">
            <v>Pravoslávna bohoslovecká fakulta</v>
          </cell>
          <cell r="Z27">
            <v>0</v>
          </cell>
          <cell r="AC27" t="str">
            <v>PU</v>
          </cell>
        </row>
        <row r="28">
          <cell r="E28">
            <v>3</v>
          </cell>
          <cell r="I28" t="str">
            <v>Univerzita Komenského v Bratislave</v>
          </cell>
          <cell r="J28" t="str">
            <v>Lekárska fakulta</v>
          </cell>
          <cell r="Z28">
            <v>0</v>
          </cell>
          <cell r="AC28" t="str">
            <v>UK</v>
          </cell>
        </row>
        <row r="29">
          <cell r="E29">
            <v>4</v>
          </cell>
          <cell r="I29" t="str">
            <v>Slovenská zdravotnícka univerzita v Bratislave</v>
          </cell>
          <cell r="J29" t="str">
            <v>Lekárska fakulta</v>
          </cell>
          <cell r="Z29">
            <v>66.888461538461542</v>
          </cell>
          <cell r="AC29" t="str">
            <v>SZU</v>
          </cell>
        </row>
        <row r="30">
          <cell r="E30">
            <v>3</v>
          </cell>
          <cell r="I30" t="str">
            <v>Slovenská zdravotnícka univerzita v Bratislave</v>
          </cell>
          <cell r="J30" t="str">
            <v>Lekárska fakulta</v>
          </cell>
          <cell r="Z30">
            <v>0</v>
          </cell>
          <cell r="AC30" t="str">
            <v>SZU</v>
          </cell>
        </row>
        <row r="31">
          <cell r="E31">
            <v>3</v>
          </cell>
          <cell r="I31" t="str">
            <v>Vysoká škola výtvarných umení v Bratislave</v>
          </cell>
          <cell r="J31">
            <v>0</v>
          </cell>
          <cell r="Z31">
            <v>0</v>
          </cell>
          <cell r="AC31" t="str">
            <v>VŠVU</v>
          </cell>
        </row>
        <row r="32">
          <cell r="E32">
            <v>3</v>
          </cell>
          <cell r="I32" t="str">
            <v>Technická univerzita v Košiciach</v>
          </cell>
          <cell r="J32" t="str">
            <v>Fakulta materiálov, metalurgie a recyklácie</v>
          </cell>
          <cell r="Z32">
            <v>12.600000000000001</v>
          </cell>
          <cell r="AC32" t="str">
            <v>TUKE</v>
          </cell>
        </row>
        <row r="33">
          <cell r="E33">
            <v>3</v>
          </cell>
          <cell r="I33" t="str">
            <v>Prešovská univerzita v Prešove</v>
          </cell>
          <cell r="J33" t="str">
            <v>Fakulta manažmentu, ekonomiky a obchodu</v>
          </cell>
          <cell r="Z33">
            <v>0</v>
          </cell>
          <cell r="AC33" t="str">
            <v>PU</v>
          </cell>
        </row>
        <row r="34">
          <cell r="E34">
            <v>3</v>
          </cell>
          <cell r="I34" t="str">
            <v>Slovenská technická univerzita v Bratislave</v>
          </cell>
          <cell r="J34" t="str">
            <v>Fakulta elektrotechniky a informatiky</v>
          </cell>
          <cell r="Z34">
            <v>16.8</v>
          </cell>
          <cell r="AC34" t="str">
            <v>STU</v>
          </cell>
        </row>
        <row r="35">
          <cell r="E35">
            <v>3</v>
          </cell>
          <cell r="I35" t="str">
            <v>Slovenská technická univerzita v Bratislave</v>
          </cell>
          <cell r="J35" t="str">
            <v>Fakulta architektúry a dizajnu</v>
          </cell>
          <cell r="Z35">
            <v>0</v>
          </cell>
          <cell r="AC35" t="str">
            <v>STU</v>
          </cell>
        </row>
        <row r="36">
          <cell r="E36">
            <v>3</v>
          </cell>
          <cell r="I36" t="str">
            <v>Univerzita Konštantína Filozofa v Nitre</v>
          </cell>
          <cell r="J36" t="str">
            <v>Pedagogická fakulta</v>
          </cell>
          <cell r="Z36">
            <v>0</v>
          </cell>
          <cell r="AC36" t="str">
            <v>UKF</v>
          </cell>
        </row>
        <row r="37">
          <cell r="E37">
            <v>3</v>
          </cell>
          <cell r="I37" t="str">
            <v>Univerzita Pavla Jozefa Šafárika v Košiciach</v>
          </cell>
          <cell r="J37" t="str">
            <v>Prírodovedecká fakulta</v>
          </cell>
          <cell r="Z37">
            <v>26.880000000000003</v>
          </cell>
          <cell r="AC37" t="str">
            <v>UPJŠ</v>
          </cell>
        </row>
        <row r="38">
          <cell r="E38">
            <v>3</v>
          </cell>
          <cell r="I38" t="str">
            <v>Univerzita Pavla Jozefa Šafárika v Košiciach</v>
          </cell>
          <cell r="J38" t="str">
            <v>Fakulta verejnej správy</v>
          </cell>
          <cell r="Z38">
            <v>0</v>
          </cell>
          <cell r="AC38" t="str">
            <v>UPJŠ</v>
          </cell>
        </row>
        <row r="39">
          <cell r="E39">
            <v>3</v>
          </cell>
          <cell r="I39" t="str">
            <v>Technická univerzita v Košiciach</v>
          </cell>
          <cell r="J39" t="str">
            <v>Ekonomická fakulta</v>
          </cell>
          <cell r="Z39">
            <v>0</v>
          </cell>
          <cell r="AC39" t="str">
            <v>TUKE</v>
          </cell>
        </row>
        <row r="40">
          <cell r="E40">
            <v>4</v>
          </cell>
          <cell r="I40" t="str">
            <v>Univerzita veterinárskeho lekárstva a farmácie v Košiciach</v>
          </cell>
          <cell r="J40">
            <v>0</v>
          </cell>
          <cell r="Z40">
            <v>28.233333333333334</v>
          </cell>
          <cell r="AC40" t="str">
            <v>UVLF</v>
          </cell>
        </row>
        <row r="41">
          <cell r="E41">
            <v>4</v>
          </cell>
          <cell r="I41" t="str">
            <v>Univerzita veterinárskeho lekárstva a farmácie v Košiciach</v>
          </cell>
          <cell r="J41">
            <v>0</v>
          </cell>
          <cell r="Z41">
            <v>0</v>
          </cell>
          <cell r="AC41" t="str">
            <v>UVLF</v>
          </cell>
        </row>
        <row r="42">
          <cell r="E42">
            <v>3</v>
          </cell>
          <cell r="I42" t="str">
            <v>Univerzita Pavla Jozefa Šafárika v Košiciach</v>
          </cell>
          <cell r="J42" t="str">
            <v>Lekárska fakulta</v>
          </cell>
          <cell r="Z42">
            <v>0</v>
          </cell>
          <cell r="AC42" t="str">
            <v>UPJŠ</v>
          </cell>
        </row>
        <row r="43">
          <cell r="E43">
            <v>3</v>
          </cell>
          <cell r="I43" t="str">
            <v>Univerzita Pavla Jozefa Šafárika v Košiciach</v>
          </cell>
          <cell r="J43" t="str">
            <v>Lekárska fakulta</v>
          </cell>
          <cell r="Z43">
            <v>33.6</v>
          </cell>
          <cell r="AC43" t="str">
            <v>UPJŠ</v>
          </cell>
        </row>
        <row r="44">
          <cell r="E44">
            <v>3</v>
          </cell>
          <cell r="I44" t="str">
            <v>Technická univerzita v Košiciach</v>
          </cell>
          <cell r="J44" t="str">
            <v>Fakulta baníctva, ekológie, riadenia a geotechnológií</v>
          </cell>
          <cell r="Z44">
            <v>0</v>
          </cell>
          <cell r="AC44" t="str">
            <v>TUKE</v>
          </cell>
        </row>
        <row r="45">
          <cell r="E45">
            <v>1</v>
          </cell>
          <cell r="I45" t="str">
            <v>Univerzita Konštantína Filozofa v Nitre</v>
          </cell>
          <cell r="J45" t="str">
            <v>Pedagogická fakulta</v>
          </cell>
          <cell r="Z45">
            <v>0</v>
          </cell>
          <cell r="AC45" t="str">
            <v>UKF</v>
          </cell>
        </row>
        <row r="46">
          <cell r="E46">
            <v>4</v>
          </cell>
          <cell r="I46" t="str">
            <v>Katolícka univerzita v Ružomberku</v>
          </cell>
          <cell r="J46" t="str">
            <v>Teologická fakulta v Košiciach</v>
          </cell>
          <cell r="Z46">
            <v>8</v>
          </cell>
          <cell r="AC46" t="str">
            <v>KU</v>
          </cell>
        </row>
        <row r="47">
          <cell r="E47">
            <v>4</v>
          </cell>
          <cell r="I47" t="str">
            <v>Katolícka univerzita v Ružomberku</v>
          </cell>
          <cell r="J47" t="str">
            <v>Teologická fakulta v Košiciach</v>
          </cell>
          <cell r="Z47">
            <v>7</v>
          </cell>
          <cell r="AC47" t="str">
            <v>KU</v>
          </cell>
        </row>
        <row r="48">
          <cell r="E48">
            <v>3</v>
          </cell>
          <cell r="I48" t="str">
            <v>Trnavská univerzita v Trnave</v>
          </cell>
          <cell r="J48" t="str">
            <v>Právnická fakulta</v>
          </cell>
          <cell r="Z48">
            <v>0</v>
          </cell>
          <cell r="AC48" t="str">
            <v>TVU</v>
          </cell>
        </row>
        <row r="49">
          <cell r="E49">
            <v>3</v>
          </cell>
          <cell r="I49" t="str">
            <v>Akadémia Policajného zboru</v>
          </cell>
          <cell r="J49">
            <v>0</v>
          </cell>
          <cell r="Z49">
            <v>0</v>
          </cell>
          <cell r="AC49" t="str">
            <v>APZ</v>
          </cell>
        </row>
        <row r="50">
          <cell r="E50">
            <v>3</v>
          </cell>
          <cell r="I50" t="str">
            <v>Slovenská poľnohospodárska univerzita v Nitre</v>
          </cell>
          <cell r="J50" t="str">
            <v>Fakulta agrobiológie a potravinových zdrojov</v>
          </cell>
          <cell r="Z50">
            <v>0</v>
          </cell>
          <cell r="AC50" t="str">
            <v>SPU</v>
          </cell>
        </row>
        <row r="51">
          <cell r="E51">
            <v>3</v>
          </cell>
          <cell r="I51" t="str">
            <v>Slovenská poľnohospodárska univerzita v Nitre</v>
          </cell>
          <cell r="J51" t="str">
            <v>Fakulta agrobiológie a potravinových zdrojov</v>
          </cell>
          <cell r="Z51">
            <v>0</v>
          </cell>
          <cell r="AC51" t="str">
            <v>SPU</v>
          </cell>
        </row>
        <row r="52">
          <cell r="E52">
            <v>3</v>
          </cell>
          <cell r="I52" t="str">
            <v>Univerzita veterinárskeho lekárstva a farmácie v Košiciach</v>
          </cell>
          <cell r="J52">
            <v>0</v>
          </cell>
          <cell r="Z52">
            <v>50.400000000000006</v>
          </cell>
          <cell r="AC52" t="str">
            <v>UVLF</v>
          </cell>
        </row>
        <row r="53">
          <cell r="E53">
            <v>3</v>
          </cell>
          <cell r="I53" t="str">
            <v>Univerzita veterinárskeho lekárstva a farmácie v Košiciach</v>
          </cell>
          <cell r="J53">
            <v>0</v>
          </cell>
          <cell r="Z53">
            <v>8.4</v>
          </cell>
          <cell r="AC53" t="str">
            <v>UVLF</v>
          </cell>
        </row>
        <row r="54">
          <cell r="E54">
            <v>3</v>
          </cell>
          <cell r="I54" t="str">
            <v>Univerzita veterinárskeho lekárstva a farmácie v Košiciach</v>
          </cell>
          <cell r="J54">
            <v>0</v>
          </cell>
          <cell r="Z54">
            <v>0</v>
          </cell>
          <cell r="AC54" t="str">
            <v>UVLF</v>
          </cell>
        </row>
        <row r="55">
          <cell r="E55">
            <v>4</v>
          </cell>
          <cell r="I55" t="str">
            <v>Univerzita Komenského v Bratislave</v>
          </cell>
          <cell r="J55" t="str">
            <v>Evanjelická bohoslovecká fakulta</v>
          </cell>
          <cell r="Z55">
            <v>3</v>
          </cell>
          <cell r="AC55" t="str">
            <v>UK</v>
          </cell>
        </row>
        <row r="56">
          <cell r="E56">
            <v>3</v>
          </cell>
          <cell r="I56" t="str">
            <v>Ekonomická univerzita v Bratislave</v>
          </cell>
          <cell r="J56" t="str">
            <v>Podnikovohospodárska fakulta v Košiciach</v>
          </cell>
          <cell r="Z56">
            <v>15.400000000000002</v>
          </cell>
          <cell r="AC56" t="str">
            <v>EU</v>
          </cell>
        </row>
        <row r="57">
          <cell r="E57">
            <v>3</v>
          </cell>
          <cell r="I57" t="str">
            <v>Univerzita Komenského v Bratislave</v>
          </cell>
          <cell r="J57" t="str">
            <v>Jesseniova lekárska fakulta v Martine</v>
          </cell>
          <cell r="Z57">
            <v>0</v>
          </cell>
          <cell r="AC57" t="str">
            <v>UK</v>
          </cell>
        </row>
        <row r="58">
          <cell r="E58">
            <v>3</v>
          </cell>
          <cell r="I58" t="str">
            <v>Univerzita Komenského v Bratislave</v>
          </cell>
          <cell r="J58" t="str">
            <v>Jesseniova lekárska fakulta v Martine</v>
          </cell>
          <cell r="Z58">
            <v>0</v>
          </cell>
          <cell r="AC58" t="str">
            <v>UK</v>
          </cell>
        </row>
        <row r="59">
          <cell r="E59">
            <v>3</v>
          </cell>
          <cell r="I59" t="str">
            <v>Univerzita Komenského v Bratislave</v>
          </cell>
          <cell r="J59" t="str">
            <v>Jesseniova lekárska fakulta v Martine</v>
          </cell>
          <cell r="Z59">
            <v>10.88</v>
          </cell>
          <cell r="AC59" t="str">
            <v>UK</v>
          </cell>
        </row>
        <row r="60">
          <cell r="E60">
            <v>3</v>
          </cell>
          <cell r="I60" t="str">
            <v>Univerzita Komenského v Bratislave</v>
          </cell>
          <cell r="J60" t="str">
            <v>Prírodovedecká fakulta</v>
          </cell>
          <cell r="Z60">
            <v>0</v>
          </cell>
          <cell r="AC60" t="str">
            <v>UK</v>
          </cell>
        </row>
        <row r="61">
          <cell r="E61">
            <v>1</v>
          </cell>
          <cell r="I61" t="str">
            <v>Katolícka univerzita v Ružomberku</v>
          </cell>
          <cell r="J61" t="str">
            <v>Pedagogická fakulta</v>
          </cell>
          <cell r="Z61">
            <v>0</v>
          </cell>
          <cell r="AC61" t="str">
            <v>KU</v>
          </cell>
        </row>
        <row r="62">
          <cell r="E62">
            <v>3</v>
          </cell>
          <cell r="I62" t="str">
            <v>Univerzita Komenského v Bratislave</v>
          </cell>
          <cell r="J62" t="str">
            <v>Filozofická fakulta</v>
          </cell>
          <cell r="Z62">
            <v>0</v>
          </cell>
          <cell r="AC62" t="str">
            <v>UK</v>
          </cell>
        </row>
        <row r="63">
          <cell r="E63">
            <v>4</v>
          </cell>
          <cell r="I63" t="str">
            <v>Univerzita Komenského v Bratislave</v>
          </cell>
          <cell r="J63" t="str">
            <v>Farmaceutická fakulta</v>
          </cell>
          <cell r="Z63">
            <v>475.24823529411771</v>
          </cell>
          <cell r="AC63" t="str">
            <v>UK</v>
          </cell>
        </row>
        <row r="64">
          <cell r="E64">
            <v>3</v>
          </cell>
          <cell r="I64" t="str">
            <v>Univerzita Komenského v Bratislave</v>
          </cell>
          <cell r="J64" t="str">
            <v>Lekárska fakulta</v>
          </cell>
          <cell r="Z64">
            <v>0</v>
          </cell>
          <cell r="AC64" t="str">
            <v>UK</v>
          </cell>
        </row>
        <row r="65">
          <cell r="E65">
            <v>3</v>
          </cell>
          <cell r="I65" t="str">
            <v>Univerzita Komenského v Bratislave</v>
          </cell>
          <cell r="J65" t="str">
            <v>Lekárska fakulta</v>
          </cell>
          <cell r="Z65">
            <v>0</v>
          </cell>
          <cell r="AC65" t="str">
            <v>UK</v>
          </cell>
        </row>
        <row r="66">
          <cell r="E66">
            <v>3</v>
          </cell>
          <cell r="I66" t="str">
            <v>Univerzita Komenského v Bratislave</v>
          </cell>
          <cell r="J66" t="str">
            <v>Lekárska fakulta</v>
          </cell>
          <cell r="Z66">
            <v>0</v>
          </cell>
          <cell r="AC66" t="str">
            <v>UK</v>
          </cell>
        </row>
        <row r="67">
          <cell r="E67">
            <v>4</v>
          </cell>
          <cell r="I67" t="str">
            <v>Univerzita Komenského v Bratislave</v>
          </cell>
          <cell r="J67" t="str">
            <v>Lekárska fakulta</v>
          </cell>
          <cell r="Z67">
            <v>0</v>
          </cell>
          <cell r="AC67" t="str">
            <v>UK</v>
          </cell>
        </row>
        <row r="68">
          <cell r="E68">
            <v>3</v>
          </cell>
          <cell r="I68" t="str">
            <v>Univerzita Komenského v Bratislave</v>
          </cell>
          <cell r="J68" t="str">
            <v>Fakulta managementu</v>
          </cell>
          <cell r="Z68">
            <v>0</v>
          </cell>
          <cell r="AC68" t="str">
            <v>UK</v>
          </cell>
        </row>
        <row r="69">
          <cell r="E69">
            <v>3</v>
          </cell>
          <cell r="I69" t="str">
            <v>Slovenská technická univerzita v Bratislave</v>
          </cell>
          <cell r="J69" t="str">
            <v>Fakulta elektrotechniky a informatiky</v>
          </cell>
          <cell r="Z69">
            <v>8.4</v>
          </cell>
          <cell r="AC69" t="str">
            <v>STU</v>
          </cell>
        </row>
        <row r="70">
          <cell r="E70">
            <v>4</v>
          </cell>
          <cell r="I70" t="str">
            <v>Slovenská zdravotnícka univerzita v Bratislave</v>
          </cell>
          <cell r="J70" t="str">
            <v>Lekárska fakulta</v>
          </cell>
          <cell r="Z70">
            <v>9.3000000000000007</v>
          </cell>
          <cell r="AC70" t="str">
            <v>SZU</v>
          </cell>
        </row>
        <row r="71">
          <cell r="E71">
            <v>3</v>
          </cell>
          <cell r="I71" t="str">
            <v>Žilinská univerzita v Žiline</v>
          </cell>
          <cell r="J71" t="str">
            <v>Strojnícka fakulta</v>
          </cell>
          <cell r="Z71">
            <v>0</v>
          </cell>
          <cell r="AC71" t="str">
            <v>ŽU</v>
          </cell>
        </row>
        <row r="72">
          <cell r="E72">
            <v>2</v>
          </cell>
          <cell r="I72" t="str">
            <v>Vysoká škola zdravotníctva a sociálnej práce sv. Alžbety v Bratislave, n. o.</v>
          </cell>
          <cell r="J72">
            <v>0</v>
          </cell>
          <cell r="Z72">
            <v>0</v>
          </cell>
          <cell r="AC72" t="str">
            <v>VŠZaSP</v>
          </cell>
        </row>
        <row r="73">
          <cell r="E73">
            <v>4</v>
          </cell>
          <cell r="I73" t="str">
            <v>Prešovská univerzita v Prešove</v>
          </cell>
          <cell r="J73" t="str">
            <v>Gréckokatolícka teologická fakulta</v>
          </cell>
          <cell r="Z73">
            <v>11</v>
          </cell>
          <cell r="AC73" t="str">
            <v>PU</v>
          </cell>
        </row>
        <row r="74">
          <cell r="E74">
            <v>1</v>
          </cell>
          <cell r="I74" t="str">
            <v>Prešovská univerzita v Prešove</v>
          </cell>
          <cell r="J74" t="str">
            <v>Pedagogická fakulta</v>
          </cell>
          <cell r="Z74">
            <v>20.395227272727226</v>
          </cell>
          <cell r="AC74" t="str">
            <v>PU</v>
          </cell>
        </row>
        <row r="75">
          <cell r="E75">
            <v>1</v>
          </cell>
          <cell r="I75" t="str">
            <v>Prešovská univerzita v Prešove</v>
          </cell>
          <cell r="J75" t="str">
            <v>Pedagogická fakulta</v>
          </cell>
          <cell r="Z75">
            <v>0</v>
          </cell>
          <cell r="AC75" t="str">
            <v>PU</v>
          </cell>
        </row>
        <row r="76">
          <cell r="E76">
            <v>4</v>
          </cell>
          <cell r="I76" t="str">
            <v>Prešovská univerzita v Prešove</v>
          </cell>
          <cell r="J76" t="str">
            <v>Pravoslávna bohoslovecká fakulta</v>
          </cell>
          <cell r="Z76">
            <v>5</v>
          </cell>
          <cell r="AC76" t="str">
            <v>PU</v>
          </cell>
        </row>
        <row r="77">
          <cell r="E77">
            <v>5</v>
          </cell>
          <cell r="I77" t="str">
            <v>Prešovská univerzita v Prešove</v>
          </cell>
          <cell r="J77" t="str">
            <v>Fakulta zdravotníckych odborov</v>
          </cell>
          <cell r="Z77">
            <v>0</v>
          </cell>
          <cell r="AC77" t="str">
            <v>PU</v>
          </cell>
        </row>
        <row r="78">
          <cell r="E78">
            <v>5</v>
          </cell>
          <cell r="I78" t="str">
            <v>Prešovská univerzita v Prešove</v>
          </cell>
          <cell r="J78" t="str">
            <v>Fakulta zdravotníckych odborov</v>
          </cell>
          <cell r="Z78">
            <v>0</v>
          </cell>
          <cell r="AC78" t="str">
            <v>PU</v>
          </cell>
        </row>
        <row r="79">
          <cell r="E79">
            <v>3</v>
          </cell>
          <cell r="I79" t="str">
            <v>Vysoká škola zdravotníctva a sociálnej práce sv. Alžbety v Bratislave, n. o.</v>
          </cell>
          <cell r="J79">
            <v>0</v>
          </cell>
          <cell r="Z79">
            <v>0</v>
          </cell>
          <cell r="AC79" t="str">
            <v>VŠZaSP</v>
          </cell>
        </row>
        <row r="80">
          <cell r="E80">
            <v>1</v>
          </cell>
          <cell r="I80" t="str">
            <v>Univerzita Konštantína Filozofa v Nitre</v>
          </cell>
          <cell r="J80" t="str">
            <v>Filozofická fakulta</v>
          </cell>
          <cell r="Z80">
            <v>0</v>
          </cell>
          <cell r="AC80" t="str">
            <v>UKF</v>
          </cell>
        </row>
        <row r="81">
          <cell r="E81">
            <v>1</v>
          </cell>
          <cell r="I81" t="str">
            <v>Univerzita Konštantína Filozofa v Nitre</v>
          </cell>
          <cell r="J81" t="str">
            <v>Filozofická fakulta</v>
          </cell>
          <cell r="Z81">
            <v>0</v>
          </cell>
          <cell r="AC81" t="str">
            <v>UKF</v>
          </cell>
        </row>
        <row r="82">
          <cell r="E82">
            <v>1</v>
          </cell>
          <cell r="I82" t="str">
            <v>Paneurópska vysoká škola</v>
          </cell>
          <cell r="J82" t="str">
            <v>Fakulta psychológie</v>
          </cell>
          <cell r="Z82">
            <v>0</v>
          </cell>
          <cell r="AC82" t="str">
            <v>PEVŠ</v>
          </cell>
        </row>
        <row r="83">
          <cell r="E83">
            <v>3</v>
          </cell>
          <cell r="I83" t="str">
            <v>Technická univerzita v Košiciach</v>
          </cell>
          <cell r="J83" t="str">
            <v>Fakulta baníctva, ekológie, riadenia a geotechnológií</v>
          </cell>
          <cell r="Z83">
            <v>0</v>
          </cell>
          <cell r="AC83" t="str">
            <v>TUKE</v>
          </cell>
        </row>
        <row r="84">
          <cell r="E84">
            <v>3</v>
          </cell>
          <cell r="I84" t="str">
            <v>Technická univerzita v Košiciach</v>
          </cell>
          <cell r="J84" t="str">
            <v>Fakulta baníctva, ekológie, riadenia a geotechnológií</v>
          </cell>
          <cell r="Z84">
            <v>0</v>
          </cell>
          <cell r="AC84" t="str">
            <v>TUKE</v>
          </cell>
        </row>
        <row r="85">
          <cell r="E85">
            <v>3</v>
          </cell>
          <cell r="I85" t="str">
            <v>Technická univerzita v Košiciach</v>
          </cell>
          <cell r="J85" t="str">
            <v>Strojnícka fakulta</v>
          </cell>
          <cell r="Z85">
            <v>0</v>
          </cell>
          <cell r="AC85" t="str">
            <v>TUKE</v>
          </cell>
        </row>
        <row r="86">
          <cell r="E86">
            <v>3</v>
          </cell>
          <cell r="I86" t="str">
            <v>Technická univerzita v Košiciach</v>
          </cell>
          <cell r="J86" t="str">
            <v>Fakulta elektrotechniky a informatiky</v>
          </cell>
          <cell r="Z86">
            <v>84.699999999999989</v>
          </cell>
          <cell r="AC86" t="str">
            <v>TUKE</v>
          </cell>
        </row>
        <row r="87">
          <cell r="E87">
            <v>1</v>
          </cell>
          <cell r="I87" t="str">
            <v>Technická univerzita v Košiciach</v>
          </cell>
          <cell r="J87" t="str">
            <v>Fakulta umení</v>
          </cell>
          <cell r="Z87">
            <v>0.64285714285714324</v>
          </cell>
          <cell r="AC87" t="str">
            <v>TUKE</v>
          </cell>
        </row>
        <row r="88">
          <cell r="E88">
            <v>2</v>
          </cell>
          <cell r="I88" t="str">
            <v>Vysoká škola zdravotníctva a sociálnej práce sv. Alžbety v Bratislave, n. o.</v>
          </cell>
          <cell r="J88">
            <v>0</v>
          </cell>
          <cell r="Z88">
            <v>0</v>
          </cell>
          <cell r="AC88" t="str">
            <v>VŠZaSP</v>
          </cell>
        </row>
        <row r="89">
          <cell r="E89">
            <v>1</v>
          </cell>
          <cell r="I89" t="str">
            <v>Vysoká škola zdravotníctva a sociálnej práce sv. Alžbety v Bratislave, n. o.</v>
          </cell>
          <cell r="J89">
            <v>0</v>
          </cell>
          <cell r="Z89">
            <v>0</v>
          </cell>
          <cell r="AC89" t="str">
            <v>VŠZaSP</v>
          </cell>
        </row>
        <row r="90">
          <cell r="E90">
            <v>1</v>
          </cell>
          <cell r="I90" t="str">
            <v>Vysoká škola zdravotníctva a sociálnej práce sv. Alžbety v Bratislave, n. o.</v>
          </cell>
          <cell r="J90">
            <v>0</v>
          </cell>
          <cell r="Z90">
            <v>0</v>
          </cell>
          <cell r="AC90" t="str">
            <v>VŠZaSP</v>
          </cell>
        </row>
        <row r="91">
          <cell r="E91">
            <v>1</v>
          </cell>
          <cell r="I91" t="str">
            <v>Technická univerzita v Košiciach</v>
          </cell>
          <cell r="J91" t="str">
            <v>Stavebná fakulta</v>
          </cell>
          <cell r="Z91">
            <v>0</v>
          </cell>
          <cell r="AC91" t="str">
            <v>TUKE</v>
          </cell>
        </row>
        <row r="92">
          <cell r="E92">
            <v>1</v>
          </cell>
          <cell r="I92" t="str">
            <v>Trnavská univerzita v Trnave</v>
          </cell>
          <cell r="J92" t="str">
            <v>Filozofická fakulta</v>
          </cell>
          <cell r="Z92">
            <v>0</v>
          </cell>
          <cell r="AC92" t="str">
            <v>TVU</v>
          </cell>
        </row>
        <row r="93">
          <cell r="E93">
            <v>2</v>
          </cell>
          <cell r="I93" t="str">
            <v>Trnavská univerzita v Trnave</v>
          </cell>
          <cell r="J93" t="str">
            <v>Pedagogická fakulta</v>
          </cell>
          <cell r="Z93">
            <v>0</v>
          </cell>
          <cell r="AC93" t="str">
            <v>TVU</v>
          </cell>
        </row>
        <row r="94">
          <cell r="E94">
            <v>1</v>
          </cell>
          <cell r="I94" t="str">
            <v>Trnavská univerzita v Trnave</v>
          </cell>
          <cell r="J94" t="str">
            <v>Pedagogická fakulta</v>
          </cell>
          <cell r="Z94">
            <v>0</v>
          </cell>
          <cell r="AC94" t="str">
            <v>TVU</v>
          </cell>
        </row>
        <row r="95">
          <cell r="E95">
            <v>1</v>
          </cell>
          <cell r="I95" t="str">
            <v>Technická univerzita vo Zvolene</v>
          </cell>
          <cell r="J95" t="str">
            <v>Drevárska fakulta</v>
          </cell>
          <cell r="Z95">
            <v>5.1199999999999974</v>
          </cell>
          <cell r="AC95" t="str">
            <v>TUZVO</v>
          </cell>
        </row>
        <row r="96">
          <cell r="E96">
            <v>3</v>
          </cell>
          <cell r="I96" t="str">
            <v>Univerzita Pavla Jozefa Šafárika v Košiciach</v>
          </cell>
          <cell r="J96" t="str">
            <v>Prírodovedecká fakulta</v>
          </cell>
          <cell r="Z96">
            <v>33.6</v>
          </cell>
          <cell r="AC96" t="str">
            <v>UPJŠ</v>
          </cell>
        </row>
        <row r="97">
          <cell r="E97">
            <v>3</v>
          </cell>
          <cell r="I97" t="str">
            <v>Univerzita Pavla Jozefa Šafárika v Košiciach</v>
          </cell>
          <cell r="J97" t="str">
            <v>Prírodovedecká fakulta</v>
          </cell>
          <cell r="Z97">
            <v>25.200000000000003</v>
          </cell>
          <cell r="AC97" t="str">
            <v>UPJŠ</v>
          </cell>
        </row>
        <row r="98">
          <cell r="E98">
            <v>3</v>
          </cell>
          <cell r="I98" t="str">
            <v>Univerzita Pavla Jozefa Šafárika v Košiciach</v>
          </cell>
          <cell r="J98" t="str">
            <v>Právnická fakulta</v>
          </cell>
          <cell r="Z98">
            <v>0</v>
          </cell>
          <cell r="AC98" t="str">
            <v>UPJŠ</v>
          </cell>
        </row>
        <row r="99">
          <cell r="E99">
            <v>1</v>
          </cell>
          <cell r="I99" t="str">
            <v>Univerzita Pavla Jozefa Šafárika v Košiciach</v>
          </cell>
          <cell r="J99" t="str">
            <v>Právnická fakulta</v>
          </cell>
          <cell r="Z99">
            <v>0</v>
          </cell>
          <cell r="AC99" t="str">
            <v>UPJŠ</v>
          </cell>
        </row>
        <row r="100">
          <cell r="E100">
            <v>4</v>
          </cell>
          <cell r="I100" t="str">
            <v>Univerzita Pavla Jozefa Šafárika v Košiciach</v>
          </cell>
          <cell r="J100" t="str">
            <v>Lekárska fakulta</v>
          </cell>
          <cell r="Z100">
            <v>0</v>
          </cell>
          <cell r="AC100" t="str">
            <v>UPJŠ</v>
          </cell>
        </row>
        <row r="101">
          <cell r="E101">
            <v>3</v>
          </cell>
          <cell r="I101" t="str">
            <v>Univerzita veterinárskeho lekárstva a farmácie v Košiciach</v>
          </cell>
          <cell r="J101">
            <v>0</v>
          </cell>
          <cell r="Z101">
            <v>0</v>
          </cell>
          <cell r="AC101" t="str">
            <v>UVLF</v>
          </cell>
        </row>
        <row r="102">
          <cell r="E102">
            <v>3</v>
          </cell>
          <cell r="I102" t="str">
            <v>Univerzita veterinárskeho lekárstva a farmácie v Košiciach</v>
          </cell>
          <cell r="J102">
            <v>0</v>
          </cell>
          <cell r="Z102">
            <v>0</v>
          </cell>
          <cell r="AC102" t="str">
            <v>UVLF</v>
          </cell>
        </row>
        <row r="103">
          <cell r="E103">
            <v>1</v>
          </cell>
          <cell r="I103" t="str">
            <v>Univerzita sv. Cyrila a Metoda v Trnave</v>
          </cell>
          <cell r="J103" t="str">
            <v>Filozofická fakulta</v>
          </cell>
          <cell r="Z103">
            <v>5.0215384615384622</v>
          </cell>
          <cell r="AC103" t="str">
            <v>UCM</v>
          </cell>
        </row>
        <row r="104">
          <cell r="E104">
            <v>3</v>
          </cell>
          <cell r="I104" t="str">
            <v>Trenčianska univerzita Alexandra Dubčeka v Trenčíne</v>
          </cell>
          <cell r="J104" t="str">
            <v>Fakulta sociálno-ekonomických vzťahov</v>
          </cell>
          <cell r="Z104">
            <v>0</v>
          </cell>
          <cell r="AC104" t="str">
            <v>TUAD</v>
          </cell>
        </row>
        <row r="105">
          <cell r="E105">
            <v>1</v>
          </cell>
          <cell r="I105" t="str">
            <v>Vysoká škola múzických umení v Bratislave</v>
          </cell>
          <cell r="J105" t="str">
            <v>Hudobná a tanečná fakulta</v>
          </cell>
          <cell r="Z105">
            <v>0</v>
          </cell>
          <cell r="AC105" t="str">
            <v>VŠMU</v>
          </cell>
        </row>
        <row r="106">
          <cell r="E106">
            <v>3</v>
          </cell>
          <cell r="I106" t="str">
            <v>Slovenská poľnohospodárska univerzita v Nitre</v>
          </cell>
          <cell r="J106" t="str">
            <v>Fakulta biotechnológie a potravinárstva</v>
          </cell>
          <cell r="Z106">
            <v>0</v>
          </cell>
          <cell r="AC106" t="str">
            <v>SPU</v>
          </cell>
        </row>
        <row r="107">
          <cell r="E107">
            <v>3</v>
          </cell>
          <cell r="I107" t="str">
            <v>Slovenská poľnohospodárska univerzita v Nitre</v>
          </cell>
          <cell r="J107" t="str">
            <v>Technická fakulta</v>
          </cell>
          <cell r="Z107">
            <v>0</v>
          </cell>
          <cell r="AC107" t="str">
            <v>SPU</v>
          </cell>
        </row>
        <row r="108">
          <cell r="E108">
            <v>1</v>
          </cell>
          <cell r="I108" t="str">
            <v>Slovenská poľnohospodárska univerzita v Nitre</v>
          </cell>
          <cell r="J108" t="str">
            <v>Fakulta ekonomiky a manažmentu</v>
          </cell>
          <cell r="Z108">
            <v>0</v>
          </cell>
          <cell r="AC108" t="str">
            <v>SPU</v>
          </cell>
        </row>
        <row r="109">
          <cell r="E109">
            <v>3</v>
          </cell>
          <cell r="I109" t="str">
            <v>Ekonomická univerzita v Bratislave</v>
          </cell>
          <cell r="J109" t="str">
            <v>Obchodná fakulta</v>
          </cell>
          <cell r="Z109">
            <v>0</v>
          </cell>
          <cell r="AC109" t="str">
            <v>EU</v>
          </cell>
        </row>
        <row r="110">
          <cell r="E110">
            <v>1</v>
          </cell>
          <cell r="I110" t="str">
            <v>Univerzita Konštantína Filozofa v Nitre</v>
          </cell>
          <cell r="J110" t="str">
            <v>Filozofická fakulta</v>
          </cell>
          <cell r="Z110">
            <v>0</v>
          </cell>
          <cell r="AC110" t="str">
            <v>UKF</v>
          </cell>
        </row>
        <row r="111">
          <cell r="E111">
            <v>3</v>
          </cell>
          <cell r="I111" t="str">
            <v>Univerzita Komenského v Bratislave</v>
          </cell>
          <cell r="J111" t="str">
            <v>Fakulta matematiky, fyziky a informatiky</v>
          </cell>
          <cell r="Z111">
            <v>0</v>
          </cell>
          <cell r="AC111" t="str">
            <v>UK</v>
          </cell>
        </row>
        <row r="112">
          <cell r="E112">
            <v>3</v>
          </cell>
          <cell r="I112" t="str">
            <v>Univerzita Komenského v Bratislave</v>
          </cell>
          <cell r="J112" t="str">
            <v>Fakulta matematiky, fyziky a informatiky</v>
          </cell>
          <cell r="Z112">
            <v>0</v>
          </cell>
          <cell r="AC112" t="str">
            <v>UK</v>
          </cell>
        </row>
        <row r="113">
          <cell r="E113">
            <v>3</v>
          </cell>
          <cell r="I113" t="str">
            <v>Univerzita Komenského v Bratislave</v>
          </cell>
          <cell r="J113" t="str">
            <v>Fakulta matematiky, fyziky a informatiky</v>
          </cell>
          <cell r="Z113">
            <v>0</v>
          </cell>
          <cell r="AC113" t="str">
            <v>UK</v>
          </cell>
        </row>
        <row r="114">
          <cell r="E114">
            <v>1</v>
          </cell>
          <cell r="I114" t="str">
            <v>Univerzita Konštantína Filozofa v Nitre</v>
          </cell>
          <cell r="J114" t="str">
            <v>Fakulta prírodných vied a informatiky</v>
          </cell>
          <cell r="Z114">
            <v>0</v>
          </cell>
          <cell r="AC114" t="str">
            <v>UKF</v>
          </cell>
        </row>
        <row r="115">
          <cell r="E115">
            <v>2</v>
          </cell>
          <cell r="I115" t="str">
            <v>Slovenská technická univerzita v Bratislave</v>
          </cell>
          <cell r="J115" t="str">
            <v>Fakulta elektrotechniky a informatiky</v>
          </cell>
          <cell r="Z115">
            <v>123.84</v>
          </cell>
          <cell r="AC115" t="str">
            <v>STU</v>
          </cell>
        </row>
        <row r="116">
          <cell r="E116">
            <v>3</v>
          </cell>
          <cell r="I116" t="str">
            <v>Slovenská technická univerzita v Bratislave</v>
          </cell>
          <cell r="J116" t="str">
            <v>Stavebná fakulta</v>
          </cell>
          <cell r="Z116">
            <v>0</v>
          </cell>
          <cell r="AC116" t="str">
            <v>STU</v>
          </cell>
        </row>
        <row r="117">
          <cell r="E117">
            <v>1</v>
          </cell>
          <cell r="I117" t="str">
            <v>Slovenská technická univerzita v Bratislave</v>
          </cell>
          <cell r="J117" t="str">
            <v>Fakulta elektrotechniky a informatiky</v>
          </cell>
          <cell r="Z117">
            <v>1.9499999999999993</v>
          </cell>
          <cell r="AC117" t="str">
            <v>STU</v>
          </cell>
        </row>
        <row r="118">
          <cell r="E118">
            <v>3</v>
          </cell>
          <cell r="I118" t="str">
            <v>Slovenská technická univerzita v Bratislave</v>
          </cell>
          <cell r="J118" t="str">
            <v>Fakulta chemickej a potravinárskej technológie</v>
          </cell>
          <cell r="Z118">
            <v>0</v>
          </cell>
          <cell r="AC118" t="str">
            <v>STU</v>
          </cell>
        </row>
        <row r="119">
          <cell r="E119">
            <v>3</v>
          </cell>
          <cell r="I119" t="str">
            <v>Slovenská technická univerzita v Bratislave</v>
          </cell>
          <cell r="J119" t="str">
            <v>Fakulta chemickej a potravinárskej technológie</v>
          </cell>
          <cell r="Z119">
            <v>25.200000000000003</v>
          </cell>
          <cell r="AC119" t="str">
            <v>STU</v>
          </cell>
        </row>
        <row r="120">
          <cell r="E120">
            <v>3</v>
          </cell>
          <cell r="I120" t="str">
            <v>Slovenská technická univerzita v Bratislave</v>
          </cell>
          <cell r="J120" t="str">
            <v>Fakulta elektrotechniky a informatiky</v>
          </cell>
          <cell r="Z120">
            <v>8.4</v>
          </cell>
          <cell r="AC120" t="str">
            <v>STU</v>
          </cell>
        </row>
        <row r="121">
          <cell r="E121">
            <v>3</v>
          </cell>
          <cell r="I121" t="str">
            <v>Slovenská technická univerzita v Bratislave</v>
          </cell>
          <cell r="J121" t="str">
            <v>Stavebná fakulta</v>
          </cell>
          <cell r="Z121">
            <v>16.8</v>
          </cell>
          <cell r="AC121" t="str">
            <v>STU</v>
          </cell>
        </row>
        <row r="122">
          <cell r="E122">
            <v>3</v>
          </cell>
          <cell r="I122" t="str">
            <v>Slovenská technická univerzita v Bratislave</v>
          </cell>
          <cell r="J122" t="str">
            <v>Materiálovotechnologická fakulta so sídlom v Trnave</v>
          </cell>
          <cell r="Z122">
            <v>0</v>
          </cell>
          <cell r="AC122" t="str">
            <v>STU</v>
          </cell>
        </row>
        <row r="123">
          <cell r="E123">
            <v>3</v>
          </cell>
          <cell r="I123" t="str">
            <v>Slovenská technická univerzita v Bratislave</v>
          </cell>
          <cell r="J123" t="str">
            <v>Materiálovotechnologická fakulta so sídlom v Trnave</v>
          </cell>
          <cell r="Z123">
            <v>8.4</v>
          </cell>
          <cell r="AC123" t="str">
            <v>STU</v>
          </cell>
        </row>
        <row r="124">
          <cell r="E124">
            <v>3</v>
          </cell>
          <cell r="I124" t="str">
            <v>Slovenská technická univerzita v Bratislave</v>
          </cell>
          <cell r="J124" t="str">
            <v>Strojnícka fakulta</v>
          </cell>
          <cell r="Z124">
            <v>0</v>
          </cell>
          <cell r="AC124" t="str">
            <v>STU</v>
          </cell>
        </row>
        <row r="125">
          <cell r="E125">
            <v>3</v>
          </cell>
          <cell r="I125" t="str">
            <v>Slovenská technická univerzita v Bratislave</v>
          </cell>
          <cell r="J125" t="str">
            <v>Strojnícka fakulta</v>
          </cell>
          <cell r="Z125">
            <v>0</v>
          </cell>
          <cell r="AC125" t="str">
            <v>STU</v>
          </cell>
        </row>
        <row r="126">
          <cell r="E126">
            <v>1</v>
          </cell>
          <cell r="I126" t="str">
            <v>Slovenská technická univerzita v Bratislave</v>
          </cell>
          <cell r="J126" t="str">
            <v>Fakulta architektúry a dizajnu</v>
          </cell>
          <cell r="Z126">
            <v>7.6799999999999926</v>
          </cell>
          <cell r="AC126" t="str">
            <v>STU</v>
          </cell>
        </row>
        <row r="127">
          <cell r="E127">
            <v>3</v>
          </cell>
          <cell r="I127" t="str">
            <v>Technická univerzita v Košiciach</v>
          </cell>
          <cell r="J127" t="str">
            <v>Ekonomická fakulta</v>
          </cell>
          <cell r="Z127">
            <v>0</v>
          </cell>
          <cell r="AC127" t="str">
            <v>TUKE</v>
          </cell>
        </row>
        <row r="128">
          <cell r="E128">
            <v>3</v>
          </cell>
          <cell r="I128" t="str">
            <v>Univerzita Komenského v Bratislave</v>
          </cell>
          <cell r="J128" t="str">
            <v>Filozofická fakulta</v>
          </cell>
          <cell r="Z128">
            <v>0</v>
          </cell>
          <cell r="AC128" t="str">
            <v>UK</v>
          </cell>
        </row>
        <row r="129">
          <cell r="E129">
            <v>3</v>
          </cell>
          <cell r="I129" t="str">
            <v>Univerzita Komenského v Bratislave</v>
          </cell>
          <cell r="J129" t="str">
            <v>Filozofická fakulta</v>
          </cell>
          <cell r="Z129">
            <v>17.600000000000001</v>
          </cell>
          <cell r="AC129" t="str">
            <v>UK</v>
          </cell>
        </row>
        <row r="130">
          <cell r="E130">
            <v>1</v>
          </cell>
          <cell r="I130" t="str">
            <v>Univerzita Komenského v Bratislave</v>
          </cell>
          <cell r="J130" t="str">
            <v>Filozofická fakulta</v>
          </cell>
          <cell r="Z130">
            <v>2.3000000000000007</v>
          </cell>
          <cell r="AC130" t="str">
            <v>UK</v>
          </cell>
        </row>
        <row r="131">
          <cell r="E131">
            <v>1</v>
          </cell>
          <cell r="I131" t="str">
            <v>Univerzita Komenského v Bratislave</v>
          </cell>
          <cell r="J131" t="str">
            <v>Pedagogická fakulta</v>
          </cell>
          <cell r="Z131">
            <v>0</v>
          </cell>
          <cell r="AC131" t="str">
            <v>UK</v>
          </cell>
        </row>
        <row r="132">
          <cell r="E132">
            <v>2</v>
          </cell>
          <cell r="I132" t="str">
            <v>Univerzita Komenského v Bratislave</v>
          </cell>
          <cell r="J132" t="str">
            <v>Pedagogická fakulta</v>
          </cell>
          <cell r="Z132">
            <v>0</v>
          </cell>
          <cell r="AC132" t="str">
            <v>UK</v>
          </cell>
        </row>
        <row r="133">
          <cell r="E133">
            <v>1</v>
          </cell>
          <cell r="I133" t="str">
            <v>Univerzita Komenského v Bratislave</v>
          </cell>
          <cell r="J133" t="str">
            <v>Pedagogická fakulta</v>
          </cell>
          <cell r="Z133">
            <v>0</v>
          </cell>
          <cell r="AC133" t="str">
            <v>UK</v>
          </cell>
        </row>
        <row r="134">
          <cell r="E134">
            <v>1</v>
          </cell>
          <cell r="I134" t="str">
            <v>Univerzita Komenského v Bratislave</v>
          </cell>
          <cell r="J134" t="str">
            <v>Pedagogická fakulta</v>
          </cell>
          <cell r="Z134">
            <v>0</v>
          </cell>
          <cell r="AC134" t="str">
            <v>UK</v>
          </cell>
        </row>
        <row r="135">
          <cell r="E135">
            <v>4</v>
          </cell>
          <cell r="I135" t="str">
            <v>Univerzita Komenského v Bratislave</v>
          </cell>
          <cell r="J135" t="str">
            <v>Lekárska fakulta</v>
          </cell>
          <cell r="Z135">
            <v>0</v>
          </cell>
          <cell r="AC135" t="str">
            <v>UK</v>
          </cell>
        </row>
        <row r="136">
          <cell r="E136">
            <v>3</v>
          </cell>
          <cell r="I136" t="str">
            <v>Univerzita Komenského v Bratislave</v>
          </cell>
          <cell r="J136" t="str">
            <v>Lekárska fakulta</v>
          </cell>
          <cell r="Z136">
            <v>0</v>
          </cell>
          <cell r="AC136" t="str">
            <v>UK</v>
          </cell>
        </row>
        <row r="137">
          <cell r="E137">
            <v>3</v>
          </cell>
          <cell r="I137" t="str">
            <v>Univerzita Komenského v Bratislave</v>
          </cell>
          <cell r="J137" t="str">
            <v>Lekárska fakulta</v>
          </cell>
          <cell r="Z137">
            <v>0</v>
          </cell>
          <cell r="AC137" t="str">
            <v>UK</v>
          </cell>
        </row>
        <row r="138">
          <cell r="E138">
            <v>3</v>
          </cell>
          <cell r="I138" t="str">
            <v>Univerzita Komenského v Bratislave</v>
          </cell>
          <cell r="J138" t="str">
            <v>Lekárska fakulta</v>
          </cell>
          <cell r="Z138">
            <v>0</v>
          </cell>
          <cell r="AC138" t="str">
            <v>UK</v>
          </cell>
        </row>
        <row r="139">
          <cell r="E139">
            <v>4</v>
          </cell>
          <cell r="I139" t="str">
            <v>Univerzita Komenského v Bratislave</v>
          </cell>
          <cell r="J139" t="str">
            <v>Lekárska fakulta</v>
          </cell>
          <cell r="Z139">
            <v>114.7</v>
          </cell>
          <cell r="AC139" t="str">
            <v>UK</v>
          </cell>
        </row>
        <row r="140">
          <cell r="E140">
            <v>3</v>
          </cell>
          <cell r="I140" t="str">
            <v>Univerzita Komenského v Bratislave</v>
          </cell>
          <cell r="J140" t="str">
            <v>Lekárska fakulta</v>
          </cell>
          <cell r="Z140">
            <v>0</v>
          </cell>
          <cell r="AC140" t="str">
            <v>UK</v>
          </cell>
        </row>
        <row r="141">
          <cell r="E141">
            <v>3</v>
          </cell>
          <cell r="I141" t="str">
            <v>Univerzita Komenského v Bratislave</v>
          </cell>
          <cell r="J141" t="str">
            <v>Lekárska fakulta</v>
          </cell>
          <cell r="Z141">
            <v>0</v>
          </cell>
          <cell r="AC141" t="str">
            <v>UK</v>
          </cell>
        </row>
        <row r="142">
          <cell r="E142">
            <v>1</v>
          </cell>
          <cell r="I142" t="str">
            <v>Univerzita sv. Cyrila a Metoda v Trnave</v>
          </cell>
          <cell r="J142" t="str">
            <v>Filozofická fakulta</v>
          </cell>
          <cell r="Z142">
            <v>0</v>
          </cell>
          <cell r="AC142" t="str">
            <v>UCM</v>
          </cell>
        </row>
        <row r="143">
          <cell r="E143">
            <v>1</v>
          </cell>
          <cell r="I143" t="str">
            <v>Univerzita Komenského v Bratislave</v>
          </cell>
          <cell r="J143" t="str">
            <v>Fakulta telesnej výchovy a športu</v>
          </cell>
          <cell r="Z143">
            <v>5.197499999999998</v>
          </cell>
          <cell r="AC143" t="str">
            <v>UK</v>
          </cell>
        </row>
        <row r="144">
          <cell r="E144">
            <v>3</v>
          </cell>
          <cell r="I144" t="str">
            <v>Univerzita Komenského v Bratislave</v>
          </cell>
          <cell r="J144" t="str">
            <v>Jesseniova lekárska fakulta v Martine</v>
          </cell>
          <cell r="Z144">
            <v>0</v>
          </cell>
          <cell r="AC144" t="str">
            <v>UK</v>
          </cell>
        </row>
        <row r="145">
          <cell r="E145">
            <v>3</v>
          </cell>
          <cell r="I145" t="str">
            <v>Univerzita Komenského v Bratislave</v>
          </cell>
          <cell r="J145" t="str">
            <v>Jesseniova lekárska fakulta v Martine</v>
          </cell>
          <cell r="Z145">
            <v>0</v>
          </cell>
          <cell r="AC145" t="str">
            <v>UK</v>
          </cell>
        </row>
        <row r="146">
          <cell r="E146">
            <v>4</v>
          </cell>
          <cell r="I146" t="str">
            <v>Univerzita Komenského v Bratislave</v>
          </cell>
          <cell r="J146" t="str">
            <v>Jesseniova lekárska fakulta v Martine</v>
          </cell>
          <cell r="Z146">
            <v>341.39406779661016</v>
          </cell>
          <cell r="AC146" t="str">
            <v>UK</v>
          </cell>
        </row>
        <row r="147">
          <cell r="E147">
            <v>4</v>
          </cell>
          <cell r="I147" t="str">
            <v>Univerzita Komenského v Bratislave</v>
          </cell>
          <cell r="J147" t="str">
            <v>Jesseniova lekárska fakulta v Martine</v>
          </cell>
          <cell r="Z147">
            <v>27.900000000000002</v>
          </cell>
          <cell r="AC147" t="str">
            <v>UK</v>
          </cell>
        </row>
        <row r="148">
          <cell r="E148">
            <v>1</v>
          </cell>
          <cell r="I148" t="str">
            <v>Univerzita Komenského v Bratislave</v>
          </cell>
          <cell r="J148" t="str">
            <v>Právnická fakulta</v>
          </cell>
          <cell r="Z148">
            <v>26.136877076411963</v>
          </cell>
          <cell r="AC148" t="str">
            <v>UK</v>
          </cell>
        </row>
        <row r="149">
          <cell r="E149">
            <v>1</v>
          </cell>
          <cell r="I149" t="str">
            <v>Univerzita Komenského v Bratislave</v>
          </cell>
          <cell r="J149" t="str">
            <v>Právnická fakulta</v>
          </cell>
          <cell r="Z149">
            <v>0</v>
          </cell>
          <cell r="AC149" t="str">
            <v>UK</v>
          </cell>
        </row>
        <row r="150">
          <cell r="E150">
            <v>3</v>
          </cell>
          <cell r="I150" t="str">
            <v>Univerzita Komenského v Bratislave</v>
          </cell>
          <cell r="J150" t="str">
            <v>Prírodovedecká fakulta</v>
          </cell>
          <cell r="Z150">
            <v>33.6</v>
          </cell>
          <cell r="AC150" t="str">
            <v>UK</v>
          </cell>
        </row>
        <row r="151">
          <cell r="E151">
            <v>3</v>
          </cell>
          <cell r="I151" t="str">
            <v>Univerzita Komenského v Bratislave</v>
          </cell>
          <cell r="J151" t="str">
            <v>Prírodovedecká fakulta</v>
          </cell>
          <cell r="Z151">
            <v>0</v>
          </cell>
          <cell r="AC151" t="str">
            <v>UK</v>
          </cell>
        </row>
        <row r="152">
          <cell r="E152">
            <v>3</v>
          </cell>
          <cell r="I152" t="str">
            <v>Univerzita Komenského v Bratislave</v>
          </cell>
          <cell r="J152" t="str">
            <v>Prírodovedecká fakulta</v>
          </cell>
          <cell r="Z152">
            <v>28.000000000000004</v>
          </cell>
          <cell r="AC152" t="str">
            <v>UK</v>
          </cell>
        </row>
        <row r="153">
          <cell r="E153">
            <v>3</v>
          </cell>
          <cell r="I153" t="str">
            <v>Univerzita Komenského v Bratislave</v>
          </cell>
          <cell r="J153" t="str">
            <v>Prírodovedecká fakulta</v>
          </cell>
          <cell r="Z153">
            <v>0</v>
          </cell>
          <cell r="AC153" t="str">
            <v>UK</v>
          </cell>
        </row>
        <row r="154">
          <cell r="E154">
            <v>1</v>
          </cell>
          <cell r="I154" t="str">
            <v>Univerzita Komenského v Bratislave</v>
          </cell>
          <cell r="J154" t="str">
            <v>Fakulta managementu</v>
          </cell>
          <cell r="Z154">
            <v>0</v>
          </cell>
          <cell r="AC154" t="str">
            <v>UK</v>
          </cell>
        </row>
        <row r="155">
          <cell r="E155">
            <v>2</v>
          </cell>
          <cell r="I155" t="str">
            <v>Univerzita Komenského v Bratislave</v>
          </cell>
          <cell r="J155" t="str">
            <v>Fakulta managementu</v>
          </cell>
          <cell r="Z155">
            <v>0</v>
          </cell>
          <cell r="AC155" t="str">
            <v>UK</v>
          </cell>
        </row>
        <row r="156">
          <cell r="E156">
            <v>3</v>
          </cell>
          <cell r="I156" t="str">
            <v>Univerzita Komenského v Bratislave</v>
          </cell>
          <cell r="J156" t="str">
            <v>Farmaceutická fakulta</v>
          </cell>
          <cell r="Z156">
            <v>0</v>
          </cell>
          <cell r="AC156" t="str">
            <v>UK</v>
          </cell>
        </row>
        <row r="157">
          <cell r="E157">
            <v>3</v>
          </cell>
          <cell r="I157" t="str">
            <v>Univerzita Komenského v Bratislave</v>
          </cell>
          <cell r="J157" t="str">
            <v>Farmaceutická fakulta</v>
          </cell>
          <cell r="Z157">
            <v>16.8</v>
          </cell>
          <cell r="AC157" t="str">
            <v>UK</v>
          </cell>
        </row>
        <row r="158">
          <cell r="E158">
            <v>1</v>
          </cell>
          <cell r="I158" t="str">
            <v>Vysoká škola manažmentu</v>
          </cell>
          <cell r="J158">
            <v>0</v>
          </cell>
          <cell r="Z158">
            <v>0</v>
          </cell>
          <cell r="AC158" t="str">
            <v>VŠM</v>
          </cell>
        </row>
        <row r="159">
          <cell r="E159">
            <v>2</v>
          </cell>
          <cell r="I159" t="str">
            <v>Vysoká škola zdravotníctva a sociálnej práce sv. Alžbety v Bratislave, n. o.</v>
          </cell>
          <cell r="J159">
            <v>0</v>
          </cell>
          <cell r="Z159">
            <v>0</v>
          </cell>
          <cell r="AC159" t="str">
            <v>VŠZaSP</v>
          </cell>
        </row>
        <row r="160">
          <cell r="E160">
            <v>2</v>
          </cell>
          <cell r="I160" t="str">
            <v>Vysoká škola zdravotníctva a sociálnej práce sv. Alžbety v Bratislave, n. o.</v>
          </cell>
          <cell r="J160">
            <v>0</v>
          </cell>
          <cell r="Z160">
            <v>0</v>
          </cell>
          <cell r="AC160" t="str">
            <v>VŠZaSP</v>
          </cell>
        </row>
        <row r="161">
          <cell r="E161">
            <v>2</v>
          </cell>
          <cell r="I161" t="str">
            <v>Vysoká škola zdravotníctva a sociálnej práce sv. Alžbety v Bratislave, n. o.</v>
          </cell>
          <cell r="J161">
            <v>0</v>
          </cell>
          <cell r="Z161">
            <v>0</v>
          </cell>
          <cell r="AC161" t="str">
            <v>VŠZaSP</v>
          </cell>
        </row>
        <row r="162">
          <cell r="E162">
            <v>1</v>
          </cell>
          <cell r="I162" t="str">
            <v>Vysoká škola zdravotníctva a sociálnej práce sv. Alžbety v Bratislave, n. o.</v>
          </cell>
          <cell r="J162">
            <v>0</v>
          </cell>
          <cell r="Z162">
            <v>159.28</v>
          </cell>
          <cell r="AC162" t="str">
            <v>VŠZaSP</v>
          </cell>
        </row>
        <row r="163">
          <cell r="E163">
            <v>3</v>
          </cell>
          <cell r="I163" t="str">
            <v>Žilinská univerzita v Žiline</v>
          </cell>
          <cell r="J163" t="str">
            <v>Fakulta humanitných vied</v>
          </cell>
          <cell r="Z163">
            <v>4.4000000000000004</v>
          </cell>
          <cell r="AC163" t="str">
            <v>ŽU</v>
          </cell>
        </row>
        <row r="164">
          <cell r="E164">
            <v>3</v>
          </cell>
          <cell r="I164" t="str">
            <v>Žilinská univerzita v Žiline</v>
          </cell>
          <cell r="J164" t="str">
            <v>Stavebná fakulta</v>
          </cell>
          <cell r="Z164">
            <v>25.200000000000003</v>
          </cell>
          <cell r="AC164" t="str">
            <v>ŽU</v>
          </cell>
        </row>
        <row r="165">
          <cell r="E165">
            <v>4</v>
          </cell>
          <cell r="I165" t="str">
            <v>Univerzita Komenského v Bratislave</v>
          </cell>
          <cell r="J165" t="str">
            <v>Farmaceutická fakulta</v>
          </cell>
          <cell r="Z165">
            <v>0</v>
          </cell>
          <cell r="AC165" t="str">
            <v>UK</v>
          </cell>
        </row>
        <row r="166">
          <cell r="E166">
            <v>1</v>
          </cell>
          <cell r="I166" t="str">
            <v>Vysoká škola zdravotníctva a sociálnej práce sv. Alžbety v Bratislave, n. o.</v>
          </cell>
          <cell r="J166">
            <v>0</v>
          </cell>
          <cell r="Z166">
            <v>0</v>
          </cell>
          <cell r="AC166" t="str">
            <v>VŠZaSP</v>
          </cell>
        </row>
        <row r="167">
          <cell r="E167">
            <v>3</v>
          </cell>
          <cell r="I167" t="str">
            <v>Vysoká škola zdravotníctva a sociálnej práce sv. Alžbety v Bratislave, n. o.</v>
          </cell>
          <cell r="J167">
            <v>0</v>
          </cell>
          <cell r="Z167">
            <v>0</v>
          </cell>
          <cell r="AC167" t="str">
            <v>VŠZaSP</v>
          </cell>
        </row>
        <row r="168">
          <cell r="E168">
            <v>3</v>
          </cell>
          <cell r="I168" t="str">
            <v>Prešovská univerzita v Prešove</v>
          </cell>
          <cell r="J168" t="str">
            <v>Filozofická fakulta</v>
          </cell>
          <cell r="Z168">
            <v>0</v>
          </cell>
          <cell r="AC168" t="str">
            <v>PU</v>
          </cell>
        </row>
        <row r="169">
          <cell r="E169">
            <v>3</v>
          </cell>
          <cell r="I169" t="str">
            <v>Prešovská univerzita v Prešove</v>
          </cell>
          <cell r="J169">
            <v>0</v>
          </cell>
          <cell r="Z169">
            <v>0</v>
          </cell>
          <cell r="AC169" t="str">
            <v>PU</v>
          </cell>
        </row>
        <row r="170">
          <cell r="E170">
            <v>3</v>
          </cell>
          <cell r="I170" t="str">
            <v>Vysoká škola zdravotníctva a sociálnej práce sv. Alžbety v Bratislave, n. o.</v>
          </cell>
          <cell r="J170">
            <v>0</v>
          </cell>
          <cell r="Z170">
            <v>0</v>
          </cell>
          <cell r="AC170" t="str">
            <v>VŠZaSP</v>
          </cell>
        </row>
        <row r="171">
          <cell r="E171">
            <v>1</v>
          </cell>
          <cell r="I171" t="str">
            <v>Vysoká škola manažmentu</v>
          </cell>
          <cell r="J171">
            <v>0</v>
          </cell>
          <cell r="Z171">
            <v>3</v>
          </cell>
          <cell r="AC171" t="str">
            <v>VŠM</v>
          </cell>
        </row>
        <row r="172">
          <cell r="E172">
            <v>3</v>
          </cell>
          <cell r="I172" t="str">
            <v>Slovenská technická univerzita v Bratislave</v>
          </cell>
          <cell r="J172" t="str">
            <v>Fakulta chemickej a potravinárskej technológie</v>
          </cell>
          <cell r="Z172">
            <v>8.4</v>
          </cell>
          <cell r="AC172" t="str">
            <v>STU</v>
          </cell>
        </row>
        <row r="173">
          <cell r="E173">
            <v>2</v>
          </cell>
          <cell r="I173" t="str">
            <v>Univerzita Konštantína Filozofa v Nitre</v>
          </cell>
          <cell r="J173" t="str">
            <v>Filozofická fakulta</v>
          </cell>
          <cell r="Z173">
            <v>0</v>
          </cell>
          <cell r="AC173" t="str">
            <v>UKF</v>
          </cell>
        </row>
        <row r="174">
          <cell r="E174">
            <v>3</v>
          </cell>
          <cell r="I174" t="str">
            <v>Univerzita Konštantína Filozofa v Nitre</v>
          </cell>
          <cell r="J174" t="str">
            <v>Filozofická fakulta</v>
          </cell>
          <cell r="Z174">
            <v>4.4000000000000004</v>
          </cell>
          <cell r="AC174" t="str">
            <v>UKF</v>
          </cell>
        </row>
        <row r="175">
          <cell r="E175">
            <v>2</v>
          </cell>
          <cell r="I175" t="str">
            <v>Univerzita Konštantína Filozofa v Nitre</v>
          </cell>
          <cell r="J175" t="str">
            <v>Filozofická fakulta</v>
          </cell>
          <cell r="Z175">
            <v>0</v>
          </cell>
          <cell r="AC175" t="str">
            <v>UKF</v>
          </cell>
        </row>
        <row r="176">
          <cell r="E176">
            <v>2</v>
          </cell>
          <cell r="I176" t="str">
            <v>Univerzita Konštantína Filozofa v Nitre</v>
          </cell>
          <cell r="J176" t="str">
            <v>Filozofická fakulta</v>
          </cell>
          <cell r="Z176">
            <v>0</v>
          </cell>
          <cell r="AC176" t="str">
            <v>UKF</v>
          </cell>
        </row>
        <row r="177">
          <cell r="E177">
            <v>2</v>
          </cell>
          <cell r="I177" t="str">
            <v>Univerzita Konštantína Filozofa v Nitre</v>
          </cell>
          <cell r="J177" t="str">
            <v>Filozofická fakulta</v>
          </cell>
          <cell r="Z177">
            <v>0</v>
          </cell>
          <cell r="AC177" t="str">
            <v>UKF</v>
          </cell>
        </row>
        <row r="178">
          <cell r="E178">
            <v>1</v>
          </cell>
          <cell r="I178" t="str">
            <v>Univerzita Konštantína Filozofa v Nitre</v>
          </cell>
          <cell r="J178" t="str">
            <v>Filozofická fakulta</v>
          </cell>
          <cell r="Z178">
            <v>3.1679999999999975</v>
          </cell>
          <cell r="AC178" t="str">
            <v>UKF</v>
          </cell>
        </row>
        <row r="179">
          <cell r="E179">
            <v>1</v>
          </cell>
          <cell r="I179" t="str">
            <v>Univerzita Konštantína Filozofa v Nitre</v>
          </cell>
          <cell r="J179" t="str">
            <v>Filozofická fakulta</v>
          </cell>
          <cell r="Z179">
            <v>0.17999999999999994</v>
          </cell>
          <cell r="AC179" t="str">
            <v>UKF</v>
          </cell>
        </row>
        <row r="180">
          <cell r="E180">
            <v>1</v>
          </cell>
          <cell r="I180" t="str">
            <v>Univerzita Konštantína Filozofa v Nitre</v>
          </cell>
          <cell r="J180" t="str">
            <v>Filozofická fakulta</v>
          </cell>
          <cell r="Z180">
            <v>1.3200000000000003</v>
          </cell>
          <cell r="AC180" t="str">
            <v>UKF</v>
          </cell>
        </row>
        <row r="181">
          <cell r="E181">
            <v>1</v>
          </cell>
          <cell r="I181" t="str">
            <v>Univerzita Konštantína Filozofa v Nitre</v>
          </cell>
          <cell r="J181" t="str">
            <v>Filozofická fakulta</v>
          </cell>
          <cell r="Z181">
            <v>1.2999999999999989</v>
          </cell>
          <cell r="AC181" t="str">
            <v>UKF</v>
          </cell>
        </row>
        <row r="182">
          <cell r="E182">
            <v>1</v>
          </cell>
          <cell r="I182" t="str">
            <v>Univerzita Konštantína Filozofa v Nitre</v>
          </cell>
          <cell r="J182" t="str">
            <v>Filozofická fakulta</v>
          </cell>
          <cell r="Z182">
            <v>0.82500000000000018</v>
          </cell>
          <cell r="AC182" t="str">
            <v>UKF</v>
          </cell>
        </row>
        <row r="183">
          <cell r="E183">
            <v>1</v>
          </cell>
          <cell r="I183" t="str">
            <v>Univerzita Konštantína Filozofa v Nitre</v>
          </cell>
          <cell r="J183" t="str">
            <v>Filozofická fakulta</v>
          </cell>
          <cell r="Z183">
            <v>0.9350000000000005</v>
          </cell>
          <cell r="AC183" t="str">
            <v>UKF</v>
          </cell>
        </row>
        <row r="184">
          <cell r="E184">
            <v>1</v>
          </cell>
          <cell r="I184" t="str">
            <v>Univerzita Konštantína Filozofa v Nitre</v>
          </cell>
          <cell r="J184" t="str">
            <v>Filozofická fakulta</v>
          </cell>
          <cell r="Z184">
            <v>0</v>
          </cell>
          <cell r="AC184" t="str">
            <v>UKF</v>
          </cell>
        </row>
        <row r="185">
          <cell r="E185">
            <v>1</v>
          </cell>
          <cell r="I185" t="str">
            <v>Univerzita Konštantína Filozofa v Nitre</v>
          </cell>
          <cell r="J185" t="str">
            <v>Filozofická fakulta</v>
          </cell>
          <cell r="Z185">
            <v>1.5</v>
          </cell>
          <cell r="AC185" t="str">
            <v>UKF</v>
          </cell>
        </row>
        <row r="186">
          <cell r="E186">
            <v>1</v>
          </cell>
          <cell r="I186" t="str">
            <v>Akadémia umení v Banskej Bystrici</v>
          </cell>
          <cell r="J186" t="str">
            <v>Fakulta múzických umení</v>
          </cell>
          <cell r="Z186">
            <v>16.959999999999994</v>
          </cell>
          <cell r="AC186" t="str">
            <v>AU</v>
          </cell>
        </row>
        <row r="187">
          <cell r="E187">
            <v>1</v>
          </cell>
          <cell r="I187" t="str">
            <v>Univerzita Komenského v Bratislave</v>
          </cell>
          <cell r="J187" t="str">
            <v>Pedagogická fakulta</v>
          </cell>
          <cell r="Z187">
            <v>0</v>
          </cell>
          <cell r="AC187" t="str">
            <v>UK</v>
          </cell>
        </row>
        <row r="188">
          <cell r="E188">
            <v>2</v>
          </cell>
          <cell r="I188" t="str">
            <v>Univerzita Komenského v Bratislave</v>
          </cell>
          <cell r="J188" t="str">
            <v>Pedagogická fakulta</v>
          </cell>
          <cell r="Z188">
            <v>0</v>
          </cell>
          <cell r="AC188" t="str">
            <v>UK</v>
          </cell>
        </row>
        <row r="189">
          <cell r="E189">
            <v>4</v>
          </cell>
          <cell r="I189" t="str">
            <v>Univerzita Komenského v Bratislave</v>
          </cell>
          <cell r="J189" t="str">
            <v>Pedagogická fakulta</v>
          </cell>
          <cell r="Z189">
            <v>19.2</v>
          </cell>
          <cell r="AC189" t="str">
            <v>UK</v>
          </cell>
        </row>
        <row r="190">
          <cell r="E190">
            <v>1</v>
          </cell>
          <cell r="I190" t="str">
            <v>Univerzita Komenského v Bratislave</v>
          </cell>
          <cell r="J190" t="str">
            <v>Pedagogická fakulta</v>
          </cell>
          <cell r="Z190">
            <v>0</v>
          </cell>
          <cell r="AC190" t="str">
            <v>UK</v>
          </cell>
        </row>
        <row r="191">
          <cell r="E191">
            <v>1</v>
          </cell>
          <cell r="I191" t="str">
            <v>Univerzita Komenského v Bratislave</v>
          </cell>
          <cell r="J191" t="str">
            <v>Pedagogická fakulta</v>
          </cell>
          <cell r="Z191">
            <v>4.1999999999999957</v>
          </cell>
          <cell r="AC191" t="str">
            <v>UK</v>
          </cell>
        </row>
        <row r="192">
          <cell r="E192">
            <v>1</v>
          </cell>
          <cell r="I192" t="str">
            <v>Univerzita Komenského v Bratislave</v>
          </cell>
          <cell r="J192" t="str">
            <v>Pedagogická fakulta</v>
          </cell>
          <cell r="Z192">
            <v>2.1045283018867913</v>
          </cell>
          <cell r="AC192" t="str">
            <v>UK</v>
          </cell>
        </row>
        <row r="193">
          <cell r="E193">
            <v>1</v>
          </cell>
          <cell r="I193" t="str">
            <v>Univerzita Komenského v Bratislave</v>
          </cell>
          <cell r="J193" t="str">
            <v>Pedagogická fakulta</v>
          </cell>
          <cell r="Z193">
            <v>1.5950000000000006</v>
          </cell>
          <cell r="AC193" t="str">
            <v>UK</v>
          </cell>
        </row>
        <row r="194">
          <cell r="E194">
            <v>1</v>
          </cell>
          <cell r="I194" t="str">
            <v>Univerzita Komenského v Bratislave</v>
          </cell>
          <cell r="J194" t="str">
            <v>Pedagogická fakulta</v>
          </cell>
          <cell r="Z194">
            <v>9.36</v>
          </cell>
          <cell r="AC194" t="str">
            <v>UK</v>
          </cell>
        </row>
        <row r="195">
          <cell r="E195">
            <v>1</v>
          </cell>
          <cell r="I195" t="str">
            <v>Univerzita Komenského v Bratislave</v>
          </cell>
          <cell r="J195" t="str">
            <v>Pedagogická fakulta</v>
          </cell>
          <cell r="Z195">
            <v>1.1549999999999994</v>
          </cell>
          <cell r="AC195" t="str">
            <v>UK</v>
          </cell>
        </row>
        <row r="196">
          <cell r="E196">
            <v>2</v>
          </cell>
          <cell r="I196" t="str">
            <v>Univerzita Mateja Bela v Banskej Bystrici</v>
          </cell>
          <cell r="J196" t="str">
            <v>Ekonomická fakulta</v>
          </cell>
          <cell r="Z196">
            <v>15.333333333333334</v>
          </cell>
          <cell r="AC196" t="str">
            <v>UMB</v>
          </cell>
        </row>
        <row r="197">
          <cell r="E197">
            <v>1</v>
          </cell>
          <cell r="I197" t="str">
            <v>Univerzita Mateja Bela v Banskej Bystrici</v>
          </cell>
          <cell r="J197" t="str">
            <v>Ekonomická fakulta</v>
          </cell>
          <cell r="Z197">
            <v>1.8999999999999986</v>
          </cell>
          <cell r="AC197" t="str">
            <v>UMB</v>
          </cell>
        </row>
        <row r="198">
          <cell r="E198">
            <v>1</v>
          </cell>
          <cell r="I198" t="str">
            <v>Univerzita Mateja Bela v Banskej Bystrici</v>
          </cell>
          <cell r="J198" t="str">
            <v>Ekonomická fakulta</v>
          </cell>
          <cell r="Z198">
            <v>0</v>
          </cell>
          <cell r="AC198" t="str">
            <v>UMB</v>
          </cell>
        </row>
        <row r="199">
          <cell r="E199">
            <v>3</v>
          </cell>
          <cell r="I199" t="str">
            <v>Univerzita veterinárskeho lekárstva a farmácie v Košiciach</v>
          </cell>
          <cell r="J199">
            <v>0</v>
          </cell>
          <cell r="Z199">
            <v>8.4</v>
          </cell>
          <cell r="AC199" t="str">
            <v>UVLF</v>
          </cell>
        </row>
        <row r="200">
          <cell r="E200">
            <v>4</v>
          </cell>
          <cell r="I200" t="str">
            <v>Univerzita veterinárskeho lekárstva a farmácie v Košiciach</v>
          </cell>
          <cell r="J200">
            <v>0</v>
          </cell>
          <cell r="Z200">
            <v>137.05263157894737</v>
          </cell>
          <cell r="AC200" t="str">
            <v>UVLF</v>
          </cell>
        </row>
        <row r="201">
          <cell r="E201">
            <v>3</v>
          </cell>
          <cell r="I201" t="str">
            <v>Univerzita veterinárskeho lekárstva a farmácie v Košiciach</v>
          </cell>
          <cell r="J201">
            <v>0</v>
          </cell>
          <cell r="Z201">
            <v>8.4</v>
          </cell>
          <cell r="AC201" t="str">
            <v>UVLF</v>
          </cell>
        </row>
        <row r="202">
          <cell r="E202">
            <v>3</v>
          </cell>
          <cell r="I202" t="str">
            <v>Univerzita veterinárskeho lekárstva a farmácie v Košiciach</v>
          </cell>
          <cell r="J202">
            <v>0</v>
          </cell>
          <cell r="Z202">
            <v>25.200000000000003</v>
          </cell>
          <cell r="AC202" t="str">
            <v>UVLF</v>
          </cell>
        </row>
        <row r="203">
          <cell r="E203">
            <v>1</v>
          </cell>
          <cell r="I203" t="str">
            <v>Univerzita veterinárskeho lekárstva a farmácie v Košiciach</v>
          </cell>
          <cell r="J203">
            <v>0</v>
          </cell>
          <cell r="Z203">
            <v>0</v>
          </cell>
          <cell r="AC203" t="str">
            <v>UVLF</v>
          </cell>
        </row>
        <row r="204">
          <cell r="E204">
            <v>3</v>
          </cell>
          <cell r="I204" t="str">
            <v>Univerzita veterinárskeho lekárstva a farmácie v Košiciach</v>
          </cell>
          <cell r="J204">
            <v>0</v>
          </cell>
          <cell r="Z204">
            <v>0</v>
          </cell>
          <cell r="AC204" t="str">
            <v>UVLF</v>
          </cell>
        </row>
        <row r="205">
          <cell r="E205">
            <v>1</v>
          </cell>
          <cell r="I205" t="str">
            <v>Univerzita Komenského v Bratislave</v>
          </cell>
          <cell r="J205" t="str">
            <v>Fakulta telesnej výchovy a športu</v>
          </cell>
          <cell r="Z205">
            <v>1.0199999999999996</v>
          </cell>
          <cell r="AC205" t="str">
            <v>UK</v>
          </cell>
        </row>
        <row r="206">
          <cell r="E206">
            <v>1</v>
          </cell>
          <cell r="I206" t="str">
            <v>Univerzita Komenského v Bratislave</v>
          </cell>
          <cell r="J206" t="str">
            <v>Filozofická fakulta</v>
          </cell>
          <cell r="Z206">
            <v>1.0048076923076916</v>
          </cell>
          <cell r="AC206" t="str">
            <v>UK</v>
          </cell>
        </row>
        <row r="207">
          <cell r="E207">
            <v>1</v>
          </cell>
          <cell r="I207" t="str">
            <v>Univerzita Komenského v Bratislave</v>
          </cell>
          <cell r="J207" t="str">
            <v>Fakulta telesnej výchovy a športu</v>
          </cell>
          <cell r="Z207">
            <v>8.5656637168141572</v>
          </cell>
          <cell r="AC207" t="str">
            <v>UK</v>
          </cell>
        </row>
        <row r="208">
          <cell r="E208">
            <v>1</v>
          </cell>
          <cell r="I208" t="str">
            <v>Univerzita Mateja Bela v Banskej Bystrici</v>
          </cell>
          <cell r="J208" t="str">
            <v>Filozofická fakulta</v>
          </cell>
          <cell r="Z208">
            <v>2.9117647058823515</v>
          </cell>
          <cell r="AC208" t="str">
            <v>UMB</v>
          </cell>
        </row>
        <row r="209">
          <cell r="E209">
            <v>3</v>
          </cell>
          <cell r="I209" t="str">
            <v>Univerzita Mateja Bela v Banskej Bystrici</v>
          </cell>
          <cell r="J209" t="str">
            <v>Filozofická fakulta</v>
          </cell>
          <cell r="Z209">
            <v>0</v>
          </cell>
          <cell r="AC209" t="str">
            <v>UMB</v>
          </cell>
        </row>
        <row r="210">
          <cell r="E210">
            <v>3</v>
          </cell>
          <cell r="I210" t="str">
            <v>Univerzita Komenského v Bratislave</v>
          </cell>
          <cell r="J210" t="str">
            <v>Fakulta matematiky, fyziky a informatiky</v>
          </cell>
          <cell r="Z210">
            <v>0</v>
          </cell>
          <cell r="AC210" t="str">
            <v>UK</v>
          </cell>
        </row>
        <row r="211">
          <cell r="E211">
            <v>3</v>
          </cell>
          <cell r="I211" t="str">
            <v>Univerzita Komenského v Bratislave</v>
          </cell>
          <cell r="J211" t="str">
            <v>Fakulta matematiky, fyziky a informatiky</v>
          </cell>
          <cell r="Z211">
            <v>16.8</v>
          </cell>
          <cell r="AC211" t="str">
            <v>UK</v>
          </cell>
        </row>
        <row r="212">
          <cell r="E212">
            <v>3</v>
          </cell>
          <cell r="I212" t="str">
            <v>Univerzita Komenského v Bratislave</v>
          </cell>
          <cell r="J212" t="str">
            <v>Fakulta matematiky, fyziky a informatiky</v>
          </cell>
          <cell r="Z212">
            <v>8.4</v>
          </cell>
          <cell r="AC212" t="str">
            <v>UK</v>
          </cell>
        </row>
        <row r="213">
          <cell r="E213">
            <v>1</v>
          </cell>
          <cell r="I213" t="str">
            <v>Univerzita Komenského v Bratislave</v>
          </cell>
          <cell r="J213" t="str">
            <v>Fakulta matematiky, fyziky a informatiky</v>
          </cell>
          <cell r="Z213">
            <v>3.2029411764705884</v>
          </cell>
          <cell r="AC213" t="str">
            <v>UK</v>
          </cell>
        </row>
        <row r="214">
          <cell r="E214">
            <v>1</v>
          </cell>
          <cell r="I214" t="str">
            <v>Univerzita Komenského v Bratislave</v>
          </cell>
          <cell r="J214" t="str">
            <v>Fakulta matematiky, fyziky a informatiky</v>
          </cell>
          <cell r="Z214">
            <v>2.3999999999999986</v>
          </cell>
          <cell r="AC214" t="str">
            <v>UK</v>
          </cell>
        </row>
        <row r="215">
          <cell r="E215">
            <v>3</v>
          </cell>
          <cell r="I215" t="str">
            <v>Univerzita Konštantína Filozofa v Nitre</v>
          </cell>
          <cell r="J215" t="str">
            <v>Pedagogická fakulta</v>
          </cell>
          <cell r="Z215">
            <v>0</v>
          </cell>
          <cell r="AC215" t="str">
            <v>UKF</v>
          </cell>
        </row>
        <row r="216">
          <cell r="E216">
            <v>2</v>
          </cell>
          <cell r="I216" t="str">
            <v>Univerzita Konštantína Filozofa v Nitre</v>
          </cell>
          <cell r="J216" t="str">
            <v>Pedagogická fakulta</v>
          </cell>
          <cell r="Z216">
            <v>0</v>
          </cell>
          <cell r="AC216" t="str">
            <v>UKF</v>
          </cell>
        </row>
        <row r="217">
          <cell r="E217">
            <v>2</v>
          </cell>
          <cell r="I217" t="str">
            <v>Univerzita Konštantína Filozofa v Nitre</v>
          </cell>
          <cell r="J217" t="str">
            <v>Pedagogická fakulta</v>
          </cell>
          <cell r="Z217">
            <v>18.577777777777779</v>
          </cell>
          <cell r="AC217" t="str">
            <v>UKF</v>
          </cell>
        </row>
        <row r="218">
          <cell r="E218">
            <v>1</v>
          </cell>
          <cell r="I218" t="str">
            <v>Univerzita Konštantína Filozofa v Nitre</v>
          </cell>
          <cell r="J218" t="str">
            <v>Pedagogická fakulta</v>
          </cell>
          <cell r="Z218">
            <v>0.35999999999999988</v>
          </cell>
          <cell r="AC218" t="str">
            <v>UKF</v>
          </cell>
        </row>
        <row r="219">
          <cell r="E219">
            <v>1</v>
          </cell>
          <cell r="I219" t="str">
            <v>Univerzita Konštantína Filozofa v Nitre</v>
          </cell>
          <cell r="J219" t="str">
            <v>Pedagogická fakulta</v>
          </cell>
          <cell r="Z219">
            <v>0</v>
          </cell>
          <cell r="AC219" t="str">
            <v>UKF</v>
          </cell>
        </row>
        <row r="220">
          <cell r="E220">
            <v>1</v>
          </cell>
          <cell r="I220" t="str">
            <v>Univerzita Konštantína Filozofa v Nitre</v>
          </cell>
          <cell r="J220" t="str">
            <v>Pedagogická fakulta</v>
          </cell>
          <cell r="Z220">
            <v>0.87999999999999989</v>
          </cell>
          <cell r="AC220" t="str">
            <v>UKF</v>
          </cell>
        </row>
        <row r="221">
          <cell r="E221">
            <v>1</v>
          </cell>
          <cell r="I221" t="str">
            <v>Univerzita Konštantína Filozofa v Nitre</v>
          </cell>
          <cell r="J221" t="str">
            <v>Pedagogická fakulta</v>
          </cell>
          <cell r="Z221">
            <v>1.0199999999999996</v>
          </cell>
          <cell r="AC221" t="str">
            <v>UKF</v>
          </cell>
        </row>
        <row r="222">
          <cell r="E222">
            <v>1</v>
          </cell>
          <cell r="I222" t="str">
            <v>Univerzita Konštantína Filozofa v Nitre</v>
          </cell>
          <cell r="J222" t="str">
            <v>Pedagogická fakulta</v>
          </cell>
          <cell r="Z222">
            <v>0.60499999999999954</v>
          </cell>
          <cell r="AC222" t="str">
            <v>UKF</v>
          </cell>
        </row>
        <row r="223">
          <cell r="E223">
            <v>1</v>
          </cell>
          <cell r="I223" t="str">
            <v>Univerzita Pavla Jozefa Šafárika v Košiciach</v>
          </cell>
          <cell r="J223" t="str">
            <v>Prírodovedecká fakulta</v>
          </cell>
          <cell r="Z223">
            <v>0.70000000000000018</v>
          </cell>
          <cell r="AC223" t="str">
            <v>UPJŠ</v>
          </cell>
        </row>
        <row r="224">
          <cell r="E224">
            <v>1</v>
          </cell>
          <cell r="I224" t="str">
            <v>Univerzita Konštantína Filozofa v Nitre</v>
          </cell>
          <cell r="J224" t="str">
            <v>Filozofická fakulta</v>
          </cell>
          <cell r="Z224">
            <v>0</v>
          </cell>
          <cell r="AC224" t="str">
            <v>UKF</v>
          </cell>
        </row>
        <row r="225">
          <cell r="E225">
            <v>1</v>
          </cell>
          <cell r="I225" t="str">
            <v>Univerzita Konštantína Filozofa v Nitre</v>
          </cell>
          <cell r="J225" t="str">
            <v>Filozofická fakulta</v>
          </cell>
          <cell r="Z225">
            <v>0</v>
          </cell>
          <cell r="AC225" t="str">
            <v>UKF</v>
          </cell>
        </row>
        <row r="226">
          <cell r="E226">
            <v>1</v>
          </cell>
          <cell r="I226" t="str">
            <v>Univerzita Konštantína Filozofa v Nitre</v>
          </cell>
          <cell r="J226" t="str">
            <v>Filozofická fakulta</v>
          </cell>
          <cell r="Z226">
            <v>0</v>
          </cell>
          <cell r="AC226" t="str">
            <v>UKF</v>
          </cell>
        </row>
        <row r="227">
          <cell r="E227">
            <v>1</v>
          </cell>
          <cell r="I227" t="str">
            <v>Univerzita Konštantína Filozofa v Nitre</v>
          </cell>
          <cell r="J227" t="str">
            <v>Filozofická fakulta</v>
          </cell>
          <cell r="Z227">
            <v>0</v>
          </cell>
          <cell r="AC227" t="str">
            <v>UKF</v>
          </cell>
        </row>
        <row r="228">
          <cell r="E228">
            <v>1</v>
          </cell>
          <cell r="I228" t="str">
            <v>Univerzita Konštantína Filozofa v Nitre</v>
          </cell>
          <cell r="J228" t="str">
            <v>Filozofická fakulta</v>
          </cell>
          <cell r="Z228">
            <v>0</v>
          </cell>
          <cell r="AC228" t="str">
            <v>UKF</v>
          </cell>
        </row>
        <row r="229">
          <cell r="E229">
            <v>3</v>
          </cell>
          <cell r="I229" t="str">
            <v>Katolícka univerzita v Ružomberku</v>
          </cell>
          <cell r="J229" t="str">
            <v>Teologická fakulta v Košiciach</v>
          </cell>
          <cell r="Z229">
            <v>0</v>
          </cell>
          <cell r="AC229" t="str">
            <v>KU</v>
          </cell>
        </row>
        <row r="230">
          <cell r="E230">
            <v>3</v>
          </cell>
          <cell r="I230" t="str">
            <v>Univerzita Pavla Jozefa Šafárika v Košiciach</v>
          </cell>
          <cell r="J230" t="str">
            <v>Prírodovedecká fakulta</v>
          </cell>
          <cell r="Z230">
            <v>33.6</v>
          </cell>
          <cell r="AC230" t="str">
            <v>UPJŠ</v>
          </cell>
        </row>
        <row r="231">
          <cell r="E231">
            <v>3</v>
          </cell>
          <cell r="I231" t="str">
            <v>Univerzita Pavla Jozefa Šafárika v Košiciach</v>
          </cell>
          <cell r="J231" t="str">
            <v>Prírodovedecká fakulta</v>
          </cell>
          <cell r="Z231">
            <v>16.8</v>
          </cell>
          <cell r="AC231" t="str">
            <v>UPJŠ</v>
          </cell>
        </row>
        <row r="232">
          <cell r="E232">
            <v>3</v>
          </cell>
          <cell r="I232" t="str">
            <v>Univerzita Pavla Jozefa Šafárika v Košiciach</v>
          </cell>
          <cell r="J232" t="str">
            <v>Lekárska fakulta</v>
          </cell>
          <cell r="Z232">
            <v>0</v>
          </cell>
          <cell r="AC232" t="str">
            <v>UPJŠ</v>
          </cell>
        </row>
        <row r="233">
          <cell r="E233">
            <v>3</v>
          </cell>
          <cell r="I233" t="str">
            <v>Univerzita Pavla Jozefa Šafárika v Košiciach</v>
          </cell>
          <cell r="J233" t="str">
            <v>Lekárska fakulta</v>
          </cell>
          <cell r="Z233">
            <v>0</v>
          </cell>
          <cell r="AC233" t="str">
            <v>UPJŠ</v>
          </cell>
        </row>
        <row r="234">
          <cell r="E234">
            <v>3</v>
          </cell>
          <cell r="I234" t="str">
            <v>Akadémia ozbrojených síl generála Milana Rastislava Štefánika</v>
          </cell>
          <cell r="J234">
            <v>0</v>
          </cell>
          <cell r="Z234">
            <v>0</v>
          </cell>
          <cell r="AC234" t="str">
            <v>AOS</v>
          </cell>
        </row>
        <row r="235">
          <cell r="E235">
            <v>1</v>
          </cell>
          <cell r="I235" t="str">
            <v>Univerzita Konštantína Filozofa v Nitre</v>
          </cell>
          <cell r="J235" t="str">
            <v>Fakulta prírodných vied a informatiky</v>
          </cell>
          <cell r="Z235">
            <v>2.6999999999999993</v>
          </cell>
          <cell r="AC235" t="str">
            <v>UKF</v>
          </cell>
        </row>
        <row r="236">
          <cell r="E236">
            <v>3</v>
          </cell>
          <cell r="I236" t="str">
            <v>Univerzita Konštantína Filozofa v Nitre</v>
          </cell>
          <cell r="J236" t="str">
            <v>Fakulta prírodných vied a informatiky</v>
          </cell>
          <cell r="Z236">
            <v>0</v>
          </cell>
          <cell r="AC236" t="str">
            <v>UKF</v>
          </cell>
        </row>
        <row r="237">
          <cell r="E237">
            <v>1</v>
          </cell>
          <cell r="I237" t="str">
            <v>Univerzita Pavla Jozefa Šafárika v Košiciach</v>
          </cell>
          <cell r="J237" t="str">
            <v>Právnická fakulta</v>
          </cell>
          <cell r="Z237">
            <v>9</v>
          </cell>
          <cell r="AC237" t="str">
            <v>UPJŠ</v>
          </cell>
        </row>
        <row r="238">
          <cell r="E238">
            <v>2</v>
          </cell>
          <cell r="I238" t="str">
            <v>Ekonomická univerzita v Bratislave</v>
          </cell>
          <cell r="J238" t="str">
            <v>Obchodná fakulta</v>
          </cell>
          <cell r="Z238">
            <v>0</v>
          </cell>
          <cell r="AC238" t="str">
            <v>EU</v>
          </cell>
        </row>
        <row r="239">
          <cell r="E239">
            <v>1</v>
          </cell>
          <cell r="I239" t="str">
            <v>Ekonomická univerzita v Bratislave</v>
          </cell>
          <cell r="J239" t="str">
            <v>Národohospodárska fakulta</v>
          </cell>
          <cell r="Z239">
            <v>0</v>
          </cell>
          <cell r="AC239" t="str">
            <v>EU</v>
          </cell>
        </row>
        <row r="240">
          <cell r="E240">
            <v>1</v>
          </cell>
          <cell r="I240" t="str">
            <v>Ekonomická univerzita v Bratislave</v>
          </cell>
          <cell r="J240" t="str">
            <v>Fakulta podnikového manažmentu</v>
          </cell>
          <cell r="Z240">
            <v>23.241758241758248</v>
          </cell>
          <cell r="AC240" t="str">
            <v>EU</v>
          </cell>
        </row>
        <row r="241">
          <cell r="E241">
            <v>1</v>
          </cell>
          <cell r="I241" t="str">
            <v>Ekonomická univerzita v Bratislave</v>
          </cell>
          <cell r="J241" t="str">
            <v>Národohospodárska fakulta</v>
          </cell>
          <cell r="Z241">
            <v>4.7999999999999972</v>
          </cell>
          <cell r="AC241" t="str">
            <v>EU</v>
          </cell>
        </row>
        <row r="242">
          <cell r="E242">
            <v>1</v>
          </cell>
          <cell r="I242" t="str">
            <v>Ekonomická univerzita v Bratislave</v>
          </cell>
          <cell r="J242" t="str">
            <v>Fakulta medzinárodných vzťahov</v>
          </cell>
          <cell r="Z242">
            <v>8.5792792792792767</v>
          </cell>
          <cell r="AC242" t="str">
            <v>EU</v>
          </cell>
        </row>
        <row r="243">
          <cell r="E243">
            <v>1</v>
          </cell>
          <cell r="I243" t="str">
            <v>Ekonomická univerzita v Bratislave</v>
          </cell>
          <cell r="J243" t="str">
            <v>Obchodná fakulta</v>
          </cell>
          <cell r="Z243">
            <v>6.6000000000000014</v>
          </cell>
          <cell r="AC243" t="str">
            <v>EU</v>
          </cell>
        </row>
        <row r="244">
          <cell r="E244">
            <v>3</v>
          </cell>
          <cell r="I244" t="str">
            <v>Ekonomická univerzita v Bratislave</v>
          </cell>
          <cell r="J244" t="str">
            <v>Fakulta podnikového manažmentu</v>
          </cell>
          <cell r="Z244">
            <v>0</v>
          </cell>
          <cell r="AC244" t="str">
            <v>EU</v>
          </cell>
        </row>
        <row r="245">
          <cell r="E245">
            <v>1</v>
          </cell>
          <cell r="I245" t="str">
            <v>Katolícka univerzita v Ružomberku</v>
          </cell>
          <cell r="J245" t="str">
            <v>Fakulta zdravotníctva</v>
          </cell>
          <cell r="Z245">
            <v>56.106666666666676</v>
          </cell>
          <cell r="AC245" t="str">
            <v>KU</v>
          </cell>
        </row>
        <row r="246">
          <cell r="E246">
            <v>1</v>
          </cell>
          <cell r="I246" t="str">
            <v>Katolícka univerzita v Ružomberku</v>
          </cell>
          <cell r="J246" t="str">
            <v>Fakulta zdravotníctva</v>
          </cell>
          <cell r="Z246">
            <v>34.76</v>
          </cell>
          <cell r="AC246" t="str">
            <v>KU</v>
          </cell>
        </row>
        <row r="247">
          <cell r="E247">
            <v>1</v>
          </cell>
          <cell r="I247" t="str">
            <v>Katolícka univerzita v Ružomberku</v>
          </cell>
          <cell r="J247" t="str">
            <v>Fakulta zdravotníctva</v>
          </cell>
          <cell r="Z247">
            <v>3.3</v>
          </cell>
          <cell r="AC247" t="str">
            <v>KU</v>
          </cell>
        </row>
        <row r="248">
          <cell r="E248">
            <v>1</v>
          </cell>
          <cell r="I248" t="str">
            <v>Univerzita Pavla Jozefa Šafárika v Košiciach</v>
          </cell>
          <cell r="J248" t="str">
            <v>Filozofická fakulta</v>
          </cell>
          <cell r="Z248">
            <v>0.5</v>
          </cell>
          <cell r="AC248" t="str">
            <v>UPJŠ</v>
          </cell>
        </row>
        <row r="249">
          <cell r="E249">
            <v>1</v>
          </cell>
          <cell r="I249" t="str">
            <v>Univerzita Pavla Jozefa Šafárika v Košiciach</v>
          </cell>
          <cell r="J249" t="str">
            <v>Filozofická fakulta</v>
          </cell>
          <cell r="Z249">
            <v>0</v>
          </cell>
          <cell r="AC249" t="str">
            <v>UPJŠ</v>
          </cell>
        </row>
        <row r="250">
          <cell r="E250">
            <v>1</v>
          </cell>
          <cell r="I250" t="str">
            <v>Univerzita Pavla Jozefa Šafárika v Košiciach</v>
          </cell>
          <cell r="J250" t="str">
            <v>Filozofická fakulta</v>
          </cell>
          <cell r="Z250">
            <v>1</v>
          </cell>
          <cell r="AC250" t="str">
            <v>UPJŠ</v>
          </cell>
        </row>
        <row r="251">
          <cell r="E251">
            <v>3</v>
          </cell>
          <cell r="I251" t="str">
            <v>Univerzita Komenského v Bratislave</v>
          </cell>
          <cell r="J251" t="str">
            <v>Filozofická fakulta</v>
          </cell>
          <cell r="Z251">
            <v>4.4000000000000004</v>
          </cell>
          <cell r="AC251" t="str">
            <v>UK</v>
          </cell>
        </row>
        <row r="252">
          <cell r="E252">
            <v>3</v>
          </cell>
          <cell r="I252" t="str">
            <v>Univerzita Komenského v Bratislave</v>
          </cell>
          <cell r="J252" t="str">
            <v>Filozofická fakulta</v>
          </cell>
          <cell r="Z252">
            <v>5.866666666666668</v>
          </cell>
          <cell r="AC252" t="str">
            <v>UK</v>
          </cell>
        </row>
        <row r="253">
          <cell r="E253">
            <v>1</v>
          </cell>
          <cell r="I253" t="str">
            <v>Univerzita Komenského v Bratislave</v>
          </cell>
          <cell r="J253" t="str">
            <v>Filozofická fakulta</v>
          </cell>
          <cell r="Z253">
            <v>2.4000000000000004</v>
          </cell>
          <cell r="AC253" t="str">
            <v>UK</v>
          </cell>
        </row>
        <row r="254">
          <cell r="E254">
            <v>2</v>
          </cell>
          <cell r="I254" t="str">
            <v>Univerzita Komenského v Bratislave</v>
          </cell>
          <cell r="J254" t="str">
            <v>Filozofická fakulta</v>
          </cell>
          <cell r="Z254">
            <v>60</v>
          </cell>
          <cell r="AC254" t="str">
            <v>UK</v>
          </cell>
        </row>
        <row r="255">
          <cell r="E255">
            <v>1</v>
          </cell>
          <cell r="I255" t="str">
            <v>Univerzita Komenského v Bratislave</v>
          </cell>
          <cell r="J255" t="str">
            <v>Filozofická fakulta</v>
          </cell>
          <cell r="Z255">
            <v>6.1690909090909081</v>
          </cell>
          <cell r="AC255" t="str">
            <v>UK</v>
          </cell>
        </row>
        <row r="256">
          <cell r="E256">
            <v>1</v>
          </cell>
          <cell r="I256" t="str">
            <v>Univerzita Komenského v Bratislave</v>
          </cell>
          <cell r="J256" t="str">
            <v>Filozofická fakulta</v>
          </cell>
          <cell r="Z256">
            <v>0.93947368421052602</v>
          </cell>
          <cell r="AC256" t="str">
            <v>UK</v>
          </cell>
        </row>
        <row r="257">
          <cell r="E257">
            <v>1</v>
          </cell>
          <cell r="I257" t="str">
            <v>Univerzita Komenského v Bratislave</v>
          </cell>
          <cell r="J257" t="str">
            <v>Filozofická fakulta</v>
          </cell>
          <cell r="Z257">
            <v>3.1319999999999979</v>
          </cell>
          <cell r="AC257" t="str">
            <v>UK</v>
          </cell>
        </row>
        <row r="258">
          <cell r="E258">
            <v>1</v>
          </cell>
          <cell r="I258" t="str">
            <v>Univerzita Komenského v Bratislave</v>
          </cell>
          <cell r="J258" t="str">
            <v>Filozofická fakulta</v>
          </cell>
          <cell r="Z258">
            <v>1</v>
          </cell>
          <cell r="AC258" t="str">
            <v>UK</v>
          </cell>
        </row>
        <row r="259">
          <cell r="E259">
            <v>3</v>
          </cell>
          <cell r="I259" t="str">
            <v>Univerzita Komenského v Bratislave</v>
          </cell>
          <cell r="J259" t="str">
            <v>Filozofická fakulta</v>
          </cell>
          <cell r="Z259">
            <v>0</v>
          </cell>
          <cell r="AC259" t="str">
            <v>UK</v>
          </cell>
        </row>
        <row r="260">
          <cell r="E260">
            <v>1</v>
          </cell>
          <cell r="I260" t="str">
            <v>Technická univerzita v Košiciach</v>
          </cell>
          <cell r="J260" t="str">
            <v>Fakulta umení</v>
          </cell>
          <cell r="Z260">
            <v>13.759999999999998</v>
          </cell>
          <cell r="AC260" t="str">
            <v>TUKE</v>
          </cell>
        </row>
        <row r="261">
          <cell r="E261">
            <v>1</v>
          </cell>
          <cell r="I261" t="str">
            <v>Technická univerzita v Košiciach</v>
          </cell>
          <cell r="J261" t="str">
            <v>Fakulta umení</v>
          </cell>
          <cell r="Z261">
            <v>12.8</v>
          </cell>
          <cell r="AC261" t="str">
            <v>TUKE</v>
          </cell>
        </row>
        <row r="262">
          <cell r="E262">
            <v>3</v>
          </cell>
          <cell r="I262" t="str">
            <v>Katolícka univerzita v Ružomberku</v>
          </cell>
          <cell r="J262" t="str">
            <v>Pedagogická fakulta</v>
          </cell>
          <cell r="Z262">
            <v>8.8000000000000007</v>
          </cell>
          <cell r="AC262" t="str">
            <v>KU</v>
          </cell>
        </row>
        <row r="263">
          <cell r="E263">
            <v>2</v>
          </cell>
          <cell r="I263" t="str">
            <v>Trnavská univerzita v Trnave</v>
          </cell>
          <cell r="J263" t="str">
            <v>Právnická fakulta</v>
          </cell>
          <cell r="Z263">
            <v>72.913043478260875</v>
          </cell>
          <cell r="AC263" t="str">
            <v>TVU</v>
          </cell>
        </row>
        <row r="264">
          <cell r="E264">
            <v>1</v>
          </cell>
          <cell r="I264" t="str">
            <v>Trnavská univerzita v Trnave</v>
          </cell>
          <cell r="J264" t="str">
            <v>Právnická fakulta</v>
          </cell>
          <cell r="Z264">
            <v>0</v>
          </cell>
          <cell r="AC264" t="str">
            <v>TVU</v>
          </cell>
        </row>
        <row r="265">
          <cell r="E265">
            <v>3</v>
          </cell>
          <cell r="I265" t="str">
            <v>Technická univerzita v Košiciach</v>
          </cell>
          <cell r="J265" t="str">
            <v>Stavebná fakulta</v>
          </cell>
          <cell r="Z265">
            <v>16.8</v>
          </cell>
          <cell r="AC265" t="str">
            <v>TUKE</v>
          </cell>
        </row>
        <row r="266">
          <cell r="E266">
            <v>1</v>
          </cell>
          <cell r="I266" t="str">
            <v>Technická univerzita v Košiciach</v>
          </cell>
          <cell r="J266" t="str">
            <v>Stavebná fakulta</v>
          </cell>
          <cell r="Z266">
            <v>6.1568181818181813</v>
          </cell>
          <cell r="AC266" t="str">
            <v>TUKE</v>
          </cell>
        </row>
        <row r="267">
          <cell r="E267">
            <v>3</v>
          </cell>
          <cell r="I267" t="str">
            <v>Technická univerzita v Košiciach</v>
          </cell>
          <cell r="J267" t="str">
            <v>Ekonomická fakulta</v>
          </cell>
          <cell r="Z267">
            <v>0</v>
          </cell>
          <cell r="AC267" t="str">
            <v>TUKE</v>
          </cell>
        </row>
        <row r="268">
          <cell r="E268">
            <v>1</v>
          </cell>
          <cell r="I268" t="str">
            <v>Technická univerzita v Košiciach</v>
          </cell>
          <cell r="J268" t="str">
            <v>Ekonomická fakulta</v>
          </cell>
          <cell r="Z268">
            <v>0</v>
          </cell>
          <cell r="AC268" t="str">
            <v>TUKE</v>
          </cell>
        </row>
        <row r="269">
          <cell r="E269">
            <v>3</v>
          </cell>
          <cell r="I269" t="str">
            <v>Technická univerzita v Košiciach</v>
          </cell>
          <cell r="J269" t="str">
            <v>Ekonomická fakulta</v>
          </cell>
          <cell r="Z269">
            <v>0</v>
          </cell>
          <cell r="AC269" t="str">
            <v>TUKE</v>
          </cell>
        </row>
        <row r="270">
          <cell r="E270">
            <v>5</v>
          </cell>
          <cell r="I270" t="str">
            <v>Slovenská zdravotnícka univerzita v Bratislave</v>
          </cell>
          <cell r="J270" t="str">
            <v>Fakulta zdravotníctva so sídlom v Banskej Bystrici</v>
          </cell>
          <cell r="Z270">
            <v>0</v>
          </cell>
          <cell r="AC270" t="str">
            <v>SZU</v>
          </cell>
        </row>
        <row r="271">
          <cell r="E271">
            <v>3</v>
          </cell>
          <cell r="I271" t="str">
            <v>Technická univerzita v Košiciach</v>
          </cell>
          <cell r="J271" t="str">
            <v>Fakulta elektrotechniky a informatiky</v>
          </cell>
          <cell r="Z271">
            <v>0</v>
          </cell>
          <cell r="AC271" t="str">
            <v>TUKE</v>
          </cell>
        </row>
        <row r="272">
          <cell r="E272">
            <v>1</v>
          </cell>
          <cell r="I272" t="str">
            <v>Technická univerzita v Košiciach</v>
          </cell>
          <cell r="J272" t="str">
            <v>Fakulta elektrotechniky a informatiky</v>
          </cell>
          <cell r="Z272">
            <v>3.1499999999999986</v>
          </cell>
          <cell r="AC272" t="str">
            <v>TUKE</v>
          </cell>
        </row>
        <row r="273">
          <cell r="E273">
            <v>1</v>
          </cell>
          <cell r="I273" t="str">
            <v>Technická univerzita v Košiciach</v>
          </cell>
          <cell r="J273" t="str">
            <v>Fakulta elektrotechniky a informatiky</v>
          </cell>
          <cell r="Z273">
            <v>5.4209302325581348</v>
          </cell>
          <cell r="AC273" t="str">
            <v>TUKE</v>
          </cell>
        </row>
        <row r="274">
          <cell r="E274">
            <v>3</v>
          </cell>
          <cell r="I274" t="str">
            <v>Univerzita Komenského v Bratislave</v>
          </cell>
          <cell r="J274" t="str">
            <v>Jesseniova lekárska fakulta v Martine</v>
          </cell>
          <cell r="Z274">
            <v>27.2</v>
          </cell>
          <cell r="AC274" t="str">
            <v>UK</v>
          </cell>
        </row>
        <row r="275">
          <cell r="E275">
            <v>3</v>
          </cell>
          <cell r="I275" t="str">
            <v>Univerzita Komenského v Bratislave</v>
          </cell>
          <cell r="J275" t="str">
            <v>Jesseniova lekárska fakulta v Martine</v>
          </cell>
          <cell r="Z275">
            <v>0</v>
          </cell>
          <cell r="AC275" t="str">
            <v>UK</v>
          </cell>
        </row>
        <row r="276">
          <cell r="E276">
            <v>3</v>
          </cell>
          <cell r="I276" t="str">
            <v>Univerzita Komenského v Bratislave</v>
          </cell>
          <cell r="J276" t="str">
            <v>Jesseniova lekárska fakulta v Martine</v>
          </cell>
          <cell r="Z276">
            <v>0</v>
          </cell>
          <cell r="AC276" t="str">
            <v>UK</v>
          </cell>
        </row>
        <row r="277">
          <cell r="E277">
            <v>3</v>
          </cell>
          <cell r="I277" t="str">
            <v>Univerzita Komenského v Bratislave</v>
          </cell>
          <cell r="J277" t="str">
            <v>Jesseniova lekárska fakulta v Martine</v>
          </cell>
          <cell r="Z277">
            <v>0</v>
          </cell>
          <cell r="AC277" t="str">
            <v>UK</v>
          </cell>
        </row>
        <row r="278">
          <cell r="E278">
            <v>3</v>
          </cell>
          <cell r="I278" t="str">
            <v>Slovenská zdravotnícka univerzita v Bratislave</v>
          </cell>
          <cell r="J278" t="str">
            <v>Fakulta verejného zdravotníctva</v>
          </cell>
          <cell r="Z278">
            <v>0</v>
          </cell>
          <cell r="AC278" t="str">
            <v>SZU</v>
          </cell>
        </row>
        <row r="279">
          <cell r="E279">
            <v>3</v>
          </cell>
          <cell r="I279" t="str">
            <v>Univerzita Komenského v Bratislave</v>
          </cell>
          <cell r="J279" t="str">
            <v>Lekárska fakulta</v>
          </cell>
          <cell r="Z279">
            <v>0</v>
          </cell>
          <cell r="AC279" t="str">
            <v>UK</v>
          </cell>
        </row>
        <row r="280">
          <cell r="E280">
            <v>3</v>
          </cell>
          <cell r="I280" t="str">
            <v>Univerzita Komenského v Bratislave</v>
          </cell>
          <cell r="J280" t="str">
            <v>Lekárska fakulta</v>
          </cell>
          <cell r="Z280">
            <v>0</v>
          </cell>
          <cell r="AC280" t="str">
            <v>UK</v>
          </cell>
        </row>
        <row r="281">
          <cell r="E281">
            <v>3</v>
          </cell>
          <cell r="I281" t="str">
            <v>Univerzita Komenského v Bratislave</v>
          </cell>
          <cell r="J281" t="str">
            <v>Lekárska fakulta</v>
          </cell>
          <cell r="Z281">
            <v>13.6</v>
          </cell>
          <cell r="AC281" t="str">
            <v>UK</v>
          </cell>
        </row>
        <row r="282">
          <cell r="E282">
            <v>3</v>
          </cell>
          <cell r="I282" t="str">
            <v>Univerzita Komenského v Bratislave</v>
          </cell>
          <cell r="J282" t="str">
            <v>Prírodovedecká fakulta</v>
          </cell>
          <cell r="Z282">
            <v>8.4</v>
          </cell>
          <cell r="AC282" t="str">
            <v>UK</v>
          </cell>
        </row>
        <row r="283">
          <cell r="E283">
            <v>3</v>
          </cell>
          <cell r="I283" t="str">
            <v>Univerzita Komenského v Bratislave</v>
          </cell>
          <cell r="J283" t="str">
            <v>Prírodovedecká fakulta</v>
          </cell>
          <cell r="Z283">
            <v>28.000000000000004</v>
          </cell>
          <cell r="AC283" t="str">
            <v>UK</v>
          </cell>
        </row>
        <row r="284">
          <cell r="E284">
            <v>3</v>
          </cell>
          <cell r="I284" t="str">
            <v>Univerzita Komenského v Bratislave</v>
          </cell>
          <cell r="J284" t="str">
            <v>Prírodovedecká fakulta</v>
          </cell>
          <cell r="Z284">
            <v>75.600000000000009</v>
          </cell>
          <cell r="AC284" t="str">
            <v>UK</v>
          </cell>
        </row>
        <row r="285">
          <cell r="E285">
            <v>3</v>
          </cell>
          <cell r="I285" t="str">
            <v>Univerzita Komenského v Bratislave</v>
          </cell>
          <cell r="J285" t="str">
            <v>Prírodovedecká fakulta</v>
          </cell>
          <cell r="Z285">
            <v>8.4</v>
          </cell>
          <cell r="AC285" t="str">
            <v>UK</v>
          </cell>
        </row>
        <row r="286">
          <cell r="E286">
            <v>3</v>
          </cell>
          <cell r="I286" t="str">
            <v>Univerzita Komenského v Bratislave</v>
          </cell>
          <cell r="J286" t="str">
            <v>Prírodovedecká fakulta</v>
          </cell>
          <cell r="Z286">
            <v>8.4</v>
          </cell>
          <cell r="AC286" t="str">
            <v>UK</v>
          </cell>
        </row>
        <row r="287">
          <cell r="E287">
            <v>3</v>
          </cell>
          <cell r="I287" t="str">
            <v>Univerzita Komenského v Bratislave</v>
          </cell>
          <cell r="J287" t="str">
            <v>Prírodovedecká fakulta</v>
          </cell>
          <cell r="Z287">
            <v>8.4</v>
          </cell>
          <cell r="AC287" t="str">
            <v>UK</v>
          </cell>
        </row>
        <row r="288">
          <cell r="E288">
            <v>3</v>
          </cell>
          <cell r="I288" t="str">
            <v>Univerzita Komenského v Bratislave</v>
          </cell>
          <cell r="J288" t="str">
            <v>Prírodovedecká fakulta</v>
          </cell>
          <cell r="Z288">
            <v>0</v>
          </cell>
          <cell r="AC288" t="str">
            <v>UK</v>
          </cell>
        </row>
        <row r="289">
          <cell r="E289">
            <v>1</v>
          </cell>
          <cell r="I289" t="str">
            <v>Univerzita Komenského v Bratislave</v>
          </cell>
          <cell r="J289" t="str">
            <v>Prírodovedecká fakulta</v>
          </cell>
          <cell r="Z289">
            <v>0.45000000000000018</v>
          </cell>
          <cell r="AC289" t="str">
            <v>UK</v>
          </cell>
        </row>
        <row r="290">
          <cell r="E290">
            <v>3</v>
          </cell>
          <cell r="I290" t="str">
            <v>Univerzita Komenského v Bratislave</v>
          </cell>
          <cell r="J290" t="str">
            <v>Fakulta sociálnych a ekonomických vied</v>
          </cell>
          <cell r="Z290">
            <v>0</v>
          </cell>
          <cell r="AC290" t="str">
            <v>UK</v>
          </cell>
        </row>
        <row r="291">
          <cell r="E291">
            <v>3</v>
          </cell>
          <cell r="I291" t="str">
            <v>Univerzita Komenského v Bratislave</v>
          </cell>
          <cell r="J291" t="str">
            <v>Fakulta sociálnych a ekonomických vied</v>
          </cell>
          <cell r="Z291">
            <v>8.8000000000000007</v>
          </cell>
          <cell r="AC291" t="str">
            <v>UK</v>
          </cell>
        </row>
        <row r="292">
          <cell r="E292">
            <v>5</v>
          </cell>
          <cell r="I292" t="str">
            <v>Slovenská zdravotnícka univerzita v Bratislave</v>
          </cell>
          <cell r="J292" t="str">
            <v>Fakulta ošetrovateľstva a zdravotníckych odborných štúdií</v>
          </cell>
          <cell r="Z292">
            <v>66.88000000000001</v>
          </cell>
          <cell r="AC292" t="str">
            <v>SZU</v>
          </cell>
        </row>
        <row r="293">
          <cell r="E293">
            <v>5</v>
          </cell>
          <cell r="I293" t="str">
            <v>Trenčianska univerzita Alexandra Dubčeka v Trenčíne</v>
          </cell>
          <cell r="J293" t="str">
            <v>Fakulta zdravotníctva</v>
          </cell>
          <cell r="Z293">
            <v>9.3333333333333321</v>
          </cell>
          <cell r="AC293" t="str">
            <v>TUAD</v>
          </cell>
        </row>
        <row r="294">
          <cell r="E294">
            <v>2</v>
          </cell>
          <cell r="I294" t="str">
            <v>Vysoká škola múzických umení v Bratislave</v>
          </cell>
          <cell r="J294" t="str">
            <v>Filmová a televízna fakulta</v>
          </cell>
          <cell r="Z294">
            <v>22.62857142857143</v>
          </cell>
          <cell r="AC294" t="str">
            <v>VŠMU</v>
          </cell>
        </row>
        <row r="295">
          <cell r="E295">
            <v>1</v>
          </cell>
          <cell r="I295" t="str">
            <v>Vysoká škola múzických umení v Bratislave</v>
          </cell>
          <cell r="J295" t="str">
            <v>Hudobná a tanečná fakulta</v>
          </cell>
          <cell r="Z295">
            <v>32.639999999999993</v>
          </cell>
          <cell r="AC295" t="str">
            <v>VŠMU</v>
          </cell>
        </row>
        <row r="296">
          <cell r="E296">
            <v>1</v>
          </cell>
          <cell r="I296" t="str">
            <v>Technická univerzita vo Zvolene</v>
          </cell>
          <cell r="J296" t="str">
            <v>Drevárska fakulta</v>
          </cell>
          <cell r="Z296">
            <v>1.0499999999999989</v>
          </cell>
          <cell r="AC296" t="str">
            <v>TUZVO</v>
          </cell>
        </row>
        <row r="297">
          <cell r="E297">
            <v>1</v>
          </cell>
          <cell r="I297" t="str">
            <v>Technická univerzita vo Zvolene</v>
          </cell>
          <cell r="J297" t="str">
            <v>Drevárska fakulta</v>
          </cell>
          <cell r="Z297">
            <v>1</v>
          </cell>
          <cell r="AC297" t="str">
            <v>TUZVO</v>
          </cell>
        </row>
        <row r="298">
          <cell r="E298">
            <v>1</v>
          </cell>
          <cell r="I298" t="str">
            <v>Akadémia Policajného zboru</v>
          </cell>
          <cell r="J298">
            <v>0</v>
          </cell>
          <cell r="Z298">
            <v>22.287980769230771</v>
          </cell>
          <cell r="AC298" t="str">
            <v>APZ</v>
          </cell>
        </row>
        <row r="299">
          <cell r="E299">
            <v>1</v>
          </cell>
          <cell r="I299" t="str">
            <v>Akadémia Policajného zboru</v>
          </cell>
          <cell r="J299">
            <v>0</v>
          </cell>
          <cell r="Z299">
            <v>0</v>
          </cell>
          <cell r="AC299" t="str">
            <v>APZ</v>
          </cell>
        </row>
        <row r="300">
          <cell r="E300">
            <v>2</v>
          </cell>
          <cell r="I300" t="str">
            <v>Akadémia Policajného zboru</v>
          </cell>
          <cell r="J300">
            <v>0</v>
          </cell>
          <cell r="Z300">
            <v>0</v>
          </cell>
          <cell r="AC300" t="str">
            <v>APZ</v>
          </cell>
        </row>
        <row r="301">
          <cell r="E301">
            <v>3</v>
          </cell>
          <cell r="I301" t="str">
            <v>Univerzita Komenského v Bratislave</v>
          </cell>
          <cell r="J301" t="str">
            <v>Farmaceutická fakulta</v>
          </cell>
          <cell r="Z301">
            <v>0</v>
          </cell>
          <cell r="AC301" t="str">
            <v>UK</v>
          </cell>
        </row>
        <row r="302">
          <cell r="E302">
            <v>1</v>
          </cell>
          <cell r="I302" t="str">
            <v>Paneurópska vysoká škola</v>
          </cell>
          <cell r="J302" t="str">
            <v>Fakulta masmédií</v>
          </cell>
          <cell r="Z302">
            <v>0</v>
          </cell>
          <cell r="AC302" t="str">
            <v>PEVŠ</v>
          </cell>
        </row>
        <row r="303">
          <cell r="E303">
            <v>1</v>
          </cell>
          <cell r="I303" t="str">
            <v>Paneurópska vysoká škola</v>
          </cell>
          <cell r="J303" t="str">
            <v>Fakulta práva</v>
          </cell>
          <cell r="Z303">
            <v>0</v>
          </cell>
          <cell r="AC303" t="str">
            <v>PEVŠ</v>
          </cell>
        </row>
        <row r="304">
          <cell r="E304">
            <v>1</v>
          </cell>
          <cell r="I304" t="str">
            <v>Paneurópska vysoká škola</v>
          </cell>
          <cell r="J304" t="str">
            <v>Fakulta psychológie</v>
          </cell>
          <cell r="Z304">
            <v>0</v>
          </cell>
          <cell r="AC304" t="str">
            <v>PEVŠ</v>
          </cell>
        </row>
        <row r="305">
          <cell r="E305">
            <v>1</v>
          </cell>
          <cell r="I305" t="str">
            <v>Paneurópska vysoká škola</v>
          </cell>
          <cell r="J305" t="str">
            <v>Fakulta ekonómie a podnikania</v>
          </cell>
          <cell r="Z305">
            <v>0</v>
          </cell>
          <cell r="AC305" t="str">
            <v>PEVŠ</v>
          </cell>
        </row>
        <row r="306">
          <cell r="E306">
            <v>1</v>
          </cell>
          <cell r="I306" t="str">
            <v>Vysoká škola manažmentu</v>
          </cell>
          <cell r="J306">
            <v>0</v>
          </cell>
          <cell r="Z306">
            <v>10.8</v>
          </cell>
          <cell r="AC306" t="str">
            <v>VŠM</v>
          </cell>
        </row>
        <row r="307">
          <cell r="E307">
            <v>3</v>
          </cell>
          <cell r="I307" t="str">
            <v>Žilinská univerzita v Žiline</v>
          </cell>
          <cell r="J307" t="str">
            <v>Fakulta elektrotechniky a informačných technológií</v>
          </cell>
          <cell r="Z307">
            <v>50.400000000000006</v>
          </cell>
          <cell r="AC307" t="str">
            <v>ŽU</v>
          </cell>
        </row>
        <row r="308">
          <cell r="E308">
            <v>3</v>
          </cell>
          <cell r="I308" t="str">
            <v>Žilinská univerzita v Žiline</v>
          </cell>
          <cell r="J308" t="str">
            <v>Fakulta elektrotechniky a informačných technológií</v>
          </cell>
          <cell r="Z308">
            <v>25.200000000000003</v>
          </cell>
          <cell r="AC308" t="str">
            <v>ŽU</v>
          </cell>
        </row>
        <row r="309">
          <cell r="E309">
            <v>1</v>
          </cell>
          <cell r="I309" t="str">
            <v>Žilinská univerzita v Žiline</v>
          </cell>
          <cell r="J309" t="str">
            <v>Fakulta prevádzky a ekonomiky dopravy a spojov</v>
          </cell>
          <cell r="Z309">
            <v>8.9490909090909128</v>
          </cell>
          <cell r="AC309" t="str">
            <v>ŽU</v>
          </cell>
        </row>
        <row r="310">
          <cell r="E310">
            <v>1</v>
          </cell>
          <cell r="I310" t="str">
            <v>Žilinská univerzita v Žiline</v>
          </cell>
          <cell r="J310" t="str">
            <v>Fakulta riadenia a informatiky</v>
          </cell>
          <cell r="Z310">
            <v>6.2112676056338003</v>
          </cell>
          <cell r="AC310" t="str">
            <v>ŽU</v>
          </cell>
        </row>
        <row r="311">
          <cell r="E311">
            <v>1</v>
          </cell>
          <cell r="I311" t="str">
            <v>Žilinská univerzita v Žiline</v>
          </cell>
          <cell r="J311" t="str">
            <v>Stavebná fakulta</v>
          </cell>
          <cell r="Z311">
            <v>0</v>
          </cell>
          <cell r="AC311" t="str">
            <v>ŽU</v>
          </cell>
        </row>
        <row r="312">
          <cell r="E312">
            <v>1</v>
          </cell>
          <cell r="I312" t="str">
            <v>Žilinská univerzita v Žiline</v>
          </cell>
          <cell r="J312" t="str">
            <v>Fakulta prevádzky a ekonomiky dopravy a spojov</v>
          </cell>
          <cell r="Z312">
            <v>2.0999999999999979</v>
          </cell>
          <cell r="AC312" t="str">
            <v>ŽU</v>
          </cell>
        </row>
        <row r="313">
          <cell r="E313">
            <v>1</v>
          </cell>
          <cell r="I313" t="str">
            <v>Žilinská univerzita v Žiline</v>
          </cell>
          <cell r="J313" t="str">
            <v>Stavebná fakulta</v>
          </cell>
          <cell r="Z313">
            <v>3.1499999999999986</v>
          </cell>
          <cell r="AC313" t="str">
            <v>ŽU</v>
          </cell>
        </row>
        <row r="314">
          <cell r="E314">
            <v>2</v>
          </cell>
          <cell r="I314" t="str">
            <v>Vysoká škola zdravotníctva a sociálnej práce sv. Alžbety v Bratislave, n. o.</v>
          </cell>
          <cell r="J314">
            <v>0</v>
          </cell>
          <cell r="Z314">
            <v>0</v>
          </cell>
          <cell r="AC314" t="str">
            <v>VŠZaSP</v>
          </cell>
        </row>
        <row r="315">
          <cell r="E315">
            <v>1</v>
          </cell>
          <cell r="I315" t="str">
            <v>Vysoká škola zdravotníctva a sociálnej práce sv. Alžbety v Bratislave, n. o.</v>
          </cell>
          <cell r="J315">
            <v>0</v>
          </cell>
          <cell r="Z315">
            <v>0</v>
          </cell>
          <cell r="AC315" t="str">
            <v>VŠZaSP</v>
          </cell>
        </row>
        <row r="316">
          <cell r="E316">
            <v>2</v>
          </cell>
          <cell r="I316" t="str">
            <v>Vysoká škola zdravotníctva a sociálnej práce sv. Alžbety v Bratislave, n. o.</v>
          </cell>
          <cell r="J316">
            <v>0</v>
          </cell>
          <cell r="Z316">
            <v>0</v>
          </cell>
          <cell r="AC316" t="str">
            <v>VŠZaSP</v>
          </cell>
        </row>
        <row r="317">
          <cell r="E317">
            <v>5</v>
          </cell>
          <cell r="I317" t="str">
            <v>Vysoká škola zdravotníctva a sociálnej práce sv. Alžbety v Bratislave, n. o.</v>
          </cell>
          <cell r="J317">
            <v>0</v>
          </cell>
          <cell r="Z317">
            <v>88.44</v>
          </cell>
          <cell r="AC317" t="str">
            <v>VŠZaSP</v>
          </cell>
        </row>
        <row r="318">
          <cell r="E318">
            <v>2</v>
          </cell>
          <cell r="I318" t="str">
            <v>Vysoká škola zdravotníctva a sociálnej práce sv. Alžbety v Bratislave, n. o.</v>
          </cell>
          <cell r="J318">
            <v>0</v>
          </cell>
          <cell r="Z318">
            <v>0</v>
          </cell>
          <cell r="AC318" t="str">
            <v>VŠZaSP</v>
          </cell>
        </row>
        <row r="319">
          <cell r="E319">
            <v>5</v>
          </cell>
          <cell r="I319" t="str">
            <v>Vysoká škola zdravotníctva a sociálnej práce sv. Alžbety v Bratislave, n. o.</v>
          </cell>
          <cell r="J319">
            <v>0</v>
          </cell>
          <cell r="Z319">
            <v>46.284444444444446</v>
          </cell>
          <cell r="AC319" t="str">
            <v>VŠZaSP</v>
          </cell>
        </row>
        <row r="320">
          <cell r="E320">
            <v>5</v>
          </cell>
          <cell r="I320" t="str">
            <v>Vysoká škola zdravotníctva a sociálnej práce sv. Alžbety v Bratislave, n. o.</v>
          </cell>
          <cell r="J320">
            <v>0</v>
          </cell>
          <cell r="Z320">
            <v>171.44518518518518</v>
          </cell>
          <cell r="AC320" t="str">
            <v>VŠZaSP</v>
          </cell>
        </row>
        <row r="321">
          <cell r="E321">
            <v>5</v>
          </cell>
          <cell r="I321" t="str">
            <v>Vysoká škola zdravotníctva a sociálnej práce sv. Alžbety v Bratislave, n. o.</v>
          </cell>
          <cell r="J321">
            <v>0</v>
          </cell>
          <cell r="Z321">
            <v>539.7558974358974</v>
          </cell>
          <cell r="AC321" t="str">
            <v>VŠZaSP</v>
          </cell>
        </row>
        <row r="322">
          <cell r="E322">
            <v>1</v>
          </cell>
          <cell r="I322" t="str">
            <v>Vysoká škola zdravotníctva a sociálnej práce sv. Alžbety v Bratislave, n. o.</v>
          </cell>
          <cell r="J322">
            <v>0</v>
          </cell>
          <cell r="Z322">
            <v>0</v>
          </cell>
          <cell r="AC322" t="str">
            <v>VŠZaSP</v>
          </cell>
        </row>
        <row r="323">
          <cell r="E323">
            <v>1</v>
          </cell>
          <cell r="I323" t="str">
            <v>Vysoká škola zdravotníctva a sociálnej práce sv. Alžbety v Bratislave, n. o.</v>
          </cell>
          <cell r="J323">
            <v>0</v>
          </cell>
          <cell r="Z323">
            <v>0</v>
          </cell>
          <cell r="AC323" t="str">
            <v>VŠZaSP</v>
          </cell>
        </row>
        <row r="324">
          <cell r="E324">
            <v>1</v>
          </cell>
          <cell r="I324" t="str">
            <v>Vysoká škola zdravotníctva a sociálnej práce sv. Alžbety v Bratislave, n. o.</v>
          </cell>
          <cell r="J324">
            <v>0</v>
          </cell>
          <cell r="Z324">
            <v>97.160655737704943</v>
          </cell>
          <cell r="AC324" t="str">
            <v>VŠZaSP</v>
          </cell>
        </row>
        <row r="325">
          <cell r="E325">
            <v>2</v>
          </cell>
          <cell r="I325" t="str">
            <v>Vysoká škola zdravotníctva a sociálnej práce sv. Alžbety v Bratislave, n. o.</v>
          </cell>
          <cell r="J325">
            <v>0</v>
          </cell>
          <cell r="Z325">
            <v>0</v>
          </cell>
          <cell r="AC325" t="str">
            <v>VŠZaSP</v>
          </cell>
        </row>
        <row r="326">
          <cell r="E326">
            <v>5</v>
          </cell>
          <cell r="I326" t="str">
            <v>Vysoká škola zdravotníctva a sociálnej práce sv. Alžbety v Bratislave, n. o.</v>
          </cell>
          <cell r="J326" t="str">
            <v>Fakulta zdravotníctva a sociálnej práce sv. Ladislava</v>
          </cell>
          <cell r="Z326">
            <v>39.6</v>
          </cell>
          <cell r="AC326" t="str">
            <v>VŠZaSP</v>
          </cell>
        </row>
        <row r="327">
          <cell r="E327">
            <v>1</v>
          </cell>
          <cell r="I327" t="str">
            <v>Vysoká škola zdravotníctva a sociálnej práce sv. Alžbety v Bratislave, n. o.</v>
          </cell>
          <cell r="J327">
            <v>0</v>
          </cell>
          <cell r="Z327">
            <v>0</v>
          </cell>
          <cell r="AC327" t="str">
            <v>VŠZaSP</v>
          </cell>
        </row>
        <row r="328">
          <cell r="E328">
            <v>3</v>
          </cell>
          <cell r="I328" t="str">
            <v>Slovenská technická univerzita v Bratislave</v>
          </cell>
          <cell r="J328" t="str">
            <v>Fakulta elektrotechniky a informatiky</v>
          </cell>
          <cell r="Z328">
            <v>0</v>
          </cell>
          <cell r="AC328" t="str">
            <v>STU</v>
          </cell>
        </row>
        <row r="329">
          <cell r="E329">
            <v>3</v>
          </cell>
          <cell r="I329" t="str">
            <v>Slovenská technická univerzita v Bratislave</v>
          </cell>
          <cell r="J329" t="str">
            <v>Fakulta architektúry a dizajnu</v>
          </cell>
          <cell r="Z329">
            <v>0</v>
          </cell>
          <cell r="AC329" t="str">
            <v>STU</v>
          </cell>
        </row>
        <row r="330">
          <cell r="E330">
            <v>3</v>
          </cell>
          <cell r="I330" t="str">
            <v>Slovenská technická univerzita v Bratislave</v>
          </cell>
          <cell r="J330" t="str">
            <v>Materiálovotechnologická fakulta so sídlom v Trnave</v>
          </cell>
          <cell r="Z330">
            <v>0</v>
          </cell>
          <cell r="AC330" t="str">
            <v>STU</v>
          </cell>
        </row>
        <row r="331">
          <cell r="E331">
            <v>3</v>
          </cell>
          <cell r="I331" t="str">
            <v>Slovenská technická univerzita v Bratislave</v>
          </cell>
          <cell r="J331" t="str">
            <v>Fakulta elektrotechniky a informatiky</v>
          </cell>
          <cell r="Z331">
            <v>0</v>
          </cell>
          <cell r="AC331" t="str">
            <v>STU</v>
          </cell>
        </row>
        <row r="332">
          <cell r="E332">
            <v>3</v>
          </cell>
          <cell r="I332" t="str">
            <v>Slovenská technická univerzita v Bratislave</v>
          </cell>
          <cell r="J332" t="str">
            <v>Fakulta elektrotechniky a informatiky</v>
          </cell>
          <cell r="Z332">
            <v>0</v>
          </cell>
          <cell r="AC332" t="str">
            <v>STU</v>
          </cell>
        </row>
        <row r="333">
          <cell r="E333">
            <v>1</v>
          </cell>
          <cell r="I333" t="str">
            <v>Slovenská technická univerzita v Bratislave</v>
          </cell>
          <cell r="J333" t="str">
            <v>Materiálovotechnologická fakulta so sídlom v Trnave</v>
          </cell>
          <cell r="Z333">
            <v>2.0999999999999979</v>
          </cell>
          <cell r="AC333" t="str">
            <v>STU</v>
          </cell>
        </row>
        <row r="334">
          <cell r="E334">
            <v>3</v>
          </cell>
          <cell r="I334" t="str">
            <v>Slovenská technická univerzita v Bratislave</v>
          </cell>
          <cell r="J334" t="str">
            <v>Fakulta elektrotechniky a informatiky</v>
          </cell>
          <cell r="Z334">
            <v>0</v>
          </cell>
          <cell r="AC334" t="str">
            <v>STU</v>
          </cell>
        </row>
        <row r="335">
          <cell r="E335">
            <v>3</v>
          </cell>
          <cell r="I335" t="str">
            <v>Slovenská technická univerzita v Bratislave</v>
          </cell>
          <cell r="J335" t="str">
            <v>Materiálovotechnologická fakulta so sídlom v Trnave</v>
          </cell>
          <cell r="Z335">
            <v>0</v>
          </cell>
          <cell r="AC335" t="str">
            <v>STU</v>
          </cell>
        </row>
        <row r="336">
          <cell r="E336">
            <v>3</v>
          </cell>
          <cell r="I336" t="str">
            <v>Slovenská technická univerzita v Bratislave</v>
          </cell>
          <cell r="J336" t="str">
            <v>Strojnícka fakulta</v>
          </cell>
          <cell r="Z336">
            <v>0</v>
          </cell>
          <cell r="AC336" t="str">
            <v>STU</v>
          </cell>
        </row>
        <row r="337">
          <cell r="E337">
            <v>3</v>
          </cell>
          <cell r="I337" t="str">
            <v>Slovenská technická univerzita v Bratislave</v>
          </cell>
          <cell r="J337" t="str">
            <v>Stavebná fakulta</v>
          </cell>
          <cell r="Z337">
            <v>0</v>
          </cell>
          <cell r="AC337" t="str">
            <v>STU</v>
          </cell>
        </row>
        <row r="338">
          <cell r="E338">
            <v>3</v>
          </cell>
          <cell r="I338" t="str">
            <v>Slovenská technická univerzita v Bratislave</v>
          </cell>
          <cell r="J338" t="str">
            <v>Fakulta chemickej a potravinárskej technológie</v>
          </cell>
          <cell r="Z338">
            <v>25.200000000000003</v>
          </cell>
          <cell r="AC338" t="str">
            <v>STU</v>
          </cell>
        </row>
        <row r="339">
          <cell r="E339">
            <v>1</v>
          </cell>
          <cell r="I339" t="str">
            <v>Slovenská technická univerzita v Bratislave</v>
          </cell>
          <cell r="J339" t="str">
            <v>Fakulta informatiky a informačných technológií</v>
          </cell>
          <cell r="Z339">
            <v>9.7669014084507069</v>
          </cell>
          <cell r="AC339" t="str">
            <v>STU</v>
          </cell>
        </row>
        <row r="340">
          <cell r="E340">
            <v>1</v>
          </cell>
          <cell r="I340" t="str">
            <v>Slovenská technická univerzita v Bratislave</v>
          </cell>
          <cell r="J340" t="str">
            <v>Fakulta elektrotechniky a informatiky</v>
          </cell>
          <cell r="Z340">
            <v>10.46949152542372</v>
          </cell>
          <cell r="AC340" t="str">
            <v>STU</v>
          </cell>
        </row>
        <row r="341">
          <cell r="E341">
            <v>3</v>
          </cell>
          <cell r="I341" t="str">
            <v>Slovenská technická univerzita v Bratislave</v>
          </cell>
          <cell r="J341" t="str">
            <v>Materiálovotechnologická fakulta so sídlom v Trnave</v>
          </cell>
          <cell r="Z341">
            <v>33.6</v>
          </cell>
          <cell r="AC341" t="str">
            <v>STU</v>
          </cell>
        </row>
        <row r="342">
          <cell r="E342">
            <v>1</v>
          </cell>
          <cell r="I342" t="str">
            <v>Slovenská technická univerzita v Bratislave</v>
          </cell>
          <cell r="J342" t="str">
            <v>Stavebná fakulta</v>
          </cell>
          <cell r="Z342">
            <v>2.3999999999999986</v>
          </cell>
          <cell r="AC342" t="str">
            <v>STU</v>
          </cell>
        </row>
        <row r="343">
          <cell r="E343">
            <v>1</v>
          </cell>
          <cell r="I343" t="str">
            <v>Slovenská technická univerzita v Bratislave</v>
          </cell>
          <cell r="J343" t="str">
            <v>Fakulta elektrotechniky a informatiky</v>
          </cell>
          <cell r="Z343">
            <v>2.25</v>
          </cell>
          <cell r="AC343" t="str">
            <v>STU</v>
          </cell>
        </row>
        <row r="344">
          <cell r="E344">
            <v>1</v>
          </cell>
          <cell r="I344" t="str">
            <v>Slovenská technická univerzita v Bratislave</v>
          </cell>
          <cell r="J344" t="str">
            <v>Fakulta elektrotechniky a informatiky</v>
          </cell>
          <cell r="Z344">
            <v>1.0499999999999989</v>
          </cell>
          <cell r="AC344" t="str">
            <v>STU</v>
          </cell>
        </row>
        <row r="345">
          <cell r="E345">
            <v>3</v>
          </cell>
          <cell r="I345" t="str">
            <v>Slovenská technická univerzita v Bratislave</v>
          </cell>
          <cell r="J345" t="str">
            <v>Strojnícka fakulta</v>
          </cell>
          <cell r="Z345">
            <v>0</v>
          </cell>
          <cell r="AC345" t="str">
            <v>STU</v>
          </cell>
        </row>
        <row r="346">
          <cell r="E346">
            <v>2</v>
          </cell>
          <cell r="I346" t="str">
            <v>Slovenská technická univerzita v Bratislave</v>
          </cell>
          <cell r="J346" t="str">
            <v>Materiálovotechnologická fakulta so sídlom v Trnave</v>
          </cell>
          <cell r="Z346">
            <v>33.300000000000004</v>
          </cell>
          <cell r="AC346" t="str">
            <v>STU</v>
          </cell>
        </row>
        <row r="347">
          <cell r="E347">
            <v>1</v>
          </cell>
          <cell r="I347" t="str">
            <v>Slovenská technická univerzita v Bratislave</v>
          </cell>
          <cell r="J347" t="str">
            <v>Stavebná fakulta</v>
          </cell>
          <cell r="Z347">
            <v>11.849999999999994</v>
          </cell>
          <cell r="AC347" t="str">
            <v>STU</v>
          </cell>
        </row>
        <row r="348">
          <cell r="E348">
            <v>3</v>
          </cell>
          <cell r="I348" t="str">
            <v>Slovenská technická univerzita v Bratislave</v>
          </cell>
          <cell r="J348" t="str">
            <v>Materiálovotechnologická fakulta so sídlom v Trnave</v>
          </cell>
          <cell r="Z348">
            <v>16.8</v>
          </cell>
          <cell r="AC348" t="str">
            <v>STU</v>
          </cell>
        </row>
        <row r="349">
          <cell r="E349">
            <v>1</v>
          </cell>
          <cell r="I349" t="str">
            <v>Slovenská technická univerzita v Bratislave</v>
          </cell>
          <cell r="J349" t="str">
            <v>Fakulta informatiky a informačných technológií</v>
          </cell>
          <cell r="Z349">
            <v>12.299999999999997</v>
          </cell>
          <cell r="AC349" t="str">
            <v>STU</v>
          </cell>
        </row>
        <row r="350">
          <cell r="E350">
            <v>1</v>
          </cell>
          <cell r="I350" t="str">
            <v>Slovenská technická univerzita v Bratislave</v>
          </cell>
          <cell r="J350" t="str">
            <v>Stavebná fakulta</v>
          </cell>
          <cell r="Z350">
            <v>0.27272727272727249</v>
          </cell>
          <cell r="AC350" t="str">
            <v>STU</v>
          </cell>
        </row>
        <row r="351">
          <cell r="E351">
            <v>1</v>
          </cell>
          <cell r="I351" t="str">
            <v>Slovenská technická univerzita v Bratislave</v>
          </cell>
          <cell r="J351" t="str">
            <v>Fakulta architektúry a dizajnu</v>
          </cell>
          <cell r="Z351">
            <v>13.988571428571419</v>
          </cell>
          <cell r="AC351" t="str">
            <v>STU</v>
          </cell>
        </row>
        <row r="352">
          <cell r="E352">
            <v>1</v>
          </cell>
          <cell r="I352" t="str">
            <v>Slovenská technická univerzita v Bratislave</v>
          </cell>
          <cell r="J352" t="str">
            <v>Fakulta elektrotechniky a informatiky</v>
          </cell>
          <cell r="Z352">
            <v>2.6999999999999993</v>
          </cell>
          <cell r="AC352" t="str">
            <v>STU</v>
          </cell>
        </row>
        <row r="353">
          <cell r="E353">
            <v>1</v>
          </cell>
          <cell r="I353" t="str">
            <v>Slovenská technická univerzita v Bratislave</v>
          </cell>
          <cell r="J353" t="str">
            <v>Fakulta chemickej a potravinárskej technológie</v>
          </cell>
          <cell r="Z353">
            <v>0.95999999999999908</v>
          </cell>
          <cell r="AC353" t="str">
            <v>STU</v>
          </cell>
        </row>
        <row r="354">
          <cell r="E354">
            <v>3</v>
          </cell>
          <cell r="I354" t="str">
            <v>Slovenská technická univerzita v Bratislave</v>
          </cell>
          <cell r="J354" t="str">
            <v>Stavebná fakulta</v>
          </cell>
          <cell r="Z354">
            <v>0</v>
          </cell>
          <cell r="AC354" t="str">
            <v>STU</v>
          </cell>
        </row>
        <row r="355">
          <cell r="E355">
            <v>1</v>
          </cell>
          <cell r="I355" t="str">
            <v>Slovenská technická univerzita v Bratislave</v>
          </cell>
          <cell r="J355" t="str">
            <v>Fakulta chemickej a potravinárskej technológie</v>
          </cell>
          <cell r="Z355">
            <v>0</v>
          </cell>
          <cell r="AC355" t="str">
            <v>STU</v>
          </cell>
        </row>
        <row r="356">
          <cell r="E356">
            <v>1</v>
          </cell>
          <cell r="I356" t="str">
            <v>Slovenská technická univerzita v Bratislave</v>
          </cell>
          <cell r="J356" t="str">
            <v>Fakulta elektrotechniky a informatiky</v>
          </cell>
          <cell r="Z356">
            <v>5.25</v>
          </cell>
          <cell r="AC356" t="str">
            <v>STU</v>
          </cell>
        </row>
        <row r="357">
          <cell r="E357">
            <v>1</v>
          </cell>
          <cell r="I357" t="str">
            <v>Slovenská technická univerzita v Bratislave</v>
          </cell>
          <cell r="J357" t="str">
            <v>Fakulta chemickej a potravinárskej technológie</v>
          </cell>
          <cell r="Z357">
            <v>1.4399999999999995</v>
          </cell>
          <cell r="AC357" t="str">
            <v>STU</v>
          </cell>
        </row>
        <row r="358">
          <cell r="E358">
            <v>2</v>
          </cell>
          <cell r="I358" t="str">
            <v>Univerzita Komenského v Bratislave</v>
          </cell>
          <cell r="J358" t="str">
            <v>Právnická fakulta</v>
          </cell>
          <cell r="Z358">
            <v>0</v>
          </cell>
          <cell r="AC358" t="str">
            <v>UK</v>
          </cell>
        </row>
        <row r="359">
          <cell r="E359">
            <v>3</v>
          </cell>
          <cell r="I359" t="str">
            <v>Univerzita Komenského v Bratislave</v>
          </cell>
          <cell r="J359" t="str">
            <v>Právnická fakulta</v>
          </cell>
          <cell r="Z359">
            <v>0</v>
          </cell>
          <cell r="AC359" t="str">
            <v>UK</v>
          </cell>
        </row>
        <row r="360">
          <cell r="E360">
            <v>2</v>
          </cell>
          <cell r="I360" t="str">
            <v>Univerzita Komenského v Bratislave</v>
          </cell>
          <cell r="J360" t="str">
            <v>Právnická fakulta</v>
          </cell>
          <cell r="Z360">
            <v>6</v>
          </cell>
          <cell r="AC360" t="str">
            <v>UK</v>
          </cell>
        </row>
        <row r="361">
          <cell r="E361">
            <v>3</v>
          </cell>
          <cell r="I361" t="str">
            <v>Univerzita Komenského v Bratislave</v>
          </cell>
          <cell r="J361" t="str">
            <v>Právnická fakulta</v>
          </cell>
          <cell r="Z361">
            <v>0</v>
          </cell>
          <cell r="AC361" t="str">
            <v>UK</v>
          </cell>
        </row>
        <row r="362">
          <cell r="E362">
            <v>1</v>
          </cell>
          <cell r="I362" t="str">
            <v>Univerzita Komenského v Bratislave</v>
          </cell>
          <cell r="J362" t="str">
            <v>Fakulta managementu</v>
          </cell>
          <cell r="Z362">
            <v>13.399999999999991</v>
          </cell>
          <cell r="AC362" t="str">
            <v>UK</v>
          </cell>
        </row>
        <row r="363">
          <cell r="E363">
            <v>3</v>
          </cell>
          <cell r="I363" t="str">
            <v>Univerzita Komenského v Bratislave</v>
          </cell>
          <cell r="J363" t="str">
            <v>Fakulta managementu</v>
          </cell>
          <cell r="Z363">
            <v>0</v>
          </cell>
          <cell r="AC363" t="str">
            <v>UK</v>
          </cell>
        </row>
        <row r="364">
          <cell r="E364">
            <v>3</v>
          </cell>
          <cell r="I364" t="str">
            <v>Slovenská poľnohospodárska univerzita v Nitre</v>
          </cell>
          <cell r="J364" t="str">
            <v>Fakulta agrobiológie a potravinových zdrojov</v>
          </cell>
          <cell r="Z364">
            <v>0</v>
          </cell>
          <cell r="AC364" t="str">
            <v>SPU</v>
          </cell>
        </row>
        <row r="365">
          <cell r="E365">
            <v>3</v>
          </cell>
          <cell r="I365" t="str">
            <v>Slovenská poľnohospodárska univerzita v Nitre</v>
          </cell>
          <cell r="J365" t="str">
            <v>Fakulta agrobiológie a potravinových zdrojov</v>
          </cell>
          <cell r="Z365">
            <v>0</v>
          </cell>
          <cell r="AC365" t="str">
            <v>SPU</v>
          </cell>
        </row>
        <row r="366">
          <cell r="E366">
            <v>2</v>
          </cell>
          <cell r="I366" t="str">
            <v>Slovenská poľnohospodárska univerzita v Nitre</v>
          </cell>
          <cell r="J366" t="str">
            <v>Fakulta biotechnológie a potravinárstva</v>
          </cell>
          <cell r="Z366">
            <v>0</v>
          </cell>
          <cell r="AC366" t="str">
            <v>SPU</v>
          </cell>
        </row>
        <row r="367">
          <cell r="E367">
            <v>2</v>
          </cell>
          <cell r="I367" t="str">
            <v>Slovenská poľnohospodárska univerzita v Nitre</v>
          </cell>
          <cell r="J367" t="str">
            <v>Fakulta ekonomiky a manažmentu</v>
          </cell>
          <cell r="Z367">
            <v>0</v>
          </cell>
          <cell r="AC367" t="str">
            <v>SPU</v>
          </cell>
        </row>
        <row r="368">
          <cell r="E368">
            <v>1</v>
          </cell>
          <cell r="I368" t="str">
            <v>Slovenská poľnohospodárska univerzita v Nitre</v>
          </cell>
          <cell r="J368" t="str">
            <v>Fakulta ekonomiky a manažmentu</v>
          </cell>
          <cell r="Z368">
            <v>0</v>
          </cell>
          <cell r="AC368" t="str">
            <v>SPU</v>
          </cell>
        </row>
        <row r="369">
          <cell r="E369">
            <v>1</v>
          </cell>
          <cell r="I369" t="str">
            <v>Slovenská poľnohospodárska univerzita v Nitre</v>
          </cell>
          <cell r="J369" t="str">
            <v>Fakulta ekonomiky a manažmentu</v>
          </cell>
          <cell r="Z369">
            <v>3.3999999999999986</v>
          </cell>
          <cell r="AC369" t="str">
            <v>SPU</v>
          </cell>
        </row>
        <row r="370">
          <cell r="E370">
            <v>1</v>
          </cell>
          <cell r="I370" t="str">
            <v>Slovenská poľnohospodárska univerzita v Nitre</v>
          </cell>
          <cell r="J370" t="str">
            <v>Technická fakulta</v>
          </cell>
          <cell r="Z370">
            <v>0</v>
          </cell>
          <cell r="AC370" t="str">
            <v>SPU</v>
          </cell>
        </row>
        <row r="371">
          <cell r="E371">
            <v>1</v>
          </cell>
          <cell r="I371" t="str">
            <v>Slovenská poľnohospodárska univerzita v Nitre</v>
          </cell>
          <cell r="J371" t="str">
            <v>Fakulta európskych štúdií a regionálneho rozvoja</v>
          </cell>
          <cell r="Z371">
            <v>1.125</v>
          </cell>
          <cell r="AC371" t="str">
            <v>SPU</v>
          </cell>
        </row>
        <row r="372">
          <cell r="E372">
            <v>3</v>
          </cell>
          <cell r="I372" t="str">
            <v>Slovenská poľnohospodárska univerzita v Nitre</v>
          </cell>
          <cell r="J372" t="str">
            <v>Fakulta záhradníctva a krajinného inžinierstva</v>
          </cell>
          <cell r="Z372">
            <v>0</v>
          </cell>
          <cell r="AC372" t="str">
            <v>SPU</v>
          </cell>
        </row>
        <row r="373">
          <cell r="E373">
            <v>1</v>
          </cell>
          <cell r="I373" t="str">
            <v>Slovenská poľnohospodárska univerzita v Nitre</v>
          </cell>
          <cell r="J373" t="str">
            <v>Fakulta záhradníctva a krajinného inžinierstva</v>
          </cell>
          <cell r="Z373">
            <v>0</v>
          </cell>
          <cell r="AC373" t="str">
            <v>SPU</v>
          </cell>
        </row>
        <row r="374">
          <cell r="E374">
            <v>1</v>
          </cell>
          <cell r="I374" t="str">
            <v>Slovenská poľnohospodárska univerzita v Nitre</v>
          </cell>
          <cell r="J374" t="str">
            <v>Technická fakulta</v>
          </cell>
          <cell r="Z374">
            <v>3.3000000000000007</v>
          </cell>
          <cell r="AC374" t="str">
            <v>SPU</v>
          </cell>
        </row>
        <row r="375">
          <cell r="E375">
            <v>3</v>
          </cell>
          <cell r="I375" t="str">
            <v>Slovenská poľnohospodárska univerzita v Nitre</v>
          </cell>
          <cell r="J375" t="str">
            <v>Fakulta európskych štúdií a regionálneho rozvoja</v>
          </cell>
          <cell r="Z375">
            <v>0</v>
          </cell>
          <cell r="AC375" t="str">
            <v>SPU</v>
          </cell>
        </row>
        <row r="376">
          <cell r="E376">
            <v>1</v>
          </cell>
          <cell r="I376" t="str">
            <v>Slovenská poľnohospodárska univerzita v Nitre</v>
          </cell>
          <cell r="J376" t="str">
            <v>Fakulta záhradníctva a krajinného inžinierstva</v>
          </cell>
          <cell r="Z376">
            <v>0</v>
          </cell>
          <cell r="AC376" t="str">
            <v>SPU</v>
          </cell>
        </row>
        <row r="377">
          <cell r="E377">
            <v>1</v>
          </cell>
          <cell r="I377" t="str">
            <v>Slovenská poľnohospodárska univerzita v Nitre</v>
          </cell>
          <cell r="J377" t="str">
            <v>Technická fakulta</v>
          </cell>
          <cell r="Z377">
            <v>0</v>
          </cell>
          <cell r="AC377" t="str">
            <v>SPU</v>
          </cell>
        </row>
        <row r="378">
          <cell r="E378">
            <v>1</v>
          </cell>
          <cell r="I378" t="str">
            <v>Slovenská poľnohospodárska univerzita v Nitre</v>
          </cell>
          <cell r="J378" t="str">
            <v>Fakulta agrobiológie a potravinových zdrojov</v>
          </cell>
          <cell r="Z378">
            <v>0</v>
          </cell>
          <cell r="AC378" t="str">
            <v>SPU</v>
          </cell>
        </row>
        <row r="379">
          <cell r="E379">
            <v>1</v>
          </cell>
          <cell r="I379" t="str">
            <v>Prešovská univerzita v Prešove</v>
          </cell>
          <cell r="J379" t="str">
            <v>Filozofická fakulta</v>
          </cell>
          <cell r="Z379">
            <v>0.33333333333333348</v>
          </cell>
          <cell r="AC379" t="str">
            <v>PU</v>
          </cell>
        </row>
        <row r="380">
          <cell r="E380">
            <v>1</v>
          </cell>
          <cell r="I380" t="str">
            <v>Prešovská univerzita v Prešove</v>
          </cell>
          <cell r="J380" t="str">
            <v>Filozofická fakulta</v>
          </cell>
          <cell r="Z380">
            <v>1.4849999999999994</v>
          </cell>
          <cell r="AC380" t="str">
            <v>PU</v>
          </cell>
        </row>
        <row r="381">
          <cell r="E381">
            <v>1</v>
          </cell>
          <cell r="I381" t="str">
            <v>Prešovská univerzita v Prešove</v>
          </cell>
          <cell r="J381" t="str">
            <v>Filozofická fakulta</v>
          </cell>
          <cell r="Z381">
            <v>0.71499999999999986</v>
          </cell>
          <cell r="AC381" t="str">
            <v>PU</v>
          </cell>
        </row>
        <row r="382">
          <cell r="E382">
            <v>1</v>
          </cell>
          <cell r="I382" t="str">
            <v>Prešovská univerzita v Prešove</v>
          </cell>
          <cell r="J382" t="str">
            <v>Filozofická fakulta</v>
          </cell>
          <cell r="Z382">
            <v>2.0999999999999979</v>
          </cell>
          <cell r="AC382" t="str">
            <v>PU</v>
          </cell>
        </row>
        <row r="383">
          <cell r="E383">
            <v>3</v>
          </cell>
          <cell r="I383" t="str">
            <v>Prešovská univerzita v Prešove</v>
          </cell>
          <cell r="J383" t="str">
            <v>Gréckokatolícka teologická fakulta</v>
          </cell>
          <cell r="Z383">
            <v>0</v>
          </cell>
          <cell r="AC383" t="str">
            <v>PU</v>
          </cell>
        </row>
        <row r="384">
          <cell r="E384">
            <v>1</v>
          </cell>
          <cell r="I384" t="str">
            <v>Prešovská univerzita v Prešove</v>
          </cell>
          <cell r="J384" t="str">
            <v>Fakulta humanitných a prírodných vied</v>
          </cell>
          <cell r="Z384">
            <v>0.44799999999999951</v>
          </cell>
          <cell r="AC384" t="str">
            <v>PU</v>
          </cell>
        </row>
        <row r="385">
          <cell r="E385">
            <v>1</v>
          </cell>
          <cell r="I385" t="str">
            <v>Prešovská univerzita v Prešove</v>
          </cell>
          <cell r="J385" t="str">
            <v>Filozofická fakulta</v>
          </cell>
          <cell r="Z385">
            <v>1.6500000000000004</v>
          </cell>
          <cell r="AC385" t="str">
            <v>PU</v>
          </cell>
        </row>
        <row r="386">
          <cell r="E386">
            <v>1</v>
          </cell>
          <cell r="I386" t="str">
            <v>Prešovská univerzita v Prešove</v>
          </cell>
          <cell r="J386" t="str">
            <v>Fakulta humanitných a prírodných vied</v>
          </cell>
          <cell r="Z386">
            <v>1.2958974358974356</v>
          </cell>
          <cell r="AC386" t="str">
            <v>PU</v>
          </cell>
        </row>
        <row r="387">
          <cell r="E387">
            <v>1</v>
          </cell>
          <cell r="I387" t="str">
            <v>Prešovská univerzita v Prešove</v>
          </cell>
          <cell r="J387" t="str">
            <v>Fakulta humanitných a prírodných vied</v>
          </cell>
          <cell r="Z387">
            <v>0</v>
          </cell>
          <cell r="AC387" t="str">
            <v>PU</v>
          </cell>
        </row>
        <row r="388">
          <cell r="E388">
            <v>3</v>
          </cell>
          <cell r="I388" t="str">
            <v>Prešovská univerzita v Prešove</v>
          </cell>
          <cell r="J388" t="str">
            <v>Fakulta humanitných a prírodných vied</v>
          </cell>
          <cell r="Z388">
            <v>0</v>
          </cell>
          <cell r="AC388" t="str">
            <v>PU</v>
          </cell>
        </row>
        <row r="389">
          <cell r="E389">
            <v>1</v>
          </cell>
          <cell r="I389" t="str">
            <v>Prešovská univerzita v Prešove</v>
          </cell>
          <cell r="J389" t="str">
            <v>Fakulta manažmentu, ekonomiky a obchodu</v>
          </cell>
          <cell r="Z389">
            <v>10.228070175438596</v>
          </cell>
          <cell r="AC389" t="str">
            <v>PU</v>
          </cell>
        </row>
        <row r="390">
          <cell r="E390">
            <v>1</v>
          </cell>
          <cell r="I390" t="str">
            <v>Prešovská univerzita v Prešove</v>
          </cell>
          <cell r="J390" t="str">
            <v>Fakulta manažmentu, ekonomiky a obchodu</v>
          </cell>
          <cell r="Z390">
            <v>0</v>
          </cell>
          <cell r="AC390" t="str">
            <v>PU</v>
          </cell>
        </row>
        <row r="391">
          <cell r="E391">
            <v>1</v>
          </cell>
          <cell r="I391" t="str">
            <v>Prešovská univerzita v Prešove</v>
          </cell>
          <cell r="J391" t="str">
            <v>Pedagogická fakulta</v>
          </cell>
          <cell r="Z391">
            <v>0</v>
          </cell>
          <cell r="AC391" t="str">
            <v>PU</v>
          </cell>
        </row>
        <row r="392">
          <cell r="E392">
            <v>2</v>
          </cell>
          <cell r="I392" t="str">
            <v>Prešovská univerzita v Prešove</v>
          </cell>
          <cell r="J392" t="str">
            <v>Pedagogická fakulta</v>
          </cell>
          <cell r="Z392">
            <v>0</v>
          </cell>
          <cell r="AC392" t="str">
            <v>PU</v>
          </cell>
        </row>
        <row r="393">
          <cell r="E393">
            <v>1</v>
          </cell>
          <cell r="I393" t="str">
            <v>Prešovská univerzita v Prešove</v>
          </cell>
          <cell r="J393" t="str">
            <v>Pedagogická fakulta</v>
          </cell>
          <cell r="Z393">
            <v>0</v>
          </cell>
          <cell r="AC393" t="str">
            <v>PU</v>
          </cell>
        </row>
        <row r="394">
          <cell r="E394">
            <v>1</v>
          </cell>
          <cell r="I394" t="str">
            <v>Prešovská univerzita v Prešove</v>
          </cell>
          <cell r="J394" t="str">
            <v>Pedagogická fakulta</v>
          </cell>
          <cell r="Z394">
            <v>2.4230769230769234</v>
          </cell>
          <cell r="AC394" t="str">
            <v>PU</v>
          </cell>
        </row>
        <row r="395">
          <cell r="E395">
            <v>5</v>
          </cell>
          <cell r="I395" t="str">
            <v>Prešovská univerzita v Prešove</v>
          </cell>
          <cell r="J395" t="str">
            <v>Fakulta zdravotníckych odborov</v>
          </cell>
          <cell r="Z395">
            <v>89.460800000000006</v>
          </cell>
          <cell r="AC395" t="str">
            <v>PU</v>
          </cell>
        </row>
        <row r="396">
          <cell r="E396">
            <v>5</v>
          </cell>
          <cell r="I396" t="str">
            <v>Prešovská univerzita v Prešove</v>
          </cell>
          <cell r="J396" t="str">
            <v>Fakulta zdravotníckych odborov</v>
          </cell>
          <cell r="Z396">
            <v>165.88</v>
          </cell>
          <cell r="AC396" t="str">
            <v>PU</v>
          </cell>
        </row>
        <row r="397">
          <cell r="E397">
            <v>5</v>
          </cell>
          <cell r="I397" t="str">
            <v>Prešovská univerzita v Prešove</v>
          </cell>
          <cell r="J397" t="str">
            <v>Fakulta zdravotníckych odborov</v>
          </cell>
          <cell r="Z397">
            <v>12.088421052631574</v>
          </cell>
          <cell r="AC397" t="str">
            <v>PU</v>
          </cell>
        </row>
        <row r="398">
          <cell r="E398">
            <v>5</v>
          </cell>
          <cell r="I398" t="str">
            <v>Prešovská univerzita v Prešove</v>
          </cell>
          <cell r="J398" t="str">
            <v>Fakulta zdravotníckych odborov</v>
          </cell>
          <cell r="Z398">
            <v>0</v>
          </cell>
          <cell r="AC398" t="str">
            <v>PU</v>
          </cell>
        </row>
        <row r="399">
          <cell r="E399">
            <v>5</v>
          </cell>
          <cell r="I399" t="str">
            <v>Prešovská univerzita v Prešove</v>
          </cell>
          <cell r="J399" t="str">
            <v>Fakulta zdravotníckych odborov</v>
          </cell>
          <cell r="Z399">
            <v>0</v>
          </cell>
          <cell r="AC399" t="str">
            <v>PU</v>
          </cell>
        </row>
        <row r="400">
          <cell r="E400">
            <v>1</v>
          </cell>
          <cell r="I400" t="str">
            <v>Univerzita Konštantína Filozofa v Nitre</v>
          </cell>
          <cell r="J400" t="str">
            <v>Fakulta sociálnych vied a zdravotníctva</v>
          </cell>
          <cell r="Z400">
            <v>0</v>
          </cell>
          <cell r="AC400" t="str">
            <v>UKF</v>
          </cell>
        </row>
        <row r="401">
          <cell r="E401">
            <v>5</v>
          </cell>
          <cell r="I401" t="str">
            <v>Univerzita Konštantína Filozofa v Nitre</v>
          </cell>
          <cell r="J401" t="str">
            <v>Fakulta sociálnych vied a zdravotníctva</v>
          </cell>
          <cell r="Z401">
            <v>4.4000000000000004</v>
          </cell>
          <cell r="AC401" t="str">
            <v>UKF</v>
          </cell>
        </row>
        <row r="402">
          <cell r="E402">
            <v>5</v>
          </cell>
          <cell r="I402" t="str">
            <v>Univerzita Konštantína Filozofa v Nitre</v>
          </cell>
          <cell r="J402" t="str">
            <v>Fakulta sociálnych vied a zdravotníctva</v>
          </cell>
          <cell r="Z402">
            <v>213.80173913043478</v>
          </cell>
          <cell r="AC402" t="str">
            <v>UKF</v>
          </cell>
        </row>
        <row r="403">
          <cell r="E403">
            <v>2</v>
          </cell>
          <cell r="I403" t="str">
            <v>Univerzita sv. Cyrila a Metoda v Trnave</v>
          </cell>
          <cell r="J403" t="str">
            <v>Fakulta masmediálnej komunikácie</v>
          </cell>
          <cell r="Z403">
            <v>0</v>
          </cell>
          <cell r="AC403" t="str">
            <v>UCM</v>
          </cell>
        </row>
        <row r="404">
          <cell r="E404">
            <v>2</v>
          </cell>
          <cell r="I404" t="str">
            <v>Univerzita sv. Cyrila a Metoda v Trnave</v>
          </cell>
          <cell r="J404" t="str">
            <v>Fakulta sociálnych vied</v>
          </cell>
          <cell r="Z404">
            <v>0</v>
          </cell>
          <cell r="AC404" t="str">
            <v>UCM</v>
          </cell>
        </row>
        <row r="405">
          <cell r="E405">
            <v>1</v>
          </cell>
          <cell r="I405" t="str">
            <v>Univerzita sv. Cyrila a Metoda v Trnave</v>
          </cell>
          <cell r="J405" t="str">
            <v>Fakulta masmediálnej komunikácie</v>
          </cell>
          <cell r="Z405">
            <v>8.416097560975615</v>
          </cell>
          <cell r="AC405" t="str">
            <v>UCM</v>
          </cell>
        </row>
        <row r="406">
          <cell r="E406">
            <v>2</v>
          </cell>
          <cell r="I406" t="str">
            <v>Univerzita sv. Cyrila a Metoda v Trnave</v>
          </cell>
          <cell r="J406" t="str">
            <v>Fakulta masmediálnej komunikácie</v>
          </cell>
          <cell r="Z406">
            <v>0</v>
          </cell>
          <cell r="AC406" t="str">
            <v>UCM</v>
          </cell>
        </row>
        <row r="407">
          <cell r="E407">
            <v>3</v>
          </cell>
          <cell r="I407" t="str">
            <v>Univerzita sv. Cyrila a Metoda v Trnave</v>
          </cell>
          <cell r="J407" t="str">
            <v>Filozofická fakulta</v>
          </cell>
          <cell r="Z407">
            <v>0</v>
          </cell>
          <cell r="AC407" t="str">
            <v>UCM</v>
          </cell>
        </row>
        <row r="408">
          <cell r="E408">
            <v>1</v>
          </cell>
          <cell r="I408" t="str">
            <v>Univerzita sv. Cyrila a Metoda v Trnave</v>
          </cell>
          <cell r="J408" t="str">
            <v>Fakulta prírodných vied</v>
          </cell>
          <cell r="Z408">
            <v>0</v>
          </cell>
          <cell r="AC408" t="str">
            <v>UCM</v>
          </cell>
        </row>
        <row r="409">
          <cell r="E409">
            <v>1</v>
          </cell>
          <cell r="I409" t="str">
            <v>Univerzita sv. Cyrila a Metoda v Trnave</v>
          </cell>
          <cell r="J409" t="str">
            <v>Filozofická fakulta</v>
          </cell>
          <cell r="Z409">
            <v>0</v>
          </cell>
          <cell r="AC409" t="str">
            <v>UCM</v>
          </cell>
        </row>
        <row r="410">
          <cell r="E410">
            <v>1</v>
          </cell>
          <cell r="I410" t="str">
            <v>Technická univerzita v Košiciach</v>
          </cell>
          <cell r="J410" t="str">
            <v>Fakulta elektrotechniky a informatiky</v>
          </cell>
          <cell r="Z410">
            <v>4.3500000000000014</v>
          </cell>
          <cell r="AC410" t="str">
            <v>TUKE</v>
          </cell>
        </row>
        <row r="411">
          <cell r="E411">
            <v>3</v>
          </cell>
          <cell r="I411" t="str">
            <v>Technická univerzita v Košiciach</v>
          </cell>
          <cell r="J411" t="str">
            <v>Fakulta materiálov, metalurgie a recyklácie</v>
          </cell>
          <cell r="Z411">
            <v>33.6</v>
          </cell>
          <cell r="AC411" t="str">
            <v>TUKE</v>
          </cell>
        </row>
        <row r="412">
          <cell r="E412">
            <v>3</v>
          </cell>
          <cell r="I412" t="str">
            <v>Paneurópska vysoká škola</v>
          </cell>
          <cell r="J412" t="str">
            <v>Fakulta práva</v>
          </cell>
          <cell r="Z412">
            <v>0</v>
          </cell>
          <cell r="AC412" t="str">
            <v>PEVŠ</v>
          </cell>
        </row>
        <row r="413">
          <cell r="E413">
            <v>1</v>
          </cell>
          <cell r="I413" t="str">
            <v>Trnavská univerzita v Trnave</v>
          </cell>
          <cell r="J413" t="str">
            <v>Pedagogická fakulta</v>
          </cell>
          <cell r="Z413">
            <v>0</v>
          </cell>
          <cell r="AC413" t="str">
            <v>TVU</v>
          </cell>
        </row>
        <row r="414">
          <cell r="E414">
            <v>2</v>
          </cell>
          <cell r="I414" t="str">
            <v>Trnavská univerzita v Trnave</v>
          </cell>
          <cell r="J414" t="str">
            <v>Pedagogická fakulta</v>
          </cell>
          <cell r="Z414">
            <v>0</v>
          </cell>
          <cell r="AC414" t="str">
            <v>TVU</v>
          </cell>
        </row>
        <row r="415">
          <cell r="E415">
            <v>2</v>
          </cell>
          <cell r="I415" t="str">
            <v>Trnavská univerzita v Trnave</v>
          </cell>
          <cell r="J415" t="str">
            <v>Pedagogická fakulta</v>
          </cell>
          <cell r="Z415">
            <v>0</v>
          </cell>
          <cell r="AC415" t="str">
            <v>TVU</v>
          </cell>
        </row>
        <row r="416">
          <cell r="E416">
            <v>1</v>
          </cell>
          <cell r="I416" t="str">
            <v>Trnavská univerzita v Trnave</v>
          </cell>
          <cell r="J416" t="str">
            <v>Pedagogická fakulta</v>
          </cell>
          <cell r="Z416">
            <v>0</v>
          </cell>
          <cell r="AC416" t="str">
            <v>TVU</v>
          </cell>
        </row>
        <row r="417">
          <cell r="E417">
            <v>3</v>
          </cell>
          <cell r="I417" t="str">
            <v>Technická univerzita vo Zvolene</v>
          </cell>
          <cell r="J417" t="str">
            <v>Fakulta techniky</v>
          </cell>
          <cell r="Z417">
            <v>0</v>
          </cell>
          <cell r="AC417" t="str">
            <v>TUZVO</v>
          </cell>
        </row>
        <row r="418">
          <cell r="E418">
            <v>2</v>
          </cell>
          <cell r="I418" t="str">
            <v>Katolícka univerzita v Ružomberku</v>
          </cell>
          <cell r="J418" t="str">
            <v>Teologická fakulta v Košiciach</v>
          </cell>
          <cell r="Z418">
            <v>0</v>
          </cell>
          <cell r="AC418" t="str">
            <v>KU</v>
          </cell>
        </row>
        <row r="419">
          <cell r="E419">
            <v>2</v>
          </cell>
          <cell r="I419" t="str">
            <v>Trnavská univerzita v Trnave</v>
          </cell>
          <cell r="J419" t="str">
            <v>Filozofická fakulta</v>
          </cell>
          <cell r="Z419">
            <v>33.488372093023258</v>
          </cell>
          <cell r="AC419" t="str">
            <v>TVU</v>
          </cell>
        </row>
        <row r="420">
          <cell r="E420">
            <v>1</v>
          </cell>
          <cell r="I420" t="str">
            <v>Trnavská univerzita v Trnave</v>
          </cell>
          <cell r="J420" t="str">
            <v>Filozofická fakulta</v>
          </cell>
          <cell r="Z420">
            <v>6.2434210526315752</v>
          </cell>
          <cell r="AC420" t="str">
            <v>TVU</v>
          </cell>
        </row>
        <row r="421">
          <cell r="E421">
            <v>1</v>
          </cell>
          <cell r="I421" t="str">
            <v>Trnavská univerzita v Trnave</v>
          </cell>
          <cell r="J421" t="str">
            <v>Filozofická fakulta</v>
          </cell>
          <cell r="Z421">
            <v>0.39999999999999991</v>
          </cell>
          <cell r="AC421" t="str">
            <v>TVU</v>
          </cell>
        </row>
        <row r="422">
          <cell r="E422">
            <v>1</v>
          </cell>
          <cell r="I422" t="str">
            <v>Trnavská univerzita v Trnave</v>
          </cell>
          <cell r="J422" t="str">
            <v>Filozofická fakulta</v>
          </cell>
          <cell r="Z422">
            <v>0</v>
          </cell>
          <cell r="AC422" t="str">
            <v>TVU</v>
          </cell>
        </row>
        <row r="423">
          <cell r="E423">
            <v>1</v>
          </cell>
          <cell r="I423" t="str">
            <v>Univerzita J. Selyeho</v>
          </cell>
          <cell r="J423" t="str">
            <v>Pedagogická fakulta</v>
          </cell>
          <cell r="Z423">
            <v>0</v>
          </cell>
          <cell r="AC423" t="str">
            <v>UJS</v>
          </cell>
        </row>
        <row r="424">
          <cell r="E424">
            <v>1</v>
          </cell>
          <cell r="I424" t="str">
            <v>Univerzita J. Selyeho</v>
          </cell>
          <cell r="J424" t="str">
            <v>Fakulta ekonómie a informatiky</v>
          </cell>
          <cell r="Z424">
            <v>0</v>
          </cell>
          <cell r="AC424" t="str">
            <v>UJS</v>
          </cell>
        </row>
        <row r="425">
          <cell r="E425">
            <v>1</v>
          </cell>
          <cell r="I425" t="str">
            <v>Univerzita J. Selyeho</v>
          </cell>
          <cell r="J425" t="str">
            <v>Fakulta ekonómie a informatiky</v>
          </cell>
          <cell r="Z425">
            <v>7.6904761904761898</v>
          </cell>
          <cell r="AC425" t="str">
            <v>UJS</v>
          </cell>
        </row>
        <row r="426">
          <cell r="E426">
            <v>4</v>
          </cell>
          <cell r="I426" t="str">
            <v>Univerzita J. Selyeho</v>
          </cell>
          <cell r="J426" t="str">
            <v>Reformovaná teologická fakulta</v>
          </cell>
          <cell r="Z426">
            <v>4</v>
          </cell>
          <cell r="AC426" t="str">
            <v>UJS</v>
          </cell>
        </row>
        <row r="427">
          <cell r="E427">
            <v>2</v>
          </cell>
          <cell r="I427" t="str">
            <v>Vysoká škola zdravotníctva a sociálnej práce sv. Alžbety v Bratislave, n. o.</v>
          </cell>
          <cell r="J427">
            <v>0</v>
          </cell>
          <cell r="Z427">
            <v>3.2</v>
          </cell>
          <cell r="AC427" t="str">
            <v>VŠZaSP</v>
          </cell>
        </row>
        <row r="428">
          <cell r="E428">
            <v>1</v>
          </cell>
          <cell r="I428" t="str">
            <v>Vysoká škola zdravotníctva a sociálnej práce sv. Alžbety v Bratislave, n. o.</v>
          </cell>
          <cell r="J428">
            <v>0</v>
          </cell>
          <cell r="Z428">
            <v>92.652631578947364</v>
          </cell>
          <cell r="AC428" t="str">
            <v>VŠZaSP</v>
          </cell>
        </row>
        <row r="429">
          <cell r="E429">
            <v>1</v>
          </cell>
          <cell r="I429" t="str">
            <v>Vysoká škola zdravotníctva a sociálnej práce sv. Alžbety v Bratislave, n. o.</v>
          </cell>
          <cell r="J429">
            <v>0</v>
          </cell>
          <cell r="Z429">
            <v>24.42</v>
          </cell>
          <cell r="AC429" t="str">
            <v>VŠZaSP</v>
          </cell>
        </row>
        <row r="430">
          <cell r="E430">
            <v>5</v>
          </cell>
          <cell r="I430" t="str">
            <v>Vysoká škola zdravotníctva a sociálnej práce sv. Alžbety v Bratislave, n. o.</v>
          </cell>
          <cell r="J430">
            <v>0</v>
          </cell>
          <cell r="Z430">
            <v>388.82175226586111</v>
          </cell>
          <cell r="AC430" t="str">
            <v>VŠZaSP</v>
          </cell>
        </row>
        <row r="431">
          <cell r="E431">
            <v>1</v>
          </cell>
          <cell r="I431" t="str">
            <v>Vysoká škola zdravotníctva a sociálnej práce sv. Alžbety v Bratislave, n. o.</v>
          </cell>
          <cell r="J431">
            <v>0</v>
          </cell>
          <cell r="Z431">
            <v>0</v>
          </cell>
          <cell r="AC431" t="str">
            <v>VŠZaSP</v>
          </cell>
        </row>
        <row r="432">
          <cell r="E432">
            <v>1</v>
          </cell>
          <cell r="I432" t="str">
            <v>Vysoká škola zdravotníctva a sociálnej práce sv. Alžbety v Bratislave, n. o.</v>
          </cell>
          <cell r="J432">
            <v>0</v>
          </cell>
          <cell r="Z432">
            <v>0</v>
          </cell>
          <cell r="AC432" t="str">
            <v>VŠZaSP</v>
          </cell>
        </row>
        <row r="433">
          <cell r="E433">
            <v>1</v>
          </cell>
          <cell r="I433" t="str">
            <v>Vysoká škola DTI</v>
          </cell>
          <cell r="J433">
            <v>0</v>
          </cell>
          <cell r="Z433">
            <v>0</v>
          </cell>
          <cell r="AC433" t="str">
            <v>VŠDTI</v>
          </cell>
        </row>
        <row r="434">
          <cell r="E434">
            <v>1</v>
          </cell>
          <cell r="I434" t="str">
            <v>Vysoká škola Danubius</v>
          </cell>
          <cell r="J434" t="str">
            <v>Fakulta práva Janka Jesenského</v>
          </cell>
          <cell r="Z434">
            <v>6.5</v>
          </cell>
          <cell r="AC434" t="str">
            <v>VŠDan</v>
          </cell>
        </row>
        <row r="435">
          <cell r="E435">
            <v>2</v>
          </cell>
          <cell r="I435" t="str">
            <v>Paneurópska vysoká škola</v>
          </cell>
          <cell r="J435" t="str">
            <v>Fakulta práva</v>
          </cell>
          <cell r="Z435">
            <v>0</v>
          </cell>
          <cell r="AC435" t="str">
            <v>PEVŠ</v>
          </cell>
        </row>
        <row r="436">
          <cell r="E436">
            <v>3</v>
          </cell>
          <cell r="I436" t="str">
            <v>Paneurópska vysoká škola</v>
          </cell>
          <cell r="J436" t="str">
            <v>Fakulta ekonómie a podnikania</v>
          </cell>
          <cell r="Z436">
            <v>0</v>
          </cell>
          <cell r="AC436" t="str">
            <v>PEVŠ</v>
          </cell>
        </row>
        <row r="437">
          <cell r="E437">
            <v>3</v>
          </cell>
          <cell r="I437" t="str">
            <v>Univerzita Konštantína Filozofa v Nitre</v>
          </cell>
          <cell r="J437" t="str">
            <v>Pedagogická fakulta</v>
          </cell>
          <cell r="Z437">
            <v>0</v>
          </cell>
          <cell r="AC437" t="str">
            <v>UKF</v>
          </cell>
        </row>
        <row r="438">
          <cell r="E438">
            <v>2</v>
          </cell>
          <cell r="I438" t="str">
            <v>Vysoká škola zdravotníctva a sociálnej práce sv. Alžbety v Bratislave, n. o.</v>
          </cell>
          <cell r="J438">
            <v>0</v>
          </cell>
          <cell r="Z438">
            <v>0</v>
          </cell>
          <cell r="AC438" t="str">
            <v>VŠZaSP</v>
          </cell>
        </row>
        <row r="439">
          <cell r="E439">
            <v>5</v>
          </cell>
          <cell r="I439" t="str">
            <v>Slovenská technická univerzita v Bratislave</v>
          </cell>
          <cell r="J439" t="str">
            <v>Strojnícka fakulta</v>
          </cell>
          <cell r="Z439">
            <v>1.5</v>
          </cell>
          <cell r="AC439" t="str">
            <v>STU</v>
          </cell>
        </row>
        <row r="440">
          <cell r="E440">
            <v>3</v>
          </cell>
          <cell r="I440" t="str">
            <v>Slovenská technická univerzita v Bratislave</v>
          </cell>
          <cell r="J440" t="str">
            <v>Materiálovotechnologická fakulta so sídlom v Trnave</v>
          </cell>
          <cell r="Z440">
            <v>0</v>
          </cell>
          <cell r="AC440" t="str">
            <v>STU</v>
          </cell>
        </row>
        <row r="441">
          <cell r="E441">
            <v>1</v>
          </cell>
          <cell r="I441" t="str">
            <v>Vysoká škola zdravotníctva a sociálnej práce sv. Alžbety v Bratislave, n. o.</v>
          </cell>
          <cell r="J441">
            <v>0</v>
          </cell>
          <cell r="Z441">
            <v>0</v>
          </cell>
          <cell r="AC441" t="str">
            <v>VŠZaSP</v>
          </cell>
        </row>
        <row r="442">
          <cell r="E442">
            <v>3</v>
          </cell>
          <cell r="I442" t="str">
            <v>Univerzita Komenského v Bratislave</v>
          </cell>
          <cell r="J442" t="str">
            <v>Prírodovedecká fakulta</v>
          </cell>
          <cell r="Z442">
            <v>8.4</v>
          </cell>
          <cell r="AC442" t="str">
            <v>UK</v>
          </cell>
        </row>
        <row r="443">
          <cell r="E443">
            <v>3</v>
          </cell>
          <cell r="I443" t="str">
            <v>Univerzita sv. Cyrila a Metoda v Trnave</v>
          </cell>
          <cell r="J443" t="str">
            <v>Fakulta sociálnych vied</v>
          </cell>
          <cell r="Z443">
            <v>0</v>
          </cell>
          <cell r="AC443" t="str">
            <v>UCM</v>
          </cell>
        </row>
        <row r="444">
          <cell r="E444">
            <v>2</v>
          </cell>
          <cell r="I444" t="str">
            <v>Vysoká škola manažmentu</v>
          </cell>
          <cell r="J444">
            <v>0</v>
          </cell>
          <cell r="Z444">
            <v>18</v>
          </cell>
          <cell r="AC444" t="str">
            <v>VŠM</v>
          </cell>
        </row>
        <row r="445">
          <cell r="E445">
            <v>3</v>
          </cell>
          <cell r="I445" t="str">
            <v>Vysoká škola DTI</v>
          </cell>
          <cell r="J445">
            <v>0</v>
          </cell>
          <cell r="Z445">
            <v>0</v>
          </cell>
          <cell r="AC445" t="str">
            <v>VŠDTI</v>
          </cell>
        </row>
        <row r="446">
          <cell r="E446">
            <v>1</v>
          </cell>
          <cell r="I446" t="str">
            <v>Slovenská technická univerzita v Bratislave</v>
          </cell>
          <cell r="J446" t="str">
            <v>Materiálovotechnologická fakulta so sídlom v Trnave</v>
          </cell>
          <cell r="Z446">
            <v>7.0499999999999972</v>
          </cell>
          <cell r="AC446" t="str">
            <v>STU</v>
          </cell>
        </row>
        <row r="447">
          <cell r="E447">
            <v>1</v>
          </cell>
          <cell r="I447" t="str">
            <v>Vysoká škola výtvarných umení v Bratislave</v>
          </cell>
          <cell r="J447">
            <v>0</v>
          </cell>
          <cell r="Z447">
            <v>5.4399999999999977</v>
          </cell>
          <cell r="AC447" t="str">
            <v>VŠVU</v>
          </cell>
        </row>
        <row r="448">
          <cell r="E448">
            <v>1</v>
          </cell>
          <cell r="I448" t="str">
            <v>Vysoká škola výtvarných umení v Bratislave</v>
          </cell>
          <cell r="J448">
            <v>0</v>
          </cell>
          <cell r="Z448">
            <v>2.2399999999999984</v>
          </cell>
          <cell r="AC448" t="str">
            <v>VŠVU</v>
          </cell>
        </row>
        <row r="449">
          <cell r="E449">
            <v>1</v>
          </cell>
          <cell r="I449" t="str">
            <v>Vysoká škola výtvarných umení v Bratislave</v>
          </cell>
          <cell r="J449">
            <v>0</v>
          </cell>
          <cell r="Z449">
            <v>1.2799999999999994</v>
          </cell>
          <cell r="AC449" t="str">
            <v>VŠVU</v>
          </cell>
        </row>
        <row r="450">
          <cell r="E450">
            <v>1</v>
          </cell>
          <cell r="I450" t="str">
            <v>Vysoká škola výtvarných umení v Bratislave</v>
          </cell>
          <cell r="J450">
            <v>0</v>
          </cell>
          <cell r="Z450">
            <v>2.2399999999999984</v>
          </cell>
          <cell r="AC450" t="str">
            <v>VŠVU</v>
          </cell>
        </row>
        <row r="451">
          <cell r="E451">
            <v>1</v>
          </cell>
          <cell r="I451" t="str">
            <v>Vysoká škola výtvarných umení v Bratislave</v>
          </cell>
          <cell r="J451">
            <v>0</v>
          </cell>
          <cell r="Z451">
            <v>2.5919999999999987</v>
          </cell>
          <cell r="AC451" t="str">
            <v>VŠVU</v>
          </cell>
        </row>
        <row r="452">
          <cell r="E452">
            <v>1</v>
          </cell>
          <cell r="I452" t="str">
            <v>Paneurópska vysoká škola</v>
          </cell>
          <cell r="J452" t="str">
            <v>Fakulta práva</v>
          </cell>
          <cell r="Z452">
            <v>0</v>
          </cell>
          <cell r="AC452" t="str">
            <v>PEVŠ</v>
          </cell>
        </row>
        <row r="453">
          <cell r="E453">
            <v>3</v>
          </cell>
          <cell r="I453" t="str">
            <v>Hudobná a umelecká akadémia Jána Albrechta - Banská Štiavnica, s. r. o., odborná vysoká škola</v>
          </cell>
          <cell r="J453">
            <v>0</v>
          </cell>
          <cell r="Z453">
            <v>0</v>
          </cell>
          <cell r="AC453" t="str">
            <v>HUAJA</v>
          </cell>
        </row>
        <row r="454">
          <cell r="E454">
            <v>1</v>
          </cell>
          <cell r="I454" t="str">
            <v>Vysoká škola manažmentu</v>
          </cell>
          <cell r="J454">
            <v>0</v>
          </cell>
          <cell r="Z454">
            <v>0</v>
          </cell>
          <cell r="AC454" t="str">
            <v>VŠM</v>
          </cell>
        </row>
        <row r="455">
          <cell r="E455">
            <v>3</v>
          </cell>
          <cell r="I455" t="str">
            <v>Akadémia umení v Banskej Bystrici</v>
          </cell>
          <cell r="J455" t="str">
            <v>Fakulta dramatických umení</v>
          </cell>
          <cell r="Z455">
            <v>0</v>
          </cell>
          <cell r="AC455" t="str">
            <v>AU</v>
          </cell>
        </row>
        <row r="456">
          <cell r="E456">
            <v>3</v>
          </cell>
          <cell r="I456" t="str">
            <v>Akadémia umení v Banskej Bystrici</v>
          </cell>
          <cell r="J456" t="str">
            <v>Fakulta dramatických umení</v>
          </cell>
          <cell r="Z456">
            <v>4.4000000000000004</v>
          </cell>
          <cell r="AC456" t="str">
            <v>AU</v>
          </cell>
        </row>
        <row r="457">
          <cell r="E457">
            <v>3</v>
          </cell>
          <cell r="I457" t="str">
            <v>Akadémia umení v Banskej Bystrici</v>
          </cell>
          <cell r="J457" t="str">
            <v>Fakulta dramatických umení</v>
          </cell>
          <cell r="Z457">
            <v>0</v>
          </cell>
          <cell r="AC457" t="str">
            <v>AU</v>
          </cell>
        </row>
        <row r="458">
          <cell r="E458">
            <v>1</v>
          </cell>
          <cell r="I458" t="str">
            <v>Akadémia umení v Banskej Bystrici</v>
          </cell>
          <cell r="J458" t="str">
            <v>Fakulta dramatických umení</v>
          </cell>
          <cell r="Z458">
            <v>1.4933333333333341</v>
          </cell>
          <cell r="AC458" t="str">
            <v>AU</v>
          </cell>
        </row>
        <row r="459">
          <cell r="E459">
            <v>3</v>
          </cell>
          <cell r="I459" t="str">
            <v>Univerzita Pavla Jozefa Šafárika v Košiciach</v>
          </cell>
          <cell r="J459" t="str">
            <v>Prírodovedecká fakulta</v>
          </cell>
          <cell r="Z459">
            <v>8.4</v>
          </cell>
          <cell r="AC459" t="str">
            <v>UPJŠ</v>
          </cell>
        </row>
        <row r="460">
          <cell r="E460">
            <v>3</v>
          </cell>
          <cell r="I460" t="str">
            <v>Univerzita Pavla Jozefa Šafárika v Košiciach</v>
          </cell>
          <cell r="J460" t="str">
            <v>Prírodovedecká fakulta</v>
          </cell>
          <cell r="Z460">
            <v>16.8</v>
          </cell>
          <cell r="AC460" t="str">
            <v>UPJŠ</v>
          </cell>
        </row>
        <row r="461">
          <cell r="E461">
            <v>3</v>
          </cell>
          <cell r="I461" t="str">
            <v>Univerzita Pavla Jozefa Šafárika v Košiciach</v>
          </cell>
          <cell r="J461" t="str">
            <v>Prírodovedecká fakulta</v>
          </cell>
          <cell r="Z461">
            <v>8.4</v>
          </cell>
          <cell r="AC461" t="str">
            <v>UPJŠ</v>
          </cell>
        </row>
        <row r="462">
          <cell r="E462">
            <v>3</v>
          </cell>
          <cell r="I462" t="str">
            <v>Univerzita Pavla Jozefa Šafárika v Košiciach</v>
          </cell>
          <cell r="J462" t="str">
            <v>Prírodovedecká fakulta</v>
          </cell>
          <cell r="Z462">
            <v>8.4</v>
          </cell>
          <cell r="AC462" t="str">
            <v>UPJŠ</v>
          </cell>
        </row>
        <row r="463">
          <cell r="E463">
            <v>3</v>
          </cell>
          <cell r="I463" t="str">
            <v>Univerzita Pavla Jozefa Šafárika v Košiciach</v>
          </cell>
          <cell r="J463" t="str">
            <v>Prírodovedecká fakulta</v>
          </cell>
          <cell r="Z463">
            <v>25.200000000000003</v>
          </cell>
          <cell r="AC463" t="str">
            <v>UPJŠ</v>
          </cell>
        </row>
        <row r="464">
          <cell r="E464">
            <v>3</v>
          </cell>
          <cell r="I464" t="str">
            <v>Univerzita Pavla Jozefa Šafárika v Košiciach</v>
          </cell>
          <cell r="J464" t="str">
            <v>Prírodovedecká fakulta</v>
          </cell>
          <cell r="Z464">
            <v>8.4</v>
          </cell>
          <cell r="AC464" t="str">
            <v>UPJŠ</v>
          </cell>
        </row>
        <row r="465">
          <cell r="E465">
            <v>3</v>
          </cell>
          <cell r="I465" t="str">
            <v>Univerzita Pavla Jozefa Šafárika v Košiciach</v>
          </cell>
          <cell r="J465" t="str">
            <v>Prírodovedecká fakulta</v>
          </cell>
          <cell r="Z465">
            <v>29.866666666666667</v>
          </cell>
          <cell r="AC465" t="str">
            <v>UPJŠ</v>
          </cell>
        </row>
        <row r="466">
          <cell r="E466">
            <v>1</v>
          </cell>
          <cell r="I466" t="str">
            <v>Univerzita Pavla Jozefa Šafárika v Košiciach</v>
          </cell>
          <cell r="J466" t="str">
            <v>Prírodovedecká fakulta</v>
          </cell>
          <cell r="Z466">
            <v>1.375</v>
          </cell>
          <cell r="AC466" t="str">
            <v>UPJŠ</v>
          </cell>
        </row>
        <row r="467">
          <cell r="E467">
            <v>1</v>
          </cell>
          <cell r="I467" t="str">
            <v>Univerzita Pavla Jozefa Šafárika v Košiciach</v>
          </cell>
          <cell r="J467" t="str">
            <v>Prírodovedecká fakulta</v>
          </cell>
          <cell r="Z467">
            <v>0.625</v>
          </cell>
          <cell r="AC467" t="str">
            <v>UPJŠ</v>
          </cell>
        </row>
        <row r="468">
          <cell r="E468">
            <v>1</v>
          </cell>
          <cell r="I468" t="str">
            <v>Univerzita Pavla Jozefa Šafárika v Košiciach</v>
          </cell>
          <cell r="J468" t="str">
            <v>Prírodovedecká fakulta</v>
          </cell>
          <cell r="Z468">
            <v>0.83999999999999986</v>
          </cell>
          <cell r="AC468" t="str">
            <v>UPJŠ</v>
          </cell>
        </row>
        <row r="469">
          <cell r="E469">
            <v>1</v>
          </cell>
          <cell r="I469" t="str">
            <v>Univerzita Pavla Jozefa Šafárika v Košiciach</v>
          </cell>
          <cell r="J469" t="str">
            <v>Prírodovedecká fakulta</v>
          </cell>
          <cell r="Z469">
            <v>2.5500000000000007</v>
          </cell>
          <cell r="AC469" t="str">
            <v>UPJŠ</v>
          </cell>
        </row>
        <row r="470">
          <cell r="E470">
            <v>1</v>
          </cell>
          <cell r="I470" t="str">
            <v>Univerzita Pavla Jozefa Šafárika v Košiciach</v>
          </cell>
          <cell r="J470" t="str">
            <v>Prírodovedecká fakulta</v>
          </cell>
          <cell r="Z470">
            <v>2.577272727272728</v>
          </cell>
          <cell r="AC470" t="str">
            <v>UPJŠ</v>
          </cell>
        </row>
        <row r="471">
          <cell r="E471">
            <v>5</v>
          </cell>
          <cell r="I471" t="str">
            <v>Univerzita Pavla Jozefa Šafárika v Košiciach</v>
          </cell>
          <cell r="J471" t="str">
            <v>Prírodovedecká fakulta</v>
          </cell>
          <cell r="Z471">
            <v>0.90000000000000036</v>
          </cell>
          <cell r="AC471" t="str">
            <v>UPJŠ</v>
          </cell>
        </row>
        <row r="472">
          <cell r="E472">
            <v>1</v>
          </cell>
          <cell r="I472" t="str">
            <v>Univerzita Pavla Jozefa Šafárika v Košiciach</v>
          </cell>
          <cell r="J472" t="str">
            <v>Prírodovedecká fakulta</v>
          </cell>
          <cell r="Z472">
            <v>0</v>
          </cell>
          <cell r="AC472" t="str">
            <v>UPJŠ</v>
          </cell>
        </row>
        <row r="473">
          <cell r="E473">
            <v>1</v>
          </cell>
          <cell r="I473" t="str">
            <v>Univerzita Pavla Jozefa Šafárika v Košiciach</v>
          </cell>
          <cell r="J473" t="str">
            <v>Prírodovedecká fakulta</v>
          </cell>
          <cell r="Z473">
            <v>2.0999999999999996</v>
          </cell>
          <cell r="AC473" t="str">
            <v>UPJŠ</v>
          </cell>
        </row>
        <row r="474">
          <cell r="E474">
            <v>2</v>
          </cell>
          <cell r="I474" t="str">
            <v>Univerzita Konštantína Filozofa v Nitre</v>
          </cell>
          <cell r="J474" t="str">
            <v>Pedagogická fakulta</v>
          </cell>
          <cell r="Z474">
            <v>10.371428571428572</v>
          </cell>
          <cell r="AC474" t="str">
            <v>UKF</v>
          </cell>
        </row>
        <row r="475">
          <cell r="E475">
            <v>2</v>
          </cell>
          <cell r="I475" t="str">
            <v>Univerzita Konštantína Filozofa v Nitre</v>
          </cell>
          <cell r="J475" t="str">
            <v>Pedagogická fakulta</v>
          </cell>
          <cell r="Z475">
            <v>7.84</v>
          </cell>
          <cell r="AC475" t="str">
            <v>UKF</v>
          </cell>
        </row>
        <row r="476">
          <cell r="E476">
            <v>1</v>
          </cell>
          <cell r="I476" t="str">
            <v>Univerzita Konštantína Filozofa v Nitre</v>
          </cell>
          <cell r="J476" t="str">
            <v>Pedagogická fakulta</v>
          </cell>
          <cell r="Z476">
            <v>1.9199999999999982</v>
          </cell>
          <cell r="AC476" t="str">
            <v>UKF</v>
          </cell>
        </row>
        <row r="477">
          <cell r="E477">
            <v>1</v>
          </cell>
          <cell r="I477" t="str">
            <v>Univerzita Konštantína Filozofa v Nitre</v>
          </cell>
          <cell r="J477" t="str">
            <v>Filozofická fakulta</v>
          </cell>
          <cell r="Z477">
            <v>0.66000000000000014</v>
          </cell>
          <cell r="AC477" t="str">
            <v>UKF</v>
          </cell>
        </row>
        <row r="478">
          <cell r="E478">
            <v>3</v>
          </cell>
          <cell r="I478" t="str">
            <v>Univerzita Konštantína Filozofa v Nitre</v>
          </cell>
          <cell r="J478" t="str">
            <v>Pedagogická fakulta</v>
          </cell>
          <cell r="Z478">
            <v>0</v>
          </cell>
          <cell r="AC478" t="str">
            <v>UKF</v>
          </cell>
        </row>
        <row r="479">
          <cell r="E479">
            <v>1</v>
          </cell>
          <cell r="I479" t="str">
            <v>Univerzita Konštantína Filozofa v Nitre</v>
          </cell>
          <cell r="J479" t="str">
            <v>Pedagogická fakulta</v>
          </cell>
          <cell r="Z479">
            <v>1.7599999999999998</v>
          </cell>
          <cell r="AC479" t="str">
            <v>UKF</v>
          </cell>
        </row>
        <row r="480">
          <cell r="E480">
            <v>1</v>
          </cell>
          <cell r="I480" t="str">
            <v>Univerzita Konštantína Filozofa v Nitre</v>
          </cell>
          <cell r="J480" t="str">
            <v>Filozofická fakulta</v>
          </cell>
          <cell r="Z480">
            <v>1.0449999999999999</v>
          </cell>
          <cell r="AC480" t="str">
            <v>UKF</v>
          </cell>
        </row>
        <row r="481">
          <cell r="E481">
            <v>2</v>
          </cell>
          <cell r="I481" t="str">
            <v>Univerzita Konštantína Filozofa v Nitre</v>
          </cell>
          <cell r="J481" t="str">
            <v>Pedagogická fakulta</v>
          </cell>
          <cell r="Z481">
            <v>0</v>
          </cell>
          <cell r="AC481" t="str">
            <v>UKF</v>
          </cell>
        </row>
        <row r="482">
          <cell r="E482">
            <v>1</v>
          </cell>
          <cell r="I482" t="str">
            <v>Univerzita Konštantína Filozofa v Nitre</v>
          </cell>
          <cell r="J482" t="str">
            <v>Pedagogická fakulta</v>
          </cell>
          <cell r="Z482">
            <v>0</v>
          </cell>
          <cell r="AC482" t="str">
            <v>UKF</v>
          </cell>
        </row>
        <row r="483">
          <cell r="E483">
            <v>1</v>
          </cell>
          <cell r="I483" t="str">
            <v>Univerzita Konštantína Filozofa v Nitre</v>
          </cell>
          <cell r="J483" t="str">
            <v>Pedagogická fakulta</v>
          </cell>
          <cell r="Z483">
            <v>12.554805194805198</v>
          </cell>
          <cell r="AC483" t="str">
            <v>UKF</v>
          </cell>
        </row>
        <row r="484">
          <cell r="E484">
            <v>1</v>
          </cell>
          <cell r="I484" t="str">
            <v>Univerzita Konštantína Filozofa v Nitre</v>
          </cell>
          <cell r="J484" t="str">
            <v>Pedagogická fakulta</v>
          </cell>
          <cell r="Z484">
            <v>0.41999999999999993</v>
          </cell>
          <cell r="AC484" t="str">
            <v>UKF</v>
          </cell>
        </row>
        <row r="485">
          <cell r="E485">
            <v>2</v>
          </cell>
          <cell r="I485" t="str">
            <v>Univerzita Pavla Jozefa Šafárika v Košiciach</v>
          </cell>
          <cell r="J485" t="str">
            <v>Právnická fakulta</v>
          </cell>
          <cell r="Z485">
            <v>57.473684210526315</v>
          </cell>
          <cell r="AC485" t="str">
            <v>UPJŠ</v>
          </cell>
        </row>
        <row r="486">
          <cell r="E486">
            <v>1</v>
          </cell>
          <cell r="I486" t="str">
            <v>Univerzita Pavla Jozefa Šafárika v Košiciach</v>
          </cell>
          <cell r="J486" t="str">
            <v>Právnická fakulta</v>
          </cell>
          <cell r="Z486">
            <v>1.2999999999999998</v>
          </cell>
          <cell r="AC486" t="str">
            <v>UPJŠ</v>
          </cell>
        </row>
        <row r="487">
          <cell r="E487">
            <v>3</v>
          </cell>
          <cell r="I487" t="str">
            <v>Akadémia umení v Banskej Bystrici</v>
          </cell>
          <cell r="J487" t="str">
            <v>Fakulta výtvarných umení</v>
          </cell>
          <cell r="Z487">
            <v>0</v>
          </cell>
          <cell r="AC487" t="str">
            <v>AU</v>
          </cell>
        </row>
        <row r="488">
          <cell r="E488">
            <v>1</v>
          </cell>
          <cell r="I488" t="str">
            <v>Univerzita Mateja Bela v Banskej Bystrici</v>
          </cell>
          <cell r="J488" t="str">
            <v>Ekonomická fakulta</v>
          </cell>
          <cell r="Z488">
            <v>3.0491803278688536</v>
          </cell>
          <cell r="AC488" t="str">
            <v>UMB</v>
          </cell>
        </row>
        <row r="489">
          <cell r="E489">
            <v>1</v>
          </cell>
          <cell r="I489" t="str">
            <v>Univerzita Mateja Bela v Banskej Bystrici</v>
          </cell>
          <cell r="J489" t="str">
            <v>Ekonomická fakulta</v>
          </cell>
          <cell r="Z489">
            <v>2.8000000000000007</v>
          </cell>
          <cell r="AC489" t="str">
            <v>UMB</v>
          </cell>
        </row>
        <row r="490">
          <cell r="E490">
            <v>1</v>
          </cell>
          <cell r="I490" t="str">
            <v>Univerzita Mateja Bela v Banskej Bystrici</v>
          </cell>
          <cell r="J490" t="str">
            <v>Ekonomická fakulta</v>
          </cell>
          <cell r="Z490">
            <v>0</v>
          </cell>
          <cell r="AC490" t="str">
            <v>UMB</v>
          </cell>
        </row>
        <row r="491">
          <cell r="E491">
            <v>3</v>
          </cell>
          <cell r="I491" t="str">
            <v>Univerzita Pavla Jozefa Šafárika v Košiciach</v>
          </cell>
          <cell r="J491" t="str">
            <v>Lekárska fakulta</v>
          </cell>
          <cell r="Z491">
            <v>42</v>
          </cell>
          <cell r="AC491" t="str">
            <v>UPJŠ</v>
          </cell>
        </row>
        <row r="492">
          <cell r="E492">
            <v>3</v>
          </cell>
          <cell r="I492" t="str">
            <v>Univerzita Pavla Jozefa Šafárika v Košiciach</v>
          </cell>
          <cell r="J492" t="str">
            <v>Lekárska fakulta</v>
          </cell>
          <cell r="Z492">
            <v>13.6</v>
          </cell>
          <cell r="AC492" t="str">
            <v>UPJŠ</v>
          </cell>
        </row>
        <row r="493">
          <cell r="E493">
            <v>3</v>
          </cell>
          <cell r="I493" t="str">
            <v>Univerzita Pavla Jozefa Šafárika v Košiciach</v>
          </cell>
          <cell r="J493" t="str">
            <v>Lekárska fakulta</v>
          </cell>
          <cell r="Z493">
            <v>27.2</v>
          </cell>
          <cell r="AC493" t="str">
            <v>UPJŠ</v>
          </cell>
        </row>
        <row r="494">
          <cell r="E494">
            <v>3</v>
          </cell>
          <cell r="I494" t="str">
            <v>Univerzita Pavla Jozefa Šafárika v Košiciach</v>
          </cell>
          <cell r="J494" t="str">
            <v>Lekárska fakulta</v>
          </cell>
          <cell r="Z494">
            <v>54.4</v>
          </cell>
          <cell r="AC494" t="str">
            <v>UPJŠ</v>
          </cell>
        </row>
        <row r="495">
          <cell r="E495">
            <v>3</v>
          </cell>
          <cell r="I495" t="str">
            <v>Univerzita Pavla Jozefa Šafárika v Košiciach</v>
          </cell>
          <cell r="J495" t="str">
            <v>Lekárska fakulta</v>
          </cell>
          <cell r="Z495">
            <v>27.2</v>
          </cell>
          <cell r="AC495" t="str">
            <v>UPJŠ</v>
          </cell>
        </row>
        <row r="496">
          <cell r="E496">
            <v>1</v>
          </cell>
          <cell r="I496" t="str">
            <v>Univerzita Mateja Bela v Banskej Bystrici</v>
          </cell>
          <cell r="J496" t="str">
            <v>Filozofická fakulta</v>
          </cell>
          <cell r="Z496">
            <v>1.3200000000000003</v>
          </cell>
          <cell r="AC496" t="str">
            <v>UMB</v>
          </cell>
        </row>
        <row r="497">
          <cell r="E497">
            <v>1</v>
          </cell>
          <cell r="I497" t="str">
            <v>Univerzita Mateja Bela v Banskej Bystrici</v>
          </cell>
          <cell r="J497" t="str">
            <v>Filozofická fakulta</v>
          </cell>
          <cell r="Z497">
            <v>0.99000000000000021</v>
          </cell>
          <cell r="AC497" t="str">
            <v>UMB</v>
          </cell>
        </row>
        <row r="498">
          <cell r="E498">
            <v>1</v>
          </cell>
          <cell r="I498" t="str">
            <v>Univerzita Mateja Bela v Banskej Bystrici</v>
          </cell>
          <cell r="J498" t="str">
            <v>Filozofická fakulta</v>
          </cell>
          <cell r="Z498">
            <v>1.08</v>
          </cell>
          <cell r="AC498" t="str">
            <v>UMB</v>
          </cell>
        </row>
        <row r="499">
          <cell r="E499">
            <v>1</v>
          </cell>
          <cell r="I499" t="str">
            <v>Univerzita Mateja Bela v Banskej Bystrici</v>
          </cell>
          <cell r="J499" t="str">
            <v>Fakulta prírodných vied</v>
          </cell>
          <cell r="Z499">
            <v>1.5399999999999991</v>
          </cell>
          <cell r="AC499" t="str">
            <v>UMB</v>
          </cell>
        </row>
        <row r="500">
          <cell r="E500">
            <v>1</v>
          </cell>
          <cell r="I500" t="str">
            <v>Univerzita Mateja Bela v Banskej Bystrici</v>
          </cell>
          <cell r="J500" t="str">
            <v>Fakulta prírodných vied</v>
          </cell>
          <cell r="Z500">
            <v>1.1899999999999995</v>
          </cell>
          <cell r="AC500" t="str">
            <v>UMB</v>
          </cell>
        </row>
        <row r="501">
          <cell r="E501">
            <v>1</v>
          </cell>
          <cell r="I501" t="str">
            <v>Univerzita Mateja Bela v Banskej Bystrici</v>
          </cell>
          <cell r="J501" t="str">
            <v>Fakulta prírodných vied</v>
          </cell>
          <cell r="Z501">
            <v>1.0199999999999996</v>
          </cell>
          <cell r="AC501" t="str">
            <v>UMB</v>
          </cell>
        </row>
        <row r="502">
          <cell r="E502">
            <v>1</v>
          </cell>
          <cell r="I502" t="str">
            <v>Univerzita Mateja Bela v Banskej Bystrici</v>
          </cell>
          <cell r="J502" t="str">
            <v>Filozofická fakulta</v>
          </cell>
          <cell r="Z502">
            <v>1.3200000000000003</v>
          </cell>
          <cell r="AC502" t="str">
            <v>UMB</v>
          </cell>
        </row>
        <row r="503">
          <cell r="E503">
            <v>1</v>
          </cell>
          <cell r="I503" t="str">
            <v>Univerzita Mateja Bela v Banskej Bystrici</v>
          </cell>
          <cell r="J503" t="str">
            <v>Filozofická fakulta</v>
          </cell>
          <cell r="Z503">
            <v>0.14999999999999991</v>
          </cell>
          <cell r="AC503" t="str">
            <v>UMB</v>
          </cell>
        </row>
        <row r="504">
          <cell r="E504">
            <v>1</v>
          </cell>
          <cell r="I504" t="str">
            <v>Univerzita Mateja Bela v Banskej Bystrici</v>
          </cell>
          <cell r="J504" t="str">
            <v>Filozofická fakulta</v>
          </cell>
          <cell r="Z504">
            <v>3.9000000000000004</v>
          </cell>
          <cell r="AC504" t="str">
            <v>UMB</v>
          </cell>
        </row>
        <row r="505">
          <cell r="E505">
            <v>3</v>
          </cell>
          <cell r="I505" t="str">
            <v>Univerzita Mateja Bela v Banskej Bystrici</v>
          </cell>
          <cell r="J505" t="str">
            <v>Filozofická fakulta</v>
          </cell>
          <cell r="Z505">
            <v>0</v>
          </cell>
          <cell r="AC505" t="str">
            <v>UMB</v>
          </cell>
        </row>
        <row r="506">
          <cell r="E506">
            <v>3</v>
          </cell>
          <cell r="I506" t="str">
            <v>Akadémia umení v Banskej Bystrici</v>
          </cell>
          <cell r="J506" t="str">
            <v>Fakulta múzických umení</v>
          </cell>
          <cell r="Z506">
            <v>17.600000000000001</v>
          </cell>
          <cell r="AC506" t="str">
            <v>AU</v>
          </cell>
        </row>
        <row r="507">
          <cell r="E507">
            <v>3</v>
          </cell>
          <cell r="I507" t="str">
            <v>Akadémia umení v Banskej Bystrici</v>
          </cell>
          <cell r="J507" t="str">
            <v>Fakulta múzických umení</v>
          </cell>
          <cell r="Z507">
            <v>0</v>
          </cell>
          <cell r="AC507" t="str">
            <v>AU</v>
          </cell>
        </row>
        <row r="508">
          <cell r="E508">
            <v>2</v>
          </cell>
          <cell r="I508" t="str">
            <v>Akadémia umení v Banskej Bystrici</v>
          </cell>
          <cell r="J508" t="str">
            <v>Fakulta múzických umení</v>
          </cell>
          <cell r="Z508">
            <v>86.510344827586209</v>
          </cell>
          <cell r="AC508" t="str">
            <v>AU</v>
          </cell>
        </row>
        <row r="509">
          <cell r="E509">
            <v>1</v>
          </cell>
          <cell r="I509" t="str">
            <v>Katolícka univerzita v Ružomberku</v>
          </cell>
          <cell r="J509" t="str">
            <v>Teologická fakulta v Košiciach</v>
          </cell>
          <cell r="Z509">
            <v>6.1600000000000037</v>
          </cell>
          <cell r="AC509" t="str">
            <v>KU</v>
          </cell>
        </row>
        <row r="510">
          <cell r="E510">
            <v>3</v>
          </cell>
          <cell r="I510" t="str">
            <v>Katolícka univerzita v Ružomberku</v>
          </cell>
          <cell r="J510" t="str">
            <v>Teologická fakulta v Košiciach</v>
          </cell>
          <cell r="Z510">
            <v>0</v>
          </cell>
          <cell r="AC510" t="str">
            <v>KU</v>
          </cell>
        </row>
        <row r="511">
          <cell r="E511">
            <v>1</v>
          </cell>
          <cell r="I511" t="str">
            <v>Univerzita Pavla Jozefa Šafárika v Košiciach</v>
          </cell>
          <cell r="J511" t="str">
            <v>Filozofická fakulta</v>
          </cell>
          <cell r="Z511">
            <v>1.3200000000000003</v>
          </cell>
          <cell r="AC511" t="str">
            <v>UPJŠ</v>
          </cell>
        </row>
        <row r="512">
          <cell r="E512">
            <v>1</v>
          </cell>
          <cell r="I512" t="str">
            <v>Univerzita Pavla Jozefa Šafárika v Košiciach</v>
          </cell>
          <cell r="J512" t="str">
            <v>Filozofická fakulta</v>
          </cell>
          <cell r="Z512">
            <v>0.39999999999999991</v>
          </cell>
          <cell r="AC512" t="str">
            <v>UPJŠ</v>
          </cell>
        </row>
        <row r="513">
          <cell r="E513">
            <v>1</v>
          </cell>
          <cell r="I513" t="str">
            <v>Univerzita Pavla Jozefa Šafárika v Košiciach</v>
          </cell>
          <cell r="J513" t="str">
            <v>Filozofická fakulta</v>
          </cell>
          <cell r="Z513">
            <v>2.3000000000000007</v>
          </cell>
          <cell r="AC513" t="str">
            <v>UPJŠ</v>
          </cell>
        </row>
        <row r="514">
          <cell r="E514">
            <v>1</v>
          </cell>
          <cell r="I514" t="str">
            <v>Univerzita Pavla Jozefa Šafárika v Košiciach</v>
          </cell>
          <cell r="J514" t="str">
            <v>Filozofická fakulta</v>
          </cell>
          <cell r="Z514">
            <v>1.5999999999999996</v>
          </cell>
          <cell r="AC514" t="str">
            <v>UPJŠ</v>
          </cell>
        </row>
        <row r="515">
          <cell r="E515">
            <v>1</v>
          </cell>
          <cell r="I515" t="str">
            <v>Univerzita Pavla Jozefa Šafárika v Košiciach</v>
          </cell>
          <cell r="J515" t="str">
            <v>Filozofická fakulta</v>
          </cell>
          <cell r="Z515">
            <v>0</v>
          </cell>
          <cell r="AC515" t="str">
            <v>UPJŠ</v>
          </cell>
        </row>
        <row r="516">
          <cell r="E516">
            <v>1</v>
          </cell>
          <cell r="I516" t="str">
            <v>Univerzita Pavla Jozefa Šafárika v Košiciach</v>
          </cell>
          <cell r="J516" t="str">
            <v>Filozofická fakulta</v>
          </cell>
          <cell r="Z516">
            <v>3.7741935483870961</v>
          </cell>
          <cell r="AC516" t="str">
            <v>UPJŠ</v>
          </cell>
        </row>
        <row r="517">
          <cell r="E517">
            <v>1</v>
          </cell>
          <cell r="I517" t="str">
            <v>Univerzita Pavla Jozefa Šafárika v Košiciach</v>
          </cell>
          <cell r="J517" t="str">
            <v>Filozofická fakulta</v>
          </cell>
          <cell r="Z517">
            <v>0.25</v>
          </cell>
          <cell r="AC517" t="str">
            <v>UPJŠ</v>
          </cell>
        </row>
        <row r="518">
          <cell r="E518">
            <v>1</v>
          </cell>
          <cell r="I518" t="str">
            <v>Univerzita Pavla Jozefa Šafárika v Košiciach</v>
          </cell>
          <cell r="J518" t="str">
            <v>Filozofická fakulta</v>
          </cell>
          <cell r="Z518">
            <v>9.9999999999999978E-2</v>
          </cell>
          <cell r="AC518" t="str">
            <v>UPJŠ</v>
          </cell>
        </row>
        <row r="519">
          <cell r="E519">
            <v>1</v>
          </cell>
          <cell r="I519" t="str">
            <v>Univerzita Pavla Jozefa Šafárika v Košiciach</v>
          </cell>
          <cell r="J519" t="str">
            <v>Filozofická fakulta</v>
          </cell>
          <cell r="Z519">
            <v>0</v>
          </cell>
          <cell r="AC519" t="str">
            <v>UPJŠ</v>
          </cell>
        </row>
        <row r="520">
          <cell r="E520">
            <v>3</v>
          </cell>
          <cell r="I520" t="str">
            <v>Univerzita veterinárskeho lekárstva a farmácie v Košiciach</v>
          </cell>
          <cell r="J520">
            <v>0</v>
          </cell>
          <cell r="Z520">
            <v>16.8</v>
          </cell>
          <cell r="AC520" t="str">
            <v>UVLF</v>
          </cell>
        </row>
        <row r="521">
          <cell r="E521">
            <v>3</v>
          </cell>
          <cell r="I521" t="str">
            <v>Univerzita veterinárskeho lekárstva a farmácie v Košiciach</v>
          </cell>
          <cell r="J521">
            <v>0</v>
          </cell>
          <cell r="Z521">
            <v>33.6</v>
          </cell>
          <cell r="AC521" t="str">
            <v>UVLF</v>
          </cell>
        </row>
        <row r="522">
          <cell r="E522">
            <v>3</v>
          </cell>
          <cell r="I522" t="str">
            <v>Univerzita veterinárskeho lekárstva a farmácie v Košiciach</v>
          </cell>
          <cell r="J522">
            <v>0</v>
          </cell>
          <cell r="Z522">
            <v>8.4</v>
          </cell>
          <cell r="AC522" t="str">
            <v>UVLF</v>
          </cell>
        </row>
        <row r="523">
          <cell r="E523">
            <v>1</v>
          </cell>
          <cell r="I523" t="str">
            <v>Univerzita veterinárskeho lekárstva a farmácie v Košiciach</v>
          </cell>
          <cell r="J523">
            <v>0</v>
          </cell>
          <cell r="Z523">
            <v>0</v>
          </cell>
          <cell r="AC523" t="str">
            <v>UVLF</v>
          </cell>
        </row>
        <row r="524">
          <cell r="E524">
            <v>1</v>
          </cell>
          <cell r="I524" t="str">
            <v>Univerzita veterinárskeho lekárstva a farmácie v Košiciach</v>
          </cell>
          <cell r="J524">
            <v>0</v>
          </cell>
          <cell r="Z524">
            <v>26.376842105263158</v>
          </cell>
          <cell r="AC524" t="str">
            <v>UVLF</v>
          </cell>
        </row>
        <row r="525">
          <cell r="E525">
            <v>3</v>
          </cell>
          <cell r="I525" t="str">
            <v>Univerzita veterinárskeho lekárstva a farmácie v Košiciach</v>
          </cell>
          <cell r="J525">
            <v>0</v>
          </cell>
          <cell r="Z525">
            <v>8.4</v>
          </cell>
          <cell r="AC525" t="str">
            <v>UVLF</v>
          </cell>
        </row>
        <row r="526">
          <cell r="E526">
            <v>3</v>
          </cell>
          <cell r="I526" t="str">
            <v>Univerzita Konštantína Filozofa v Nitre</v>
          </cell>
          <cell r="J526" t="str">
            <v>Fakulta prírodných vied a informatiky</v>
          </cell>
          <cell r="Z526">
            <v>16.8</v>
          </cell>
          <cell r="AC526" t="str">
            <v>UKF</v>
          </cell>
        </row>
        <row r="527">
          <cell r="E527">
            <v>3</v>
          </cell>
          <cell r="I527" t="str">
            <v>Univerzita Konštantína Filozofa v Nitre</v>
          </cell>
          <cell r="J527" t="str">
            <v>Fakulta prírodných vied a informatiky</v>
          </cell>
          <cell r="Z527">
            <v>8.4</v>
          </cell>
          <cell r="AC527" t="str">
            <v>UKF</v>
          </cell>
        </row>
        <row r="528">
          <cell r="E528">
            <v>3</v>
          </cell>
          <cell r="I528" t="str">
            <v>Univerzita Konštantína Filozofa v Nitre</v>
          </cell>
          <cell r="J528" t="str">
            <v>Fakulta prírodných vied a informatiky</v>
          </cell>
          <cell r="Z528">
            <v>16.8</v>
          </cell>
          <cell r="AC528" t="str">
            <v>UKF</v>
          </cell>
        </row>
        <row r="529">
          <cell r="E529">
            <v>1</v>
          </cell>
          <cell r="I529" t="str">
            <v>Univerzita Konštantína Filozofa v Nitre</v>
          </cell>
          <cell r="J529" t="str">
            <v>Fakulta prírodných vied a informatiky</v>
          </cell>
          <cell r="Z529">
            <v>0.70000000000000018</v>
          </cell>
          <cell r="AC529" t="str">
            <v>UKF</v>
          </cell>
        </row>
        <row r="530">
          <cell r="E530">
            <v>1</v>
          </cell>
          <cell r="I530" t="str">
            <v>Univerzita Konštantína Filozofa v Nitre</v>
          </cell>
          <cell r="J530" t="str">
            <v>Filozofická fakulta</v>
          </cell>
          <cell r="Z530">
            <v>1.0449999999999999</v>
          </cell>
          <cell r="AC530" t="str">
            <v>UKF</v>
          </cell>
        </row>
        <row r="531">
          <cell r="E531">
            <v>1</v>
          </cell>
          <cell r="I531" t="str">
            <v>Univerzita Konštantína Filozofa v Nitre</v>
          </cell>
          <cell r="J531" t="str">
            <v>Fakulta prírodných vied a informatiky</v>
          </cell>
          <cell r="Z531">
            <v>1.0499999999999989</v>
          </cell>
          <cell r="AC531" t="str">
            <v>UKF</v>
          </cell>
        </row>
        <row r="532">
          <cell r="E532">
            <v>1</v>
          </cell>
          <cell r="I532" t="str">
            <v>Univerzita Konštantína Filozofa v Nitre</v>
          </cell>
          <cell r="J532" t="str">
            <v>Fakulta prírodných vied a informatiky</v>
          </cell>
          <cell r="Z532">
            <v>0.11999999999999988</v>
          </cell>
          <cell r="AC532" t="str">
            <v>UKF</v>
          </cell>
        </row>
        <row r="533">
          <cell r="E533">
            <v>1</v>
          </cell>
          <cell r="I533" t="str">
            <v>Univerzita Konštantína Filozofa v Nitre</v>
          </cell>
          <cell r="J533" t="str">
            <v>Fakulta prírodných vied a informatiky</v>
          </cell>
          <cell r="Z533">
            <v>1.75</v>
          </cell>
          <cell r="AC533" t="str">
            <v>UKF</v>
          </cell>
        </row>
        <row r="534">
          <cell r="E534">
            <v>1</v>
          </cell>
          <cell r="I534" t="str">
            <v>Univerzita Konštantína Filozofa v Nitre</v>
          </cell>
          <cell r="J534" t="str">
            <v>Fakulta prírodných vied a informatiky</v>
          </cell>
          <cell r="Z534">
            <v>0.35000000000000009</v>
          </cell>
          <cell r="AC534" t="str">
            <v>UKF</v>
          </cell>
        </row>
        <row r="535">
          <cell r="E535">
            <v>1</v>
          </cell>
          <cell r="I535" t="str">
            <v>Univerzita Konštantína Filozofa v Nitre</v>
          </cell>
          <cell r="J535" t="str">
            <v>Filozofická fakulta</v>
          </cell>
          <cell r="Z535">
            <v>0.38499999999999979</v>
          </cell>
          <cell r="AC535" t="str">
            <v>UKF</v>
          </cell>
        </row>
        <row r="536">
          <cell r="E536">
            <v>1</v>
          </cell>
          <cell r="I536" t="str">
            <v>Univerzita Konštantína Filozofa v Nitre</v>
          </cell>
          <cell r="J536" t="str">
            <v>Fakulta prírodných vied a informatiky</v>
          </cell>
          <cell r="Z536">
            <v>0.21999999999999997</v>
          </cell>
          <cell r="AC536" t="str">
            <v>UKF</v>
          </cell>
        </row>
        <row r="537">
          <cell r="E537">
            <v>1</v>
          </cell>
          <cell r="I537" t="str">
            <v>Univerzita Konštantína Filozofa v Nitre</v>
          </cell>
          <cell r="J537" t="str">
            <v>Pedagogická fakulta</v>
          </cell>
          <cell r="Z537">
            <v>1.4399999999999995</v>
          </cell>
          <cell r="AC537" t="str">
            <v>UKF</v>
          </cell>
        </row>
        <row r="538">
          <cell r="E538">
            <v>3</v>
          </cell>
          <cell r="I538" t="str">
            <v>Univerzita Konštantína Filozofa v Nitre</v>
          </cell>
          <cell r="J538" t="str">
            <v>Fakulta prírodných vied a informatiky</v>
          </cell>
          <cell r="Z538">
            <v>0</v>
          </cell>
          <cell r="AC538" t="str">
            <v>UKF</v>
          </cell>
        </row>
        <row r="539">
          <cell r="E539">
            <v>1</v>
          </cell>
          <cell r="I539" t="str">
            <v>Univerzita Konštantína Filozofa v Nitre</v>
          </cell>
          <cell r="J539" t="str">
            <v>Fakulta stredoeurópskych štúdií</v>
          </cell>
          <cell r="Z539">
            <v>5.1299999999999972</v>
          </cell>
          <cell r="AC539" t="str">
            <v>UKF</v>
          </cell>
        </row>
        <row r="540">
          <cell r="E540">
            <v>5</v>
          </cell>
          <cell r="I540" t="str">
            <v>Univerzita Konštantína Filozofa v Nitre</v>
          </cell>
          <cell r="J540" t="str">
            <v>Fakulta stredoeurópskych štúdií</v>
          </cell>
          <cell r="Z540">
            <v>8.3999999999999986</v>
          </cell>
          <cell r="AC540" t="str">
            <v>UKF</v>
          </cell>
        </row>
        <row r="541">
          <cell r="E541">
            <v>1</v>
          </cell>
          <cell r="I541" t="str">
            <v>Univerzita Konštantína Filozofa v Nitre</v>
          </cell>
          <cell r="J541" t="str">
            <v>Fakulta stredoeurópskych štúdií</v>
          </cell>
          <cell r="Z541">
            <v>0.60499999999999954</v>
          </cell>
          <cell r="AC541" t="str">
            <v>UKF</v>
          </cell>
        </row>
        <row r="542">
          <cell r="E542">
            <v>3</v>
          </cell>
          <cell r="I542" t="str">
            <v>Univerzita Pavla Jozefa Šafárika v Košiciach</v>
          </cell>
          <cell r="J542" t="str">
            <v>Filozofická fakulta</v>
          </cell>
          <cell r="Z542">
            <v>0</v>
          </cell>
          <cell r="AC542" t="str">
            <v>UPJŠ</v>
          </cell>
        </row>
        <row r="543">
          <cell r="E543">
            <v>3</v>
          </cell>
          <cell r="I543" t="str">
            <v>Univerzita Pavla Jozefa Šafárika v Košiciach</v>
          </cell>
          <cell r="J543" t="str">
            <v>Filozofická fakulta</v>
          </cell>
          <cell r="Z543">
            <v>4.4000000000000004</v>
          </cell>
          <cell r="AC543" t="str">
            <v>UPJŠ</v>
          </cell>
        </row>
        <row r="544">
          <cell r="E544">
            <v>3</v>
          </cell>
          <cell r="I544" t="str">
            <v>Univerzita Pavla Jozefa Šafárika v Košiciach</v>
          </cell>
          <cell r="J544" t="str">
            <v>Filozofická fakulta</v>
          </cell>
          <cell r="Z544">
            <v>17.600000000000001</v>
          </cell>
          <cell r="AC544" t="str">
            <v>UPJŠ</v>
          </cell>
        </row>
        <row r="545">
          <cell r="E545">
            <v>3</v>
          </cell>
          <cell r="I545" t="str">
            <v>Univerzita Pavla Jozefa Šafárika v Košiciach</v>
          </cell>
          <cell r="J545" t="str">
            <v>Filozofická fakulta</v>
          </cell>
          <cell r="Z545">
            <v>6.6000000000000005</v>
          </cell>
          <cell r="AC545" t="str">
            <v>UPJŠ</v>
          </cell>
        </row>
        <row r="546">
          <cell r="E546">
            <v>2</v>
          </cell>
          <cell r="I546" t="str">
            <v>Univerzita Pavla Jozefa Šafárika v Košiciach</v>
          </cell>
          <cell r="J546" t="str">
            <v>Fakulta verejnej správy</v>
          </cell>
          <cell r="Z546">
            <v>27.674418604651162</v>
          </cell>
          <cell r="AC546" t="str">
            <v>UPJŠ</v>
          </cell>
        </row>
        <row r="547">
          <cell r="E547">
            <v>2</v>
          </cell>
          <cell r="I547" t="str">
            <v>Univerzita Pavla Jozefa Šafárika v Košiciach</v>
          </cell>
          <cell r="J547" t="str">
            <v>Fakulta verejnej správy</v>
          </cell>
          <cell r="Z547">
            <v>0</v>
          </cell>
          <cell r="AC547" t="str">
            <v>UPJŠ</v>
          </cell>
        </row>
        <row r="548">
          <cell r="E548">
            <v>2</v>
          </cell>
          <cell r="I548" t="str">
            <v>Univerzita Pavla Jozefa Šafárika v Košiciach</v>
          </cell>
          <cell r="J548" t="str">
            <v>Fakulta verejnej správy</v>
          </cell>
          <cell r="Z548">
            <v>14.45</v>
          </cell>
          <cell r="AC548" t="str">
            <v>UPJŠ</v>
          </cell>
        </row>
        <row r="549">
          <cell r="E549">
            <v>1</v>
          </cell>
          <cell r="I549" t="str">
            <v>Univerzita Pavla Jozefa Šafárika v Košiciach</v>
          </cell>
          <cell r="J549" t="str">
            <v>Fakulta verejnej správy</v>
          </cell>
          <cell r="Z549">
            <v>3.6689655172413751</v>
          </cell>
          <cell r="AC549" t="str">
            <v>UPJŠ</v>
          </cell>
        </row>
        <row r="550">
          <cell r="E550">
            <v>1</v>
          </cell>
          <cell r="I550" t="str">
            <v>Univerzita Pavla Jozefa Šafárika v Košiciach</v>
          </cell>
          <cell r="J550" t="str">
            <v>Fakulta verejnej správy</v>
          </cell>
          <cell r="Z550">
            <v>0</v>
          </cell>
          <cell r="AC550" t="str">
            <v>UPJŠ</v>
          </cell>
        </row>
        <row r="551">
          <cell r="E551">
            <v>1</v>
          </cell>
          <cell r="I551" t="str">
            <v>Univerzita Pavla Jozefa Šafárika v Košiciach</v>
          </cell>
          <cell r="J551" t="str">
            <v>Fakulta verejnej správy</v>
          </cell>
          <cell r="Z551">
            <v>8.0999999999999979</v>
          </cell>
          <cell r="AC551" t="str">
            <v>UPJŠ</v>
          </cell>
        </row>
        <row r="552">
          <cell r="E552">
            <v>1</v>
          </cell>
          <cell r="I552" t="str">
            <v>Katolícka univerzita v Ružomberku</v>
          </cell>
          <cell r="J552" t="str">
            <v>Fakulta zdravotníctva</v>
          </cell>
          <cell r="Z552">
            <v>0</v>
          </cell>
          <cell r="AC552" t="str">
            <v>KU</v>
          </cell>
        </row>
        <row r="553">
          <cell r="E553">
            <v>3</v>
          </cell>
          <cell r="I553" t="str">
            <v>Katolícka univerzita v Ružomberku</v>
          </cell>
          <cell r="J553" t="str">
            <v>Filozofická fakulta</v>
          </cell>
          <cell r="Z553">
            <v>0</v>
          </cell>
          <cell r="AC553" t="str">
            <v>KU</v>
          </cell>
        </row>
        <row r="554">
          <cell r="E554">
            <v>2</v>
          </cell>
          <cell r="I554" t="str">
            <v>Katolícka univerzita v Ružomberku</v>
          </cell>
          <cell r="J554" t="str">
            <v>Filozofická fakulta</v>
          </cell>
          <cell r="Z554">
            <v>15.111111111111111</v>
          </cell>
          <cell r="AC554" t="str">
            <v>KU</v>
          </cell>
        </row>
        <row r="555">
          <cell r="E555">
            <v>1</v>
          </cell>
          <cell r="I555" t="str">
            <v>Katolícka univerzita v Ružomberku</v>
          </cell>
          <cell r="J555" t="str">
            <v>Filozofická fakulta</v>
          </cell>
          <cell r="Z555">
            <v>5.1818181818181817</v>
          </cell>
          <cell r="AC555" t="str">
            <v>KU</v>
          </cell>
        </row>
        <row r="556">
          <cell r="E556">
            <v>1</v>
          </cell>
          <cell r="I556" t="str">
            <v>Vysoká škola medzinárodného podnikania ISM Slovakia v Prešove</v>
          </cell>
          <cell r="J556">
            <v>0</v>
          </cell>
          <cell r="Z556">
            <v>1.2999999999999998</v>
          </cell>
          <cell r="AC556" t="str">
            <v>ISM</v>
          </cell>
        </row>
        <row r="557">
          <cell r="E557">
            <v>1</v>
          </cell>
          <cell r="I557" t="str">
            <v>Vysoká škola medzinárodného podnikania ISM Slovakia v Prešove</v>
          </cell>
          <cell r="J557">
            <v>0</v>
          </cell>
          <cell r="Z557">
            <v>0</v>
          </cell>
          <cell r="AC557" t="str">
            <v>ISM</v>
          </cell>
        </row>
        <row r="558">
          <cell r="E558">
            <v>1</v>
          </cell>
          <cell r="I558" t="str">
            <v>Technická univerzita v Košiciach</v>
          </cell>
          <cell r="J558" t="str">
            <v>Fakulta výrobných technológií so sídlom v Prešove</v>
          </cell>
          <cell r="Z558">
            <v>1.9499999999999993</v>
          </cell>
          <cell r="AC558" t="str">
            <v>TUKE</v>
          </cell>
        </row>
        <row r="559">
          <cell r="E559">
            <v>1</v>
          </cell>
          <cell r="I559" t="str">
            <v>Technická univerzita v Košiciach</v>
          </cell>
          <cell r="J559" t="str">
            <v>Fakulta výrobných technológií so sídlom v Prešove</v>
          </cell>
          <cell r="Z559">
            <v>12.3</v>
          </cell>
          <cell r="AC559" t="str">
            <v>TUKE</v>
          </cell>
        </row>
        <row r="560">
          <cell r="E560">
            <v>1</v>
          </cell>
          <cell r="I560" t="str">
            <v>Technická univerzita v Košiciach</v>
          </cell>
          <cell r="J560" t="str">
            <v>Fakulta výrobných technológií so sídlom v Prešove</v>
          </cell>
          <cell r="Z560">
            <v>7.0499999999999972</v>
          </cell>
          <cell r="AC560" t="str">
            <v>TUKE</v>
          </cell>
        </row>
        <row r="561">
          <cell r="E561">
            <v>1</v>
          </cell>
          <cell r="I561" t="str">
            <v>Technická univerzita v Košiciach</v>
          </cell>
          <cell r="J561" t="str">
            <v>Fakulta výrobných technológií so sídlom v Prešove</v>
          </cell>
          <cell r="Z561">
            <v>0.45000000000000018</v>
          </cell>
          <cell r="AC561" t="str">
            <v>TUKE</v>
          </cell>
        </row>
        <row r="562">
          <cell r="E562">
            <v>3</v>
          </cell>
          <cell r="I562" t="str">
            <v>Technická univerzita v Košiciach</v>
          </cell>
          <cell r="J562" t="str">
            <v>Stavebná fakulta</v>
          </cell>
          <cell r="Z562">
            <v>25.200000000000003</v>
          </cell>
          <cell r="AC562" t="str">
            <v>TUKE</v>
          </cell>
        </row>
        <row r="563">
          <cell r="E563">
            <v>1</v>
          </cell>
          <cell r="I563" t="str">
            <v>Technická univerzita v Košiciach</v>
          </cell>
          <cell r="J563" t="str">
            <v>Stavebná fakulta</v>
          </cell>
          <cell r="Z563">
            <v>0.45000000000000018</v>
          </cell>
          <cell r="AC563" t="str">
            <v>TUKE</v>
          </cell>
        </row>
        <row r="564">
          <cell r="E564">
            <v>1</v>
          </cell>
          <cell r="I564" t="str">
            <v>Technická univerzita v Košiciach</v>
          </cell>
          <cell r="J564" t="str">
            <v>Stavebná fakulta</v>
          </cell>
          <cell r="Z564">
            <v>2.3999999999999986</v>
          </cell>
          <cell r="AC564" t="str">
            <v>TUKE</v>
          </cell>
        </row>
        <row r="565">
          <cell r="E565">
            <v>1</v>
          </cell>
          <cell r="I565" t="str">
            <v>Technická univerzita v Košiciach</v>
          </cell>
          <cell r="J565" t="str">
            <v>Ekonomická fakulta</v>
          </cell>
          <cell r="Z565">
            <v>9</v>
          </cell>
          <cell r="AC565" t="str">
            <v>TUKE</v>
          </cell>
        </row>
        <row r="566">
          <cell r="E566">
            <v>1</v>
          </cell>
          <cell r="I566" t="str">
            <v>Technická univerzita v Košiciach</v>
          </cell>
          <cell r="J566" t="str">
            <v>Ekonomická fakulta</v>
          </cell>
          <cell r="Z566">
            <v>0.90000000000000036</v>
          </cell>
          <cell r="AC566" t="str">
            <v>TUKE</v>
          </cell>
        </row>
        <row r="567">
          <cell r="E567">
            <v>1</v>
          </cell>
          <cell r="I567" t="str">
            <v>Technická univerzita v Košiciach</v>
          </cell>
          <cell r="J567" t="str">
            <v>Fakulta baníctva, ekológie, riadenia a geotechnológií</v>
          </cell>
          <cell r="Z567">
            <v>0</v>
          </cell>
          <cell r="AC567" t="str">
            <v>TUKE</v>
          </cell>
        </row>
        <row r="568">
          <cell r="E568">
            <v>1</v>
          </cell>
          <cell r="I568" t="str">
            <v>Technická univerzita v Košiciach</v>
          </cell>
          <cell r="J568" t="str">
            <v>Fakulta baníctva, ekológie, riadenia a geotechnológií</v>
          </cell>
          <cell r="Z568">
            <v>1.3499999999999996</v>
          </cell>
          <cell r="AC568" t="str">
            <v>TUKE</v>
          </cell>
        </row>
        <row r="569">
          <cell r="E569">
            <v>1</v>
          </cell>
          <cell r="I569" t="str">
            <v>Technická univerzita v Košiciach</v>
          </cell>
          <cell r="J569" t="str">
            <v>Fakulta baníctva, ekológie, riadenia a geotechnológií</v>
          </cell>
          <cell r="Z569">
            <v>0</v>
          </cell>
          <cell r="AC569" t="str">
            <v>TUKE</v>
          </cell>
        </row>
        <row r="570">
          <cell r="E570">
            <v>1</v>
          </cell>
          <cell r="I570" t="str">
            <v>Technická univerzita v Košiciach</v>
          </cell>
          <cell r="J570" t="str">
            <v>Fakulta baníctva, ekológie, riadenia a geotechnológií</v>
          </cell>
          <cell r="Z570">
            <v>3.75</v>
          </cell>
          <cell r="AC570" t="str">
            <v>TUKE</v>
          </cell>
        </row>
        <row r="571">
          <cell r="E571">
            <v>1</v>
          </cell>
          <cell r="I571" t="str">
            <v>Technická univerzita v Košiciach</v>
          </cell>
          <cell r="J571" t="str">
            <v>Fakulta baníctva, ekológie, riadenia a geotechnológií</v>
          </cell>
          <cell r="Z571">
            <v>0</v>
          </cell>
          <cell r="AC571" t="str">
            <v>TUKE</v>
          </cell>
        </row>
        <row r="572">
          <cell r="E572">
            <v>1</v>
          </cell>
          <cell r="I572" t="str">
            <v>Technická univerzita v Košiciach</v>
          </cell>
          <cell r="J572" t="str">
            <v>Fakulta baníctva, ekológie, riadenia a geotechnológií</v>
          </cell>
          <cell r="Z572">
            <v>2.6999999999999993</v>
          </cell>
          <cell r="AC572" t="str">
            <v>TUKE</v>
          </cell>
        </row>
        <row r="573">
          <cell r="E573">
            <v>1</v>
          </cell>
          <cell r="I573" t="str">
            <v>Technická univerzita v Košiciach</v>
          </cell>
          <cell r="J573" t="str">
            <v>Fakulta baníctva, ekológie, riadenia a geotechnológií</v>
          </cell>
          <cell r="Z573">
            <v>0.45000000000000018</v>
          </cell>
          <cell r="AC573" t="str">
            <v>TUKE</v>
          </cell>
        </row>
        <row r="574">
          <cell r="E574">
            <v>1</v>
          </cell>
          <cell r="I574" t="str">
            <v>Technická univerzita v Košiciach</v>
          </cell>
          <cell r="J574" t="str">
            <v>Fakulta baníctva, ekológie, riadenia a geotechnológií</v>
          </cell>
          <cell r="Z574">
            <v>1.5</v>
          </cell>
          <cell r="AC574" t="str">
            <v>TUKE</v>
          </cell>
        </row>
        <row r="575">
          <cell r="E575">
            <v>1</v>
          </cell>
          <cell r="I575" t="str">
            <v>Technická univerzita v Košiciach</v>
          </cell>
          <cell r="J575" t="str">
            <v>Fakulta baníctva, ekológie, riadenia a geotechnológií</v>
          </cell>
          <cell r="Z575">
            <v>0.29999999999999982</v>
          </cell>
          <cell r="AC575" t="str">
            <v>TUKE</v>
          </cell>
        </row>
        <row r="576">
          <cell r="E576">
            <v>1</v>
          </cell>
          <cell r="I576" t="str">
            <v>Technická univerzita v Košiciach</v>
          </cell>
          <cell r="J576" t="str">
            <v>Fakulta baníctva, ekológie, riadenia a geotechnológií</v>
          </cell>
          <cell r="Z576">
            <v>1.9500000000000002</v>
          </cell>
          <cell r="AC576" t="str">
            <v>TUKE</v>
          </cell>
        </row>
        <row r="577">
          <cell r="E577">
            <v>3</v>
          </cell>
          <cell r="I577" t="str">
            <v>Ekonomická univerzita v Bratislave</v>
          </cell>
          <cell r="J577" t="str">
            <v>Fakulta podnikového manažmentu</v>
          </cell>
          <cell r="Z577">
            <v>13.200000000000001</v>
          </cell>
          <cell r="AC577" t="str">
            <v>EU</v>
          </cell>
        </row>
        <row r="578">
          <cell r="E578">
            <v>1</v>
          </cell>
          <cell r="I578" t="str">
            <v>Ekonomická univerzita v Bratislave</v>
          </cell>
          <cell r="J578" t="str">
            <v>Fakulta aplikovaných jazykov</v>
          </cell>
          <cell r="Z578">
            <v>3.5999999999999996</v>
          </cell>
          <cell r="AC578" t="str">
            <v>EU</v>
          </cell>
        </row>
        <row r="579">
          <cell r="E579">
            <v>1</v>
          </cell>
          <cell r="I579" t="str">
            <v>Ekonomická univerzita v Bratislave</v>
          </cell>
          <cell r="J579" t="str">
            <v>Podnikovohospodárska fakulta v Košiciach</v>
          </cell>
          <cell r="Z579">
            <v>0</v>
          </cell>
          <cell r="AC579" t="str">
            <v>EU</v>
          </cell>
        </row>
        <row r="580">
          <cell r="E580">
            <v>1</v>
          </cell>
          <cell r="I580" t="str">
            <v>Ekonomická univerzita v Bratislave</v>
          </cell>
          <cell r="J580" t="str">
            <v>Podnikovohospodárska fakulta v Košiciach</v>
          </cell>
          <cell r="Z580">
            <v>0</v>
          </cell>
          <cell r="AC580" t="str">
            <v>EU</v>
          </cell>
        </row>
        <row r="581">
          <cell r="E581">
            <v>1</v>
          </cell>
          <cell r="I581" t="str">
            <v>Ekonomická univerzita v Bratislave</v>
          </cell>
          <cell r="J581" t="str">
            <v>Podnikovohospodárska fakulta v Košiciach</v>
          </cell>
          <cell r="Z581">
            <v>6.3999999999999986</v>
          </cell>
          <cell r="AC581" t="str">
            <v>EU</v>
          </cell>
        </row>
        <row r="582">
          <cell r="E582">
            <v>3</v>
          </cell>
          <cell r="I582" t="str">
            <v>Ekonomická univerzita v Bratislave</v>
          </cell>
          <cell r="J582" t="str">
            <v>Fakulta podnikového manažmentu</v>
          </cell>
          <cell r="Z582">
            <v>0</v>
          </cell>
          <cell r="AC582" t="str">
            <v>EU</v>
          </cell>
        </row>
        <row r="583">
          <cell r="E583">
            <v>3</v>
          </cell>
          <cell r="I583" t="str">
            <v>Technická univerzita v Košiciach</v>
          </cell>
          <cell r="J583" t="str">
            <v>Strojnícka fakulta</v>
          </cell>
          <cell r="Z583">
            <v>50.400000000000006</v>
          </cell>
          <cell r="AC583" t="str">
            <v>TUKE</v>
          </cell>
        </row>
        <row r="584">
          <cell r="E584">
            <v>3</v>
          </cell>
          <cell r="I584" t="str">
            <v>Technická univerzita v Košiciach</v>
          </cell>
          <cell r="J584" t="str">
            <v>Strojnícka fakulta</v>
          </cell>
          <cell r="Z584">
            <v>35.000000000000007</v>
          </cell>
          <cell r="AC584" t="str">
            <v>TUKE</v>
          </cell>
        </row>
        <row r="585">
          <cell r="E585">
            <v>3</v>
          </cell>
          <cell r="I585" t="str">
            <v>Technická univerzita v Košiciach</v>
          </cell>
          <cell r="J585" t="str">
            <v>Strojnícka fakulta</v>
          </cell>
          <cell r="Z585">
            <v>8.4</v>
          </cell>
          <cell r="AC585" t="str">
            <v>TUKE</v>
          </cell>
        </row>
        <row r="586">
          <cell r="E586">
            <v>3</v>
          </cell>
          <cell r="I586" t="str">
            <v>Technická univerzita v Košiciach</v>
          </cell>
          <cell r="J586" t="str">
            <v>Strojnícka fakulta</v>
          </cell>
          <cell r="Z586">
            <v>16.8</v>
          </cell>
          <cell r="AC586" t="str">
            <v>TUKE</v>
          </cell>
        </row>
        <row r="587">
          <cell r="E587">
            <v>1</v>
          </cell>
          <cell r="I587" t="str">
            <v>Technická univerzita v Košiciach</v>
          </cell>
          <cell r="J587" t="str">
            <v>Strojnícka fakulta</v>
          </cell>
          <cell r="Z587">
            <v>0.90000000000000036</v>
          </cell>
          <cell r="AC587" t="str">
            <v>TUKE</v>
          </cell>
        </row>
        <row r="588">
          <cell r="E588">
            <v>1</v>
          </cell>
          <cell r="I588" t="str">
            <v>Technická univerzita v Košiciach</v>
          </cell>
          <cell r="J588" t="str">
            <v>Strojnícka fakulta</v>
          </cell>
          <cell r="Z588">
            <v>3.1499999999999986</v>
          </cell>
          <cell r="AC588" t="str">
            <v>TUKE</v>
          </cell>
        </row>
        <row r="589">
          <cell r="E589">
            <v>3</v>
          </cell>
          <cell r="I589" t="str">
            <v>Technická univerzita v Košiciach</v>
          </cell>
          <cell r="J589" t="str">
            <v>Fakulta elektrotechniky a informatiky</v>
          </cell>
          <cell r="Z589">
            <v>25.200000000000003</v>
          </cell>
          <cell r="AC589" t="str">
            <v>TUKE</v>
          </cell>
        </row>
        <row r="590">
          <cell r="E590">
            <v>1</v>
          </cell>
          <cell r="I590" t="str">
            <v>Technická univerzita v Košiciach</v>
          </cell>
          <cell r="J590" t="str">
            <v>Fakulta elektrotechniky a informatiky</v>
          </cell>
          <cell r="Z590">
            <v>19.218367346938777</v>
          </cell>
          <cell r="AC590" t="str">
            <v>TUKE</v>
          </cell>
        </row>
        <row r="591">
          <cell r="E591">
            <v>2</v>
          </cell>
          <cell r="I591" t="str">
            <v>Technická univerzita v Košiciach</v>
          </cell>
          <cell r="J591" t="str">
            <v>Fakulta elektrotechniky a informatiky</v>
          </cell>
          <cell r="Z591">
            <v>34.424999999999997</v>
          </cell>
          <cell r="AC591" t="str">
            <v>TUKE</v>
          </cell>
        </row>
        <row r="592">
          <cell r="E592">
            <v>2</v>
          </cell>
          <cell r="I592" t="str">
            <v>Technická univerzita v Košiciach</v>
          </cell>
          <cell r="J592" t="str">
            <v>Fakulta elektrotechniky a informatiky</v>
          </cell>
          <cell r="Z592">
            <v>156.17441860465118</v>
          </cell>
          <cell r="AC592" t="str">
            <v>TUKE</v>
          </cell>
        </row>
        <row r="593">
          <cell r="E593">
            <v>1</v>
          </cell>
          <cell r="I593" t="str">
            <v>Technická univerzita v Košiciach</v>
          </cell>
          <cell r="J593" t="str">
            <v>Fakulta elektrotechniky a informatiky</v>
          </cell>
          <cell r="Z593">
            <v>2.4810810810810793</v>
          </cell>
          <cell r="AC593" t="str">
            <v>TUKE</v>
          </cell>
        </row>
        <row r="594">
          <cell r="E594">
            <v>1</v>
          </cell>
          <cell r="I594" t="str">
            <v>Technická univerzita v Košiciach</v>
          </cell>
          <cell r="J594" t="str">
            <v>Fakulta elektrotechniky a informatiky</v>
          </cell>
          <cell r="Z594">
            <v>1.523076923076923</v>
          </cell>
          <cell r="AC594" t="str">
            <v>TUKE</v>
          </cell>
        </row>
        <row r="595">
          <cell r="E595">
            <v>1</v>
          </cell>
          <cell r="I595" t="str">
            <v>Technická univerzita v Košiciach</v>
          </cell>
          <cell r="J595" t="str">
            <v>Fakulta elektrotechniky a informatiky</v>
          </cell>
          <cell r="Z595">
            <v>2.5499999999999989</v>
          </cell>
          <cell r="AC595" t="str">
            <v>TUKE</v>
          </cell>
        </row>
        <row r="596">
          <cell r="E596">
            <v>1</v>
          </cell>
          <cell r="I596" t="str">
            <v>Technická univerzita v Košiciach</v>
          </cell>
          <cell r="J596" t="str">
            <v>Fakulta elektrotechniky a informatiky</v>
          </cell>
          <cell r="Z596">
            <v>3</v>
          </cell>
          <cell r="AC596" t="str">
            <v>TUKE</v>
          </cell>
        </row>
        <row r="597">
          <cell r="E597">
            <v>1</v>
          </cell>
          <cell r="I597" t="str">
            <v>Technická univerzita v Košiciach</v>
          </cell>
          <cell r="J597" t="str">
            <v>Fakulta elektrotechniky a informatiky</v>
          </cell>
          <cell r="Z597">
            <v>0.1333333333333333</v>
          </cell>
          <cell r="AC597" t="str">
            <v>TUKE</v>
          </cell>
        </row>
        <row r="598">
          <cell r="E598">
            <v>1</v>
          </cell>
          <cell r="I598" t="str">
            <v>Technická univerzita v Košiciach</v>
          </cell>
          <cell r="J598" t="str">
            <v>Fakulta elektrotechniky a informatiky</v>
          </cell>
          <cell r="Z598">
            <v>0</v>
          </cell>
          <cell r="AC598" t="str">
            <v>TUKE</v>
          </cell>
        </row>
        <row r="599">
          <cell r="E599">
            <v>1</v>
          </cell>
          <cell r="I599" t="str">
            <v>Katolícka univerzita v Ružomberku</v>
          </cell>
          <cell r="J599" t="str">
            <v>Pedagogická fakulta</v>
          </cell>
          <cell r="Z599">
            <v>0</v>
          </cell>
          <cell r="AC599" t="str">
            <v>KU</v>
          </cell>
        </row>
        <row r="600">
          <cell r="E600">
            <v>1</v>
          </cell>
          <cell r="I600" t="str">
            <v>Katolícka univerzita v Ružomberku</v>
          </cell>
          <cell r="J600" t="str">
            <v>Pedagogická fakulta</v>
          </cell>
          <cell r="Z600">
            <v>6.0839999999999961</v>
          </cell>
          <cell r="AC600" t="str">
            <v>KU</v>
          </cell>
        </row>
        <row r="601">
          <cell r="E601">
            <v>1</v>
          </cell>
          <cell r="I601" t="str">
            <v>Katolícka univerzita v Ružomberku</v>
          </cell>
          <cell r="J601" t="str">
            <v>Pedagogická fakulta</v>
          </cell>
          <cell r="Z601">
            <v>1.5999999999999996</v>
          </cell>
          <cell r="AC601" t="str">
            <v>KU</v>
          </cell>
        </row>
        <row r="602">
          <cell r="E602">
            <v>1</v>
          </cell>
          <cell r="I602" t="str">
            <v>Katolícka univerzita v Ružomberku</v>
          </cell>
          <cell r="J602" t="str">
            <v>Pedagogická fakulta</v>
          </cell>
          <cell r="Z602">
            <v>6.9999999999999951E-2</v>
          </cell>
          <cell r="AC602" t="str">
            <v>KU</v>
          </cell>
        </row>
        <row r="603">
          <cell r="E603">
            <v>1</v>
          </cell>
          <cell r="I603" t="str">
            <v>Katolícka univerzita v Ružomberku</v>
          </cell>
          <cell r="J603" t="str">
            <v>Pedagogická fakulta</v>
          </cell>
          <cell r="Z603">
            <v>0</v>
          </cell>
          <cell r="AC603" t="str">
            <v>KU</v>
          </cell>
        </row>
        <row r="604">
          <cell r="E604">
            <v>1</v>
          </cell>
          <cell r="I604" t="str">
            <v>Katolícka univerzita v Ružomberku</v>
          </cell>
          <cell r="J604" t="str">
            <v>Pedagogická fakulta</v>
          </cell>
          <cell r="Z604">
            <v>0.29999999999999982</v>
          </cell>
          <cell r="AC604" t="str">
            <v>KU</v>
          </cell>
        </row>
        <row r="605">
          <cell r="E605">
            <v>2</v>
          </cell>
          <cell r="I605" t="str">
            <v>Katolícka univerzita v Ružomberku</v>
          </cell>
          <cell r="J605" t="str">
            <v>Pedagogická fakulta</v>
          </cell>
          <cell r="Z605">
            <v>0</v>
          </cell>
          <cell r="AC605" t="str">
            <v>KU</v>
          </cell>
        </row>
        <row r="606">
          <cell r="E606">
            <v>3</v>
          </cell>
          <cell r="I606" t="str">
            <v>Trenčianska univerzita Alexandra Dubčeka v Trenčíne</v>
          </cell>
          <cell r="J606">
            <v>0</v>
          </cell>
          <cell r="Z606">
            <v>8.4</v>
          </cell>
          <cell r="AC606" t="str">
            <v>TUAD</v>
          </cell>
        </row>
        <row r="607">
          <cell r="E607">
            <v>3</v>
          </cell>
          <cell r="I607" t="str">
            <v>Technická univerzita v Košiciach</v>
          </cell>
          <cell r="J607" t="str">
            <v>Letecká fakulta</v>
          </cell>
          <cell r="Z607">
            <v>0</v>
          </cell>
          <cell r="AC607" t="str">
            <v>TUKE</v>
          </cell>
        </row>
        <row r="608">
          <cell r="E608">
            <v>1</v>
          </cell>
          <cell r="I608" t="str">
            <v>Akadémia Policajného zboru</v>
          </cell>
          <cell r="J608">
            <v>0</v>
          </cell>
          <cell r="Z608">
            <v>0</v>
          </cell>
          <cell r="AC608" t="str">
            <v>APZ</v>
          </cell>
        </row>
        <row r="609">
          <cell r="E609">
            <v>2</v>
          </cell>
          <cell r="I609" t="str">
            <v>Akadémia Policajného zboru</v>
          </cell>
          <cell r="J609">
            <v>0</v>
          </cell>
          <cell r="Z609">
            <v>0</v>
          </cell>
          <cell r="AC609" t="str">
            <v>APZ</v>
          </cell>
        </row>
        <row r="610">
          <cell r="E610">
            <v>3</v>
          </cell>
          <cell r="I610" t="str">
            <v>Univerzita Konštantína Filozofa v Nitre</v>
          </cell>
          <cell r="J610" t="str">
            <v>Fakulta sociálnych vied a zdravotníctva</v>
          </cell>
          <cell r="Z610">
            <v>0</v>
          </cell>
          <cell r="AC610" t="str">
            <v>UKF</v>
          </cell>
        </row>
        <row r="611">
          <cell r="E611">
            <v>2</v>
          </cell>
          <cell r="I611" t="str">
            <v>Univerzita Konštantína Filozofa v Nitre</v>
          </cell>
          <cell r="J611" t="str">
            <v>Fakulta sociálnych vied a zdravotníctva</v>
          </cell>
          <cell r="Z611">
            <v>18.173913043478262</v>
          </cell>
          <cell r="AC611" t="str">
            <v>UKF</v>
          </cell>
        </row>
        <row r="612">
          <cell r="E612">
            <v>2</v>
          </cell>
          <cell r="I612" t="str">
            <v>Univerzita Konštantína Filozofa v Nitre</v>
          </cell>
          <cell r="J612" t="str">
            <v>Fakulta sociálnych vied a zdravotníctva</v>
          </cell>
          <cell r="Z612">
            <v>34.225000000000001</v>
          </cell>
          <cell r="AC612" t="str">
            <v>UKF</v>
          </cell>
        </row>
        <row r="613">
          <cell r="E613">
            <v>1</v>
          </cell>
          <cell r="I613" t="str">
            <v>Univerzita Konštantína Filozofa v Nitre</v>
          </cell>
          <cell r="J613" t="str">
            <v>Fakulta sociálnych vied a zdravotníctva</v>
          </cell>
          <cell r="Z613">
            <v>3.3999999999999986</v>
          </cell>
          <cell r="AC613" t="str">
            <v>UKF</v>
          </cell>
        </row>
        <row r="614">
          <cell r="E614">
            <v>2</v>
          </cell>
          <cell r="I614" t="str">
            <v>Žilinská univerzita v Žiline</v>
          </cell>
          <cell r="J614" t="str">
            <v>Fakulta riadenia a informatiky</v>
          </cell>
          <cell r="Z614">
            <v>0</v>
          </cell>
          <cell r="AC614" t="str">
            <v>ŽU</v>
          </cell>
        </row>
        <row r="615">
          <cell r="E615">
            <v>3</v>
          </cell>
          <cell r="I615" t="str">
            <v>Žilinská univerzita v Žiline</v>
          </cell>
          <cell r="J615" t="str">
            <v>Stavebná fakulta</v>
          </cell>
          <cell r="Z615">
            <v>0</v>
          </cell>
          <cell r="AC615" t="str">
            <v>ŽU</v>
          </cell>
        </row>
        <row r="616">
          <cell r="E616">
            <v>2</v>
          </cell>
          <cell r="I616" t="str">
            <v>Žilinská univerzita v Žiline</v>
          </cell>
          <cell r="J616" t="str">
            <v>Stavebná fakulta</v>
          </cell>
          <cell r="Z616">
            <v>13.636363636363635</v>
          </cell>
          <cell r="AC616" t="str">
            <v>ŽU</v>
          </cell>
        </row>
        <row r="617">
          <cell r="E617">
            <v>1</v>
          </cell>
          <cell r="I617" t="str">
            <v>Žilinská univerzita v Žiline</v>
          </cell>
          <cell r="J617" t="str">
            <v>Fakulta riadenia a informatiky</v>
          </cell>
          <cell r="Z617">
            <v>4.8999999999999986</v>
          </cell>
          <cell r="AC617" t="str">
            <v>ŽU</v>
          </cell>
        </row>
        <row r="618">
          <cell r="E618">
            <v>2</v>
          </cell>
          <cell r="I618" t="str">
            <v>Žilinská univerzita v Žiline</v>
          </cell>
          <cell r="J618" t="str">
            <v>Fakulta humanitných vied</v>
          </cell>
          <cell r="Z618">
            <v>2.0999999999999996</v>
          </cell>
          <cell r="AC618" t="str">
            <v>ŽU</v>
          </cell>
        </row>
        <row r="619">
          <cell r="E619">
            <v>3</v>
          </cell>
          <cell r="I619" t="str">
            <v>Žilinská univerzita v Žiline</v>
          </cell>
          <cell r="J619" t="str">
            <v>Fakulta riadenia a informatiky</v>
          </cell>
          <cell r="Z619">
            <v>33.6</v>
          </cell>
          <cell r="AC619" t="str">
            <v>ŽU</v>
          </cell>
        </row>
        <row r="620">
          <cell r="E620">
            <v>1</v>
          </cell>
          <cell r="I620" t="str">
            <v>Žilinská univerzita v Žiline</v>
          </cell>
          <cell r="J620" t="str">
            <v>Fakulta prevádzky a ekonomiky dopravy a spojov</v>
          </cell>
          <cell r="Z620">
            <v>1.8000000000000007</v>
          </cell>
          <cell r="AC620" t="str">
            <v>ŽU</v>
          </cell>
        </row>
        <row r="621">
          <cell r="E621">
            <v>2</v>
          </cell>
          <cell r="I621" t="str">
            <v>Žilinská univerzita v Žiline</v>
          </cell>
          <cell r="J621" t="str">
            <v>Fakulta riadenia a informatiky</v>
          </cell>
          <cell r="Z621">
            <v>18</v>
          </cell>
          <cell r="AC621" t="str">
            <v>ŽU</v>
          </cell>
        </row>
        <row r="622">
          <cell r="E622">
            <v>2</v>
          </cell>
          <cell r="I622" t="str">
            <v>Žilinská univerzita v Žiline</v>
          </cell>
          <cell r="J622" t="str">
            <v>Fakulta riadenia a informatiky</v>
          </cell>
          <cell r="Z622">
            <v>36</v>
          </cell>
          <cell r="AC622" t="str">
            <v>ŽU</v>
          </cell>
        </row>
        <row r="623">
          <cell r="E623">
            <v>2</v>
          </cell>
          <cell r="I623" t="str">
            <v>Žilinská univerzita v Žiline</v>
          </cell>
          <cell r="J623" t="str">
            <v>Fakulta prevádzky a ekonomiky dopravy a spojov</v>
          </cell>
          <cell r="Z623">
            <v>21</v>
          </cell>
          <cell r="AC623" t="str">
            <v>ŽU</v>
          </cell>
        </row>
        <row r="624">
          <cell r="E624">
            <v>1</v>
          </cell>
          <cell r="I624" t="str">
            <v>Žilinská univerzita v Žiline</v>
          </cell>
          <cell r="J624" t="str">
            <v>Fakulta humanitných vied</v>
          </cell>
          <cell r="Z624">
            <v>2.759999999999998</v>
          </cell>
          <cell r="AC624" t="str">
            <v>ŽU</v>
          </cell>
        </row>
        <row r="625">
          <cell r="E625">
            <v>2</v>
          </cell>
          <cell r="I625" t="str">
            <v>Žilinská univerzita v Žiline</v>
          </cell>
          <cell r="J625" t="str">
            <v>Strojnícka fakulta</v>
          </cell>
          <cell r="Z625">
            <v>0</v>
          </cell>
          <cell r="AC625" t="str">
            <v>ŽU</v>
          </cell>
        </row>
        <row r="626">
          <cell r="E626">
            <v>2</v>
          </cell>
          <cell r="I626" t="str">
            <v>Žilinská univerzita v Žiline</v>
          </cell>
          <cell r="J626" t="str">
            <v>Fakulta bezpečnostného inžinierstva</v>
          </cell>
          <cell r="Z626">
            <v>0</v>
          </cell>
          <cell r="AC626" t="str">
            <v>ŽU</v>
          </cell>
        </row>
        <row r="627">
          <cell r="E627">
            <v>1</v>
          </cell>
          <cell r="I627" t="str">
            <v>Žilinská univerzita v Žiline</v>
          </cell>
          <cell r="J627" t="str">
            <v>Strojnícka fakulta</v>
          </cell>
          <cell r="Z627">
            <v>0</v>
          </cell>
          <cell r="AC627" t="str">
            <v>ŽU</v>
          </cell>
        </row>
        <row r="628">
          <cell r="E628">
            <v>1</v>
          </cell>
          <cell r="I628" t="str">
            <v>Žilinská univerzita v Žiline</v>
          </cell>
          <cell r="J628" t="str">
            <v>Fakulta humanitných vied</v>
          </cell>
          <cell r="Z628">
            <v>0.63555555555555543</v>
          </cell>
          <cell r="AC628" t="str">
            <v>ŽU</v>
          </cell>
        </row>
        <row r="629">
          <cell r="E629">
            <v>1</v>
          </cell>
          <cell r="I629" t="str">
            <v>Žilinská univerzita v Žiline</v>
          </cell>
          <cell r="J629" t="str">
            <v>Fakulta humanitných vied</v>
          </cell>
          <cell r="Z629">
            <v>0.63555555555555543</v>
          </cell>
          <cell r="AC629" t="str">
            <v>ŽU</v>
          </cell>
        </row>
        <row r="630">
          <cell r="E630">
            <v>1</v>
          </cell>
          <cell r="I630" t="str">
            <v>Žilinská univerzita v Žiline</v>
          </cell>
          <cell r="J630" t="str">
            <v>Strojnícka fakulta</v>
          </cell>
          <cell r="Z630">
            <v>1.9090909090909101</v>
          </cell>
          <cell r="AC630" t="str">
            <v>ŽU</v>
          </cell>
        </row>
        <row r="631">
          <cell r="E631">
            <v>1</v>
          </cell>
          <cell r="I631" t="str">
            <v>Žilinská univerzita v Žiline</v>
          </cell>
          <cell r="J631" t="str">
            <v>Fakulta prevádzky a ekonomiky dopravy a spojov</v>
          </cell>
          <cell r="Z631">
            <v>4.5</v>
          </cell>
          <cell r="AC631" t="str">
            <v>ŽU</v>
          </cell>
        </row>
        <row r="632">
          <cell r="E632">
            <v>1</v>
          </cell>
          <cell r="I632" t="str">
            <v>Žilinská univerzita v Žiline</v>
          </cell>
          <cell r="J632" t="str">
            <v>Fakulta prevádzky a ekonomiky dopravy a spojov</v>
          </cell>
          <cell r="Z632">
            <v>1.8999999999999986</v>
          </cell>
          <cell r="AC632" t="str">
            <v>ŽU</v>
          </cell>
        </row>
        <row r="633">
          <cell r="E633">
            <v>1</v>
          </cell>
          <cell r="I633" t="str">
            <v>Žilinská univerzita v Žiline</v>
          </cell>
          <cell r="J633" t="str">
            <v>Fakulta bezpečnostného inžinierstva</v>
          </cell>
          <cell r="Z633">
            <v>0</v>
          </cell>
          <cell r="AC633" t="str">
            <v>ŽU</v>
          </cell>
        </row>
        <row r="634">
          <cell r="E634">
            <v>1</v>
          </cell>
          <cell r="I634" t="str">
            <v>Žilinská univerzita v Žiline</v>
          </cell>
          <cell r="J634" t="str">
            <v>Fakulta elektrotechniky a informačných technológií</v>
          </cell>
          <cell r="Z634">
            <v>3.8999999999999986</v>
          </cell>
          <cell r="AC634" t="str">
            <v>ŽU</v>
          </cell>
        </row>
        <row r="635">
          <cell r="E635">
            <v>1</v>
          </cell>
          <cell r="I635" t="str">
            <v>Žilinská univerzita v Žiline</v>
          </cell>
          <cell r="J635" t="str">
            <v>Fakulta elektrotechniky a informačných technológií</v>
          </cell>
          <cell r="Z635">
            <v>2.8846153846153832</v>
          </cell>
          <cell r="AC635" t="str">
            <v>ŽU</v>
          </cell>
        </row>
        <row r="636">
          <cell r="E636">
            <v>1</v>
          </cell>
          <cell r="I636" t="str">
            <v>Žilinská univerzita v Žiline</v>
          </cell>
          <cell r="J636" t="str">
            <v>Fakulta elektrotechniky a informačných technológií</v>
          </cell>
          <cell r="Z636">
            <v>6.1659574468085125</v>
          </cell>
          <cell r="AC636" t="str">
            <v>ŽU</v>
          </cell>
        </row>
        <row r="637">
          <cell r="E637">
            <v>1</v>
          </cell>
          <cell r="I637" t="str">
            <v>Žilinská univerzita v Žiline</v>
          </cell>
          <cell r="J637" t="str">
            <v>Fakulta bezpečnostného inžinierstva</v>
          </cell>
          <cell r="Z637">
            <v>3.6328125</v>
          </cell>
          <cell r="AC637" t="str">
            <v>ŽU</v>
          </cell>
        </row>
        <row r="638">
          <cell r="E638">
            <v>1</v>
          </cell>
          <cell r="I638" t="str">
            <v>Žilinská univerzita v Žiline</v>
          </cell>
          <cell r="J638" t="str">
            <v>Strojnícka fakulta</v>
          </cell>
          <cell r="Z638">
            <v>2.3999999999999986</v>
          </cell>
          <cell r="AC638" t="str">
            <v>ŽU</v>
          </cell>
        </row>
        <row r="639">
          <cell r="E639">
            <v>1</v>
          </cell>
          <cell r="I639" t="str">
            <v>Žilinská univerzita v Žiline</v>
          </cell>
          <cell r="J639" t="str">
            <v>Strojnícka fakulta</v>
          </cell>
          <cell r="Z639">
            <v>3.9405405405405389</v>
          </cell>
          <cell r="AC639" t="str">
            <v>ŽU</v>
          </cell>
        </row>
        <row r="640">
          <cell r="E640">
            <v>1</v>
          </cell>
          <cell r="I640" t="str">
            <v>Žilinská univerzita v Žiline</v>
          </cell>
          <cell r="J640" t="str">
            <v>Fakulta prevádzky a ekonomiky dopravy a spojov</v>
          </cell>
          <cell r="Z640">
            <v>0</v>
          </cell>
          <cell r="AC640" t="str">
            <v>ŽU</v>
          </cell>
        </row>
        <row r="641">
          <cell r="E641">
            <v>1</v>
          </cell>
          <cell r="I641" t="str">
            <v>Žilinská univerzita v Žiline</v>
          </cell>
          <cell r="J641" t="str">
            <v>Strojnícka fakulta</v>
          </cell>
          <cell r="Z641">
            <v>0.75</v>
          </cell>
          <cell r="AC641" t="str">
            <v>ŽU</v>
          </cell>
        </row>
        <row r="642">
          <cell r="E642">
            <v>1</v>
          </cell>
          <cell r="I642" t="str">
            <v>Žilinská univerzita v Žiline</v>
          </cell>
          <cell r="J642" t="str">
            <v>Fakulta elektrotechniky a informačných technológií</v>
          </cell>
          <cell r="Z642">
            <v>4.6188679245283026</v>
          </cell>
          <cell r="AC642" t="str">
            <v>ŽU</v>
          </cell>
        </row>
        <row r="643">
          <cell r="E643">
            <v>1</v>
          </cell>
          <cell r="I643" t="str">
            <v>Žilinská univerzita v Žiline</v>
          </cell>
          <cell r="J643" t="str">
            <v>Fakulta bezpečnostného inžinierstva</v>
          </cell>
          <cell r="Z643">
            <v>0</v>
          </cell>
          <cell r="AC643" t="str">
            <v>ŽU</v>
          </cell>
        </row>
        <row r="644">
          <cell r="E644">
            <v>1</v>
          </cell>
          <cell r="I644" t="str">
            <v>Žilinská univerzita v Žiline</v>
          </cell>
          <cell r="J644" t="str">
            <v>Stavebná fakulta</v>
          </cell>
          <cell r="Z644">
            <v>8.5250000000000004</v>
          </cell>
          <cell r="AC644" t="str">
            <v>ŽU</v>
          </cell>
        </row>
        <row r="645">
          <cell r="E645">
            <v>1</v>
          </cell>
          <cell r="I645" t="str">
            <v>Žilinská univerzita v Žiline</v>
          </cell>
          <cell r="J645" t="str">
            <v>Stavebná fakulta</v>
          </cell>
          <cell r="Z645">
            <v>1.5</v>
          </cell>
          <cell r="AC645" t="str">
            <v>ŽU</v>
          </cell>
        </row>
        <row r="646">
          <cell r="E646">
            <v>1</v>
          </cell>
          <cell r="I646" t="str">
            <v>Žilinská univerzita v Žiline</v>
          </cell>
          <cell r="J646" t="str">
            <v>Stavebná fakulta</v>
          </cell>
          <cell r="Z646">
            <v>1.1999999999999993</v>
          </cell>
          <cell r="AC646" t="str">
            <v>ŽU</v>
          </cell>
        </row>
        <row r="647">
          <cell r="E647">
            <v>3</v>
          </cell>
          <cell r="I647" t="str">
            <v>Žilinská univerzita v Žiline</v>
          </cell>
          <cell r="J647" t="str">
            <v>Strojnícka fakulta</v>
          </cell>
          <cell r="Z647">
            <v>0</v>
          </cell>
          <cell r="AC647" t="str">
            <v>ŽU</v>
          </cell>
        </row>
        <row r="648">
          <cell r="E648">
            <v>1</v>
          </cell>
          <cell r="I648" t="str">
            <v>Žilinská univerzita v Žiline</v>
          </cell>
          <cell r="J648">
            <v>0</v>
          </cell>
          <cell r="Z648">
            <v>1.1999999999999993</v>
          </cell>
          <cell r="AC648" t="str">
            <v>ŽU</v>
          </cell>
        </row>
        <row r="649">
          <cell r="E649">
            <v>3</v>
          </cell>
          <cell r="I649" t="str">
            <v>Žilinská univerzita v Žiline</v>
          </cell>
          <cell r="J649" t="str">
            <v>Fakulta humanitných vied</v>
          </cell>
          <cell r="Z649">
            <v>0</v>
          </cell>
          <cell r="AC649" t="str">
            <v>ŽU</v>
          </cell>
        </row>
        <row r="650">
          <cell r="E650">
            <v>1</v>
          </cell>
          <cell r="I650" t="str">
            <v>Žilinská univerzita v Žiline</v>
          </cell>
          <cell r="J650" t="str">
            <v>Fakulta prevádzky a ekonomiky dopravy a spojov</v>
          </cell>
          <cell r="Z650">
            <v>3.4499999999999993</v>
          </cell>
          <cell r="AC650" t="str">
            <v>ŽU</v>
          </cell>
        </row>
        <row r="651">
          <cell r="E651">
            <v>2</v>
          </cell>
          <cell r="I651" t="str">
            <v>Trenčianska univerzita Alexandra Dubčeka v Trenčíne</v>
          </cell>
          <cell r="J651" t="str">
            <v>Fakulta špeciálnej techniky</v>
          </cell>
          <cell r="Z651">
            <v>13.928571428571431</v>
          </cell>
          <cell r="AC651" t="str">
            <v>TUAD</v>
          </cell>
        </row>
        <row r="652">
          <cell r="E652">
            <v>1</v>
          </cell>
          <cell r="I652" t="str">
            <v>Trenčianska univerzita Alexandra Dubčeka v Trenčíne</v>
          </cell>
          <cell r="J652" t="str">
            <v>Fakulta špeciálnej techniky</v>
          </cell>
          <cell r="Z652">
            <v>2.0999999999999979</v>
          </cell>
          <cell r="AC652" t="str">
            <v>TUAD</v>
          </cell>
        </row>
        <row r="653">
          <cell r="E653">
            <v>1</v>
          </cell>
          <cell r="I653" t="str">
            <v>Trenčianska univerzita Alexandra Dubčeka v Trenčíne</v>
          </cell>
          <cell r="J653" t="str">
            <v>Fakulta špeciálnej techniky</v>
          </cell>
          <cell r="Z653">
            <v>2.6999999999999993</v>
          </cell>
          <cell r="AC653" t="str">
            <v>TUAD</v>
          </cell>
        </row>
        <row r="654">
          <cell r="E654">
            <v>5</v>
          </cell>
          <cell r="I654" t="str">
            <v>Vysoká škola zdravotníctva a sociálnej práce sv. Alžbety v Bratislave, n. o.</v>
          </cell>
          <cell r="J654">
            <v>0</v>
          </cell>
          <cell r="Z654">
            <v>0</v>
          </cell>
          <cell r="AC654" t="str">
            <v>VŠZaSP</v>
          </cell>
        </row>
        <row r="655">
          <cell r="E655">
            <v>1</v>
          </cell>
          <cell r="I655" t="str">
            <v>Vysoká škola zdravotníctva a sociálnej práce sv. Alžbety v Bratislave, n. o.</v>
          </cell>
          <cell r="J655">
            <v>0</v>
          </cell>
          <cell r="Z655">
            <v>0</v>
          </cell>
          <cell r="AC655" t="str">
            <v>VŠZaSP</v>
          </cell>
        </row>
        <row r="656">
          <cell r="E656">
            <v>5</v>
          </cell>
          <cell r="I656" t="str">
            <v>Vysoká škola zdravotníctva a sociálnej práce sv. Alžbety v Bratislave, n. o.</v>
          </cell>
          <cell r="J656" t="str">
            <v>Fakulta zdravotníctva a sociálnej práce sv. Ladislava</v>
          </cell>
          <cell r="Z656">
            <v>0</v>
          </cell>
          <cell r="AC656" t="str">
            <v>VŠZaSP</v>
          </cell>
        </row>
        <row r="657">
          <cell r="E657">
            <v>1</v>
          </cell>
          <cell r="I657" t="str">
            <v>Vysoká škola zdravotníctva a sociálnej práce sv. Alžbety v Bratislave, n. o.</v>
          </cell>
          <cell r="J657">
            <v>0</v>
          </cell>
          <cell r="Z657">
            <v>0</v>
          </cell>
          <cell r="AC657" t="str">
            <v>VŠZaSP</v>
          </cell>
        </row>
        <row r="658">
          <cell r="E658">
            <v>5</v>
          </cell>
          <cell r="I658" t="str">
            <v>Vysoká škola zdravotníctva a sociálnej práce sv. Alžbety v Bratislave, n. o.</v>
          </cell>
          <cell r="J658">
            <v>0</v>
          </cell>
          <cell r="Z658">
            <v>0</v>
          </cell>
          <cell r="AC658" t="str">
            <v>VŠZaSP</v>
          </cell>
        </row>
        <row r="659">
          <cell r="E659">
            <v>1</v>
          </cell>
          <cell r="I659" t="str">
            <v>Vysoká škola zdravotníctva a sociálnej práce sv. Alžbety v Bratislave, n. o.</v>
          </cell>
          <cell r="J659">
            <v>0</v>
          </cell>
          <cell r="Z659">
            <v>0</v>
          </cell>
          <cell r="AC659" t="str">
            <v>VŠZaSP</v>
          </cell>
        </row>
        <row r="660">
          <cell r="E660">
            <v>5</v>
          </cell>
          <cell r="I660" t="str">
            <v>Vysoká škola zdravotníctva a sociálnej práce sv. Alžbety v Bratislave, n. o.</v>
          </cell>
          <cell r="J660">
            <v>0</v>
          </cell>
          <cell r="Z660">
            <v>0</v>
          </cell>
          <cell r="AC660" t="str">
            <v>VŠZaSP</v>
          </cell>
        </row>
        <row r="661">
          <cell r="E661">
            <v>1</v>
          </cell>
          <cell r="I661" t="str">
            <v>Vysoká škola zdravotníctva a sociálnej práce sv. Alžbety v Bratislave, n. o.</v>
          </cell>
          <cell r="J661">
            <v>0</v>
          </cell>
          <cell r="Z661">
            <v>0</v>
          </cell>
          <cell r="AC661" t="str">
            <v>VŠZaSP</v>
          </cell>
        </row>
        <row r="662">
          <cell r="E662">
            <v>1</v>
          </cell>
          <cell r="I662" t="str">
            <v>Vysoká škola zdravotníctva a sociálnej práce sv. Alžbety v Bratislave, n. o.</v>
          </cell>
          <cell r="J662">
            <v>0</v>
          </cell>
          <cell r="Z662">
            <v>0</v>
          </cell>
          <cell r="AC662" t="str">
            <v>VŠZaSP</v>
          </cell>
        </row>
        <row r="663">
          <cell r="E663">
            <v>1</v>
          </cell>
          <cell r="I663" t="str">
            <v>Vysoká škola zdravotníctva a sociálnej práce sv. Alžbety v Bratislave, n. o.</v>
          </cell>
          <cell r="J663">
            <v>0</v>
          </cell>
          <cell r="Z663">
            <v>0</v>
          </cell>
          <cell r="AC663" t="str">
            <v>VŠZaSP</v>
          </cell>
        </row>
        <row r="664">
          <cell r="E664">
            <v>2</v>
          </cell>
          <cell r="I664" t="str">
            <v>Vysoká škola zdravotníctva a sociálnej práce sv. Alžbety v Bratislave, n. o.</v>
          </cell>
          <cell r="J664">
            <v>0</v>
          </cell>
          <cell r="Z664">
            <v>0</v>
          </cell>
          <cell r="AC664" t="str">
            <v>VŠZaSP</v>
          </cell>
        </row>
        <row r="665">
          <cell r="E665">
            <v>5</v>
          </cell>
          <cell r="I665" t="str">
            <v>Vysoká škola zdravotníctva a sociálnej práce sv. Alžbety v Bratislave, n. o.</v>
          </cell>
          <cell r="J665">
            <v>0</v>
          </cell>
          <cell r="Z665">
            <v>39.825000000000003</v>
          </cell>
          <cell r="AC665" t="str">
            <v>VŠZaSP</v>
          </cell>
        </row>
        <row r="666">
          <cell r="E666">
            <v>1</v>
          </cell>
          <cell r="I666" t="str">
            <v>Vysoká škola zdravotníctva a sociálnej práce sv. Alžbety v Bratislave, n. o.</v>
          </cell>
          <cell r="J666">
            <v>0</v>
          </cell>
          <cell r="Z666">
            <v>0</v>
          </cell>
          <cell r="AC666" t="str">
            <v>VŠZaSP</v>
          </cell>
        </row>
        <row r="667">
          <cell r="E667">
            <v>2</v>
          </cell>
          <cell r="I667" t="str">
            <v>Vysoká škola zdravotníctva a sociálnej práce sv. Alžbety v Bratislave, n. o.</v>
          </cell>
          <cell r="J667">
            <v>0</v>
          </cell>
          <cell r="Z667">
            <v>13.473684210526315</v>
          </cell>
          <cell r="AC667" t="str">
            <v>VŠZaSP</v>
          </cell>
        </row>
        <row r="668">
          <cell r="E668">
            <v>2</v>
          </cell>
          <cell r="I668" t="str">
            <v>Vysoká škola zdravotníctva a sociálnej práce sv. Alžbety v Bratislave, n. o.</v>
          </cell>
          <cell r="J668" t="str">
            <v>Fakulta zdravotníctva a sociálnej práce sv. Ladislava</v>
          </cell>
          <cell r="Z668">
            <v>0</v>
          </cell>
          <cell r="AC668" t="str">
            <v>VŠZaSP</v>
          </cell>
        </row>
        <row r="669">
          <cell r="E669">
            <v>2</v>
          </cell>
          <cell r="I669" t="str">
            <v>Vysoká škola zdravotníctva a sociálnej práce sv. Alžbety v Bratislave, n. o.</v>
          </cell>
          <cell r="J669">
            <v>0</v>
          </cell>
          <cell r="Z669">
            <v>0</v>
          </cell>
          <cell r="AC669" t="str">
            <v>VŠZaSP</v>
          </cell>
        </row>
        <row r="670">
          <cell r="E670">
            <v>1</v>
          </cell>
          <cell r="I670" t="str">
            <v>Vysoká škola zdravotníctva a sociálnej práce sv. Alžbety v Bratislave, n. o.</v>
          </cell>
          <cell r="J670">
            <v>0</v>
          </cell>
          <cell r="Z670">
            <v>9.7882352941176478</v>
          </cell>
          <cell r="AC670" t="str">
            <v>VŠZaSP</v>
          </cell>
        </row>
        <row r="671">
          <cell r="E671">
            <v>1</v>
          </cell>
          <cell r="I671" t="str">
            <v>Vysoká škola zdravotníctva a sociálnej práce sv. Alžbety v Bratislave, n. o.</v>
          </cell>
          <cell r="J671">
            <v>0</v>
          </cell>
          <cell r="Z671">
            <v>0</v>
          </cell>
          <cell r="AC671" t="str">
            <v>VŠZaSP</v>
          </cell>
        </row>
        <row r="672">
          <cell r="E672">
            <v>5</v>
          </cell>
          <cell r="I672" t="str">
            <v>Vysoká škola zdravotníctva a sociálnej práce sv. Alžbety v Bratislave, n. o.</v>
          </cell>
          <cell r="J672">
            <v>0</v>
          </cell>
          <cell r="Z672">
            <v>179.08</v>
          </cell>
          <cell r="AC672" t="str">
            <v>VŠZaSP</v>
          </cell>
        </row>
        <row r="673">
          <cell r="E673">
            <v>2</v>
          </cell>
          <cell r="I673" t="str">
            <v>Vysoká škola zdravotníctva a sociálnej práce sv. Alžbety v Bratislave, n. o.</v>
          </cell>
          <cell r="J673">
            <v>0</v>
          </cell>
          <cell r="Z673">
            <v>0</v>
          </cell>
          <cell r="AC673" t="str">
            <v>VŠZaSP</v>
          </cell>
        </row>
        <row r="674">
          <cell r="E674">
            <v>1</v>
          </cell>
          <cell r="I674" t="str">
            <v>Trenčianska univerzita Alexandra Dubčeka v Trenčíne</v>
          </cell>
          <cell r="J674" t="str">
            <v>Fakulta sociálno-ekonomických vzťahov</v>
          </cell>
          <cell r="Z674">
            <v>0</v>
          </cell>
          <cell r="AC674" t="str">
            <v>TUAD</v>
          </cell>
        </row>
        <row r="675">
          <cell r="E675">
            <v>1</v>
          </cell>
          <cell r="I675" t="str">
            <v>Trenčianska univerzita Alexandra Dubčeka v Trenčíne</v>
          </cell>
          <cell r="J675" t="str">
            <v>Fakulta sociálno-ekonomických vzťahov</v>
          </cell>
          <cell r="Z675">
            <v>5.1847826086956488</v>
          </cell>
          <cell r="AC675" t="str">
            <v>TUAD</v>
          </cell>
        </row>
        <row r="676">
          <cell r="E676">
            <v>3</v>
          </cell>
          <cell r="I676" t="str">
            <v>Univerzita Konštantína Filozofa v Nitre</v>
          </cell>
          <cell r="J676" t="str">
            <v>Filozofická fakulta</v>
          </cell>
          <cell r="Z676">
            <v>0</v>
          </cell>
          <cell r="AC676" t="str">
            <v>UKF</v>
          </cell>
        </row>
        <row r="677">
          <cell r="E677">
            <v>1</v>
          </cell>
          <cell r="I677" t="str">
            <v>Univerzita Konštantína Filozofa v Nitre</v>
          </cell>
          <cell r="J677" t="str">
            <v>Filozofická fakulta</v>
          </cell>
          <cell r="Z677">
            <v>0</v>
          </cell>
          <cell r="AC677" t="str">
            <v>UKF</v>
          </cell>
        </row>
        <row r="678">
          <cell r="E678">
            <v>3</v>
          </cell>
          <cell r="I678" t="str">
            <v>Univerzita Konštantína Filozofa v Nitre</v>
          </cell>
          <cell r="J678" t="str">
            <v>Filozofická fakulta</v>
          </cell>
          <cell r="Z678">
            <v>0</v>
          </cell>
          <cell r="AC678" t="str">
            <v>UKF</v>
          </cell>
        </row>
        <row r="679">
          <cell r="E679">
            <v>3</v>
          </cell>
          <cell r="I679" t="str">
            <v>Univerzita Konštantína Filozofa v Nitre</v>
          </cell>
          <cell r="J679" t="str">
            <v>Filozofická fakulta</v>
          </cell>
          <cell r="Z679">
            <v>8.8000000000000007</v>
          </cell>
          <cell r="AC679" t="str">
            <v>UKF</v>
          </cell>
        </row>
        <row r="680">
          <cell r="E680">
            <v>1</v>
          </cell>
          <cell r="I680" t="str">
            <v>Univerzita Konštantína Filozofa v Nitre</v>
          </cell>
          <cell r="J680" t="str">
            <v>Filozofická fakulta</v>
          </cell>
          <cell r="Z680">
            <v>0.92307692307692335</v>
          </cell>
          <cell r="AC680" t="str">
            <v>UKF</v>
          </cell>
        </row>
        <row r="681">
          <cell r="E681">
            <v>1</v>
          </cell>
          <cell r="I681" t="str">
            <v>Univerzita Konštantína Filozofa v Nitre</v>
          </cell>
          <cell r="J681" t="str">
            <v>Filozofická fakulta</v>
          </cell>
          <cell r="Z681">
            <v>0.29999999999999982</v>
          </cell>
          <cell r="AC681" t="str">
            <v>UKF</v>
          </cell>
        </row>
        <row r="682">
          <cell r="E682">
            <v>1</v>
          </cell>
          <cell r="I682" t="str">
            <v>Univerzita Konštantína Filozofa v Nitre</v>
          </cell>
          <cell r="J682" t="str">
            <v>Filozofická fakulta</v>
          </cell>
          <cell r="Z682">
            <v>0.75</v>
          </cell>
          <cell r="AC682" t="str">
            <v>UKF</v>
          </cell>
        </row>
        <row r="683">
          <cell r="E683">
            <v>1</v>
          </cell>
          <cell r="I683" t="str">
            <v>Univerzita Konštantína Filozofa v Nitre</v>
          </cell>
          <cell r="J683" t="str">
            <v>Filozofická fakulta</v>
          </cell>
          <cell r="Z683">
            <v>0.29999999999999982</v>
          </cell>
          <cell r="AC683" t="str">
            <v>UKF</v>
          </cell>
        </row>
        <row r="684">
          <cell r="E684">
            <v>1</v>
          </cell>
          <cell r="I684" t="str">
            <v>Univerzita Konštantína Filozofa v Nitre</v>
          </cell>
          <cell r="J684" t="str">
            <v>Filozofická fakulta</v>
          </cell>
          <cell r="Z684">
            <v>3.7389473684210515</v>
          </cell>
          <cell r="AC684" t="str">
            <v>UKF</v>
          </cell>
        </row>
        <row r="685">
          <cell r="E685">
            <v>1</v>
          </cell>
          <cell r="I685" t="str">
            <v>Univerzita Konštantína Filozofa v Nitre</v>
          </cell>
          <cell r="J685" t="str">
            <v>Filozofická fakulta</v>
          </cell>
          <cell r="Z685">
            <v>9.9999999999999978E-2</v>
          </cell>
          <cell r="AC685" t="str">
            <v>UKF</v>
          </cell>
        </row>
        <row r="686">
          <cell r="E686">
            <v>1</v>
          </cell>
          <cell r="I686" t="str">
            <v>Univerzita Konštantína Filozofa v Nitre</v>
          </cell>
          <cell r="J686" t="str">
            <v>Filozofická fakulta</v>
          </cell>
          <cell r="Z686">
            <v>0.45000000000000018</v>
          </cell>
          <cell r="AC686" t="str">
            <v>UKF</v>
          </cell>
        </row>
        <row r="687">
          <cell r="E687">
            <v>1</v>
          </cell>
          <cell r="I687" t="str">
            <v>Univerzita Konštantína Filozofa v Nitre</v>
          </cell>
          <cell r="J687" t="str">
            <v>Filozofická fakulta</v>
          </cell>
          <cell r="Z687">
            <v>8.333333333333337E-2</v>
          </cell>
          <cell r="AC687" t="str">
            <v>UKF</v>
          </cell>
        </row>
        <row r="688">
          <cell r="E688">
            <v>3</v>
          </cell>
          <cell r="I688" t="str">
            <v>Univerzita Konštantína Filozofa v Nitre</v>
          </cell>
          <cell r="J688" t="str">
            <v>Filozofická fakulta</v>
          </cell>
          <cell r="Z688">
            <v>0</v>
          </cell>
          <cell r="AC688" t="str">
            <v>UKF</v>
          </cell>
        </row>
        <row r="689">
          <cell r="E689">
            <v>2</v>
          </cell>
          <cell r="I689" t="str">
            <v>Trenčianska univerzita Alexandra Dubčeka v Trenčíne</v>
          </cell>
          <cell r="J689" t="str">
            <v>Fakulta zdravotníctva</v>
          </cell>
          <cell r="Z689">
            <v>119.98208955223882</v>
          </cell>
          <cell r="AC689" t="str">
            <v>TUAD</v>
          </cell>
        </row>
        <row r="690">
          <cell r="E690">
            <v>5</v>
          </cell>
          <cell r="I690" t="str">
            <v>Trenčianska univerzita Alexandra Dubčeka v Trenčíne</v>
          </cell>
          <cell r="J690" t="str">
            <v>Fakulta zdravotníctva</v>
          </cell>
          <cell r="Z690">
            <v>128.92880000000002</v>
          </cell>
          <cell r="AC690" t="str">
            <v>TUAD</v>
          </cell>
        </row>
        <row r="691">
          <cell r="E691">
            <v>1</v>
          </cell>
          <cell r="I691" t="str">
            <v>Trenčianska univerzita Alexandra Dubčeka v Trenčíne</v>
          </cell>
          <cell r="J691" t="str">
            <v>Fakulta zdravotníctva</v>
          </cell>
          <cell r="Z691">
            <v>13.806896551724122</v>
          </cell>
          <cell r="AC691" t="str">
            <v>TUAD</v>
          </cell>
        </row>
        <row r="692">
          <cell r="E692">
            <v>5</v>
          </cell>
          <cell r="I692" t="str">
            <v>Trenčianska univerzita Alexandra Dubčeka v Trenčíne</v>
          </cell>
          <cell r="J692" t="str">
            <v>Fakulta zdravotníctva</v>
          </cell>
          <cell r="Z692">
            <v>0</v>
          </cell>
          <cell r="AC692" t="str">
            <v>TUAD</v>
          </cell>
        </row>
        <row r="693">
          <cell r="E693">
            <v>3</v>
          </cell>
          <cell r="I693" t="str">
            <v>Univerzita Komenského v Bratislave</v>
          </cell>
          <cell r="J693" t="str">
            <v>Lekárska fakulta</v>
          </cell>
          <cell r="Z693">
            <v>54.4</v>
          </cell>
          <cell r="AC693" t="str">
            <v>UK</v>
          </cell>
        </row>
        <row r="694">
          <cell r="E694">
            <v>3</v>
          </cell>
          <cell r="I694" t="str">
            <v>Univerzita Komenského v Bratislave</v>
          </cell>
          <cell r="J694" t="str">
            <v>Lekárska fakulta</v>
          </cell>
          <cell r="Z694">
            <v>40.799999999999997</v>
          </cell>
          <cell r="AC694" t="str">
            <v>UK</v>
          </cell>
        </row>
        <row r="695">
          <cell r="E695">
            <v>3</v>
          </cell>
          <cell r="I695" t="str">
            <v>Univerzita Komenského v Bratislave</v>
          </cell>
          <cell r="J695" t="str">
            <v>Lekárska fakulta</v>
          </cell>
          <cell r="Z695">
            <v>13.6</v>
          </cell>
          <cell r="AC695" t="str">
            <v>UK</v>
          </cell>
        </row>
        <row r="696">
          <cell r="E696">
            <v>3</v>
          </cell>
          <cell r="I696" t="str">
            <v>Technická univerzita vo Zvolene</v>
          </cell>
          <cell r="J696" t="str">
            <v>Fakulta ekológie a environmentalistiky</v>
          </cell>
          <cell r="Z696">
            <v>0</v>
          </cell>
          <cell r="AC696" t="str">
            <v>TUZVO</v>
          </cell>
        </row>
        <row r="697">
          <cell r="E697">
            <v>2</v>
          </cell>
          <cell r="I697" t="str">
            <v>Technická univerzita vo Zvolene</v>
          </cell>
          <cell r="J697" t="str">
            <v>Lesnícka fakulta</v>
          </cell>
          <cell r="Z697">
            <v>0</v>
          </cell>
          <cell r="AC697" t="str">
            <v>TUZVO</v>
          </cell>
        </row>
        <row r="698">
          <cell r="E698">
            <v>3</v>
          </cell>
          <cell r="I698" t="str">
            <v>Technická univerzita vo Zvolene</v>
          </cell>
          <cell r="J698" t="str">
            <v>Fakulta ekológie a environmentalistiky</v>
          </cell>
          <cell r="Z698">
            <v>16.8</v>
          </cell>
          <cell r="AC698" t="str">
            <v>TUZVO</v>
          </cell>
        </row>
        <row r="699">
          <cell r="E699">
            <v>2</v>
          </cell>
          <cell r="I699" t="str">
            <v>Technická univerzita vo Zvolene</v>
          </cell>
          <cell r="J699" t="str">
            <v>Lesnícka fakulta</v>
          </cell>
          <cell r="Z699">
            <v>0</v>
          </cell>
          <cell r="AC699" t="str">
            <v>TUZVO</v>
          </cell>
        </row>
        <row r="700">
          <cell r="E700">
            <v>3</v>
          </cell>
          <cell r="I700" t="str">
            <v>Technická univerzita vo Zvolene</v>
          </cell>
          <cell r="J700" t="str">
            <v>Fakulta ekológie a environmentalistiky</v>
          </cell>
          <cell r="Z700">
            <v>8.4</v>
          </cell>
          <cell r="AC700" t="str">
            <v>TUZVO</v>
          </cell>
        </row>
        <row r="701">
          <cell r="E701">
            <v>1</v>
          </cell>
          <cell r="I701" t="str">
            <v>Technická univerzita vo Zvolene</v>
          </cell>
          <cell r="J701" t="str">
            <v>Fakulta ekológie a environmentalistiky</v>
          </cell>
          <cell r="Z701">
            <v>0.59999999999999964</v>
          </cell>
          <cell r="AC701" t="str">
            <v>TUZVO</v>
          </cell>
        </row>
        <row r="702">
          <cell r="E702">
            <v>1</v>
          </cell>
          <cell r="I702" t="str">
            <v>Technická univerzita vo Zvolene</v>
          </cell>
          <cell r="J702" t="str">
            <v>Lesnícka fakulta</v>
          </cell>
          <cell r="Z702">
            <v>0</v>
          </cell>
          <cell r="AC702" t="str">
            <v>TUZVO</v>
          </cell>
        </row>
        <row r="703">
          <cell r="E703">
            <v>1</v>
          </cell>
          <cell r="I703" t="str">
            <v>Technická univerzita vo Zvolene</v>
          </cell>
          <cell r="J703" t="str">
            <v>Fakulta ekológie a environmentalistiky</v>
          </cell>
          <cell r="Z703">
            <v>0</v>
          </cell>
          <cell r="AC703" t="str">
            <v>TUZVO</v>
          </cell>
        </row>
        <row r="704">
          <cell r="E704">
            <v>1</v>
          </cell>
          <cell r="I704" t="str">
            <v>Technická univerzita vo Zvolene</v>
          </cell>
          <cell r="J704" t="str">
            <v>Drevárska fakulta</v>
          </cell>
          <cell r="Z704">
            <v>0.90000000000000036</v>
          </cell>
          <cell r="AC704" t="str">
            <v>TUZVO</v>
          </cell>
        </row>
        <row r="705">
          <cell r="E705">
            <v>1</v>
          </cell>
          <cell r="I705" t="str">
            <v>Technická univerzita vo Zvolene</v>
          </cell>
          <cell r="J705" t="str">
            <v>Drevárska fakulta</v>
          </cell>
          <cell r="Z705">
            <v>0</v>
          </cell>
          <cell r="AC705" t="str">
            <v>TUZVO</v>
          </cell>
        </row>
        <row r="706">
          <cell r="E706">
            <v>1</v>
          </cell>
          <cell r="I706" t="str">
            <v>Technická univerzita vo Zvolene</v>
          </cell>
          <cell r="J706" t="str">
            <v>Drevárska fakulta</v>
          </cell>
          <cell r="Z706">
            <v>0</v>
          </cell>
          <cell r="AC706" t="str">
            <v>TUZVO</v>
          </cell>
        </row>
        <row r="707">
          <cell r="E707">
            <v>1</v>
          </cell>
          <cell r="I707" t="str">
            <v>Technická univerzita vo Zvolene</v>
          </cell>
          <cell r="J707" t="str">
            <v>Fakulta techniky</v>
          </cell>
          <cell r="Z707">
            <v>0</v>
          </cell>
          <cell r="AC707" t="str">
            <v>TUZVO</v>
          </cell>
        </row>
        <row r="708">
          <cell r="E708">
            <v>1</v>
          </cell>
          <cell r="I708" t="str">
            <v>Technická univerzita vo Zvolene</v>
          </cell>
          <cell r="J708" t="str">
            <v>Lesnícka fakulta</v>
          </cell>
          <cell r="Z708">
            <v>5.950638297872338</v>
          </cell>
          <cell r="AC708" t="str">
            <v>TUZVO</v>
          </cell>
        </row>
        <row r="709">
          <cell r="E709">
            <v>1</v>
          </cell>
          <cell r="I709" t="str">
            <v>Technická univerzita vo Zvolene</v>
          </cell>
          <cell r="J709" t="str">
            <v>Drevárska fakulta</v>
          </cell>
          <cell r="Z709">
            <v>3.6206896551724128</v>
          </cell>
          <cell r="AC709" t="str">
            <v>TUZVO</v>
          </cell>
        </row>
        <row r="710">
          <cell r="E710">
            <v>1</v>
          </cell>
          <cell r="I710" t="str">
            <v>Technická univerzita vo Zvolene</v>
          </cell>
          <cell r="J710">
            <v>0</v>
          </cell>
          <cell r="Z710">
            <v>0</v>
          </cell>
          <cell r="AC710" t="str">
            <v>TUZVO</v>
          </cell>
        </row>
        <row r="711">
          <cell r="E711">
            <v>1</v>
          </cell>
          <cell r="I711" t="str">
            <v>Technická univerzita vo Zvolene</v>
          </cell>
          <cell r="J711" t="str">
            <v>Fakulta ekológie a environmentalistiky</v>
          </cell>
          <cell r="Z711">
            <v>0</v>
          </cell>
          <cell r="AC711" t="str">
            <v>TUZVO</v>
          </cell>
        </row>
        <row r="712">
          <cell r="E712">
            <v>1</v>
          </cell>
          <cell r="I712" t="str">
            <v>Technická univerzita vo Zvolene</v>
          </cell>
          <cell r="J712" t="str">
            <v>Fakulta ekológie a environmentalistiky</v>
          </cell>
          <cell r="Z712">
            <v>0</v>
          </cell>
          <cell r="AC712" t="str">
            <v>TUZVO</v>
          </cell>
        </row>
        <row r="713">
          <cell r="E713">
            <v>1</v>
          </cell>
          <cell r="I713" t="str">
            <v>Technická univerzita vo Zvolene</v>
          </cell>
          <cell r="J713" t="str">
            <v>Drevárska fakulta</v>
          </cell>
          <cell r="Z713">
            <v>0</v>
          </cell>
          <cell r="AC713" t="str">
            <v>TUZVO</v>
          </cell>
        </row>
        <row r="714">
          <cell r="E714">
            <v>1</v>
          </cell>
          <cell r="I714" t="str">
            <v>Technická univerzita vo Zvolene</v>
          </cell>
          <cell r="J714" t="str">
            <v>Lesnícka fakulta</v>
          </cell>
          <cell r="Z714">
            <v>0</v>
          </cell>
          <cell r="AC714" t="str">
            <v>TUZVO</v>
          </cell>
        </row>
        <row r="715">
          <cell r="E715">
            <v>3</v>
          </cell>
          <cell r="I715" t="str">
            <v>Univerzita J. Selyeho</v>
          </cell>
          <cell r="J715" t="str">
            <v>Fakulta ekonómie a informatiky</v>
          </cell>
          <cell r="Z715">
            <v>0</v>
          </cell>
          <cell r="AC715" t="str">
            <v>UJS</v>
          </cell>
        </row>
        <row r="716">
          <cell r="E716">
            <v>3</v>
          </cell>
          <cell r="I716" t="str">
            <v>Univerzita J. Selyeho</v>
          </cell>
          <cell r="J716" t="str">
            <v>Fakulta ekonómie a informatiky</v>
          </cell>
          <cell r="Z716">
            <v>17.600000000000001</v>
          </cell>
          <cell r="AC716" t="str">
            <v>UJS</v>
          </cell>
        </row>
        <row r="717">
          <cell r="E717">
            <v>1</v>
          </cell>
          <cell r="I717" t="str">
            <v>Univerzita J. Selyeho</v>
          </cell>
          <cell r="J717" t="str">
            <v>Pedagogická fakulta</v>
          </cell>
          <cell r="Z717">
            <v>0.72722222222222221</v>
          </cell>
          <cell r="AC717" t="str">
            <v>UJS</v>
          </cell>
        </row>
        <row r="718">
          <cell r="E718">
            <v>1</v>
          </cell>
          <cell r="I718" t="str">
            <v>Univerzita J. Selyeho</v>
          </cell>
          <cell r="J718" t="str">
            <v>Pedagogická fakulta</v>
          </cell>
          <cell r="Z718">
            <v>0.54999999999999982</v>
          </cell>
          <cell r="AC718" t="str">
            <v>UJS</v>
          </cell>
        </row>
        <row r="719">
          <cell r="E719">
            <v>1</v>
          </cell>
          <cell r="I719" t="str">
            <v>Univerzita J. Selyeho</v>
          </cell>
          <cell r="J719" t="str">
            <v>Fakulta ekonómie a informatiky</v>
          </cell>
          <cell r="Z719">
            <v>5.25</v>
          </cell>
          <cell r="AC719" t="str">
            <v>UJS</v>
          </cell>
        </row>
        <row r="720">
          <cell r="E720">
            <v>1</v>
          </cell>
          <cell r="I720" t="str">
            <v>Univerzita J. Selyeho</v>
          </cell>
          <cell r="J720" t="str">
            <v>Fakulta ekonómie a informatiky</v>
          </cell>
          <cell r="Z720">
            <v>2.4480000000000004</v>
          </cell>
          <cell r="AC720" t="str">
            <v>UJS</v>
          </cell>
        </row>
        <row r="721">
          <cell r="E721">
            <v>1</v>
          </cell>
          <cell r="I721" t="str">
            <v>Univerzita J. Selyeho</v>
          </cell>
          <cell r="J721" t="str">
            <v>Pedagogická fakulta</v>
          </cell>
          <cell r="Z721">
            <v>0.66000000000000014</v>
          </cell>
          <cell r="AC721" t="str">
            <v>UJS</v>
          </cell>
        </row>
        <row r="722">
          <cell r="E722">
            <v>1</v>
          </cell>
          <cell r="I722" t="str">
            <v>Univerzita J. Selyeho</v>
          </cell>
          <cell r="J722" t="str">
            <v>Pedagogická fakulta</v>
          </cell>
          <cell r="Z722">
            <v>13.32</v>
          </cell>
          <cell r="AC722" t="str">
            <v>UJS</v>
          </cell>
        </row>
        <row r="723">
          <cell r="E723">
            <v>1</v>
          </cell>
          <cell r="I723" t="str">
            <v>Univerzita J. Selyeho</v>
          </cell>
          <cell r="J723" t="str">
            <v>Pedagogická fakulta</v>
          </cell>
          <cell r="Z723">
            <v>0.55999999999999961</v>
          </cell>
          <cell r="AC723" t="str">
            <v>UJS</v>
          </cell>
        </row>
        <row r="724">
          <cell r="E724">
            <v>1</v>
          </cell>
          <cell r="I724" t="str">
            <v>Univerzita J. Selyeho</v>
          </cell>
          <cell r="J724" t="str">
            <v>Pedagogická fakulta</v>
          </cell>
          <cell r="Z724">
            <v>36</v>
          </cell>
          <cell r="AC724" t="str">
            <v>UJS</v>
          </cell>
        </row>
        <row r="725">
          <cell r="E725">
            <v>1</v>
          </cell>
          <cell r="I725" t="str">
            <v>Univerzita J. Selyeho</v>
          </cell>
          <cell r="J725" t="str">
            <v>Pedagogická fakulta</v>
          </cell>
          <cell r="Z725">
            <v>0.17999999999999994</v>
          </cell>
          <cell r="AC725" t="str">
            <v>UJS</v>
          </cell>
        </row>
        <row r="726">
          <cell r="E726">
            <v>3</v>
          </cell>
          <cell r="I726" t="str">
            <v>Slovenská zdravotnícka univerzita v Bratislave</v>
          </cell>
          <cell r="J726" t="str">
            <v>Fakulta verejného zdravotníctva</v>
          </cell>
          <cell r="Z726">
            <v>16.8</v>
          </cell>
          <cell r="AC726" t="str">
            <v>SZU</v>
          </cell>
        </row>
        <row r="727">
          <cell r="E727">
            <v>5</v>
          </cell>
          <cell r="I727" t="str">
            <v>Slovenská zdravotnícka univerzita v Bratislave</v>
          </cell>
          <cell r="J727" t="str">
            <v>Fakulta verejného zdravotníctva</v>
          </cell>
          <cell r="Z727">
            <v>0</v>
          </cell>
          <cell r="AC727" t="str">
            <v>SZU</v>
          </cell>
        </row>
        <row r="728">
          <cell r="E728">
            <v>5</v>
          </cell>
          <cell r="I728" t="str">
            <v>Slovenská zdravotnícka univerzita v Bratislave</v>
          </cell>
          <cell r="J728" t="str">
            <v>Fakulta zdravotníctva so sídlom v Banskej Bystrici</v>
          </cell>
          <cell r="Z728">
            <v>0</v>
          </cell>
          <cell r="AC728" t="str">
            <v>SZU</v>
          </cell>
        </row>
        <row r="729">
          <cell r="E729">
            <v>3</v>
          </cell>
          <cell r="I729" t="str">
            <v>Slovenská technická univerzita v Bratislave</v>
          </cell>
          <cell r="J729" t="str">
            <v>Fakulta elektrotechniky a informatiky</v>
          </cell>
          <cell r="Z729">
            <v>0</v>
          </cell>
          <cell r="AC729" t="str">
            <v>STU</v>
          </cell>
        </row>
        <row r="730">
          <cell r="E730">
            <v>1</v>
          </cell>
          <cell r="I730" t="str">
            <v>Slovenská technická univerzita v Bratislave</v>
          </cell>
          <cell r="J730" t="str">
            <v>Materiálovotechnologická fakulta so sídlom v Trnave</v>
          </cell>
          <cell r="Z730">
            <v>1.6500000000000004</v>
          </cell>
          <cell r="AC730" t="str">
            <v>STU</v>
          </cell>
        </row>
        <row r="731">
          <cell r="E731">
            <v>3</v>
          </cell>
          <cell r="I731" t="str">
            <v>Slovenská technická univerzita v Bratislave</v>
          </cell>
          <cell r="J731" t="str">
            <v>Materiálovotechnologická fakulta so sídlom v Trnave</v>
          </cell>
          <cell r="Z731">
            <v>0</v>
          </cell>
          <cell r="AC731" t="str">
            <v>STU</v>
          </cell>
        </row>
        <row r="732">
          <cell r="E732">
            <v>3</v>
          </cell>
          <cell r="I732" t="str">
            <v>Slovenská technická univerzita v Bratislave</v>
          </cell>
          <cell r="J732" t="str">
            <v>Strojnícka fakulta</v>
          </cell>
          <cell r="Z732">
            <v>25.200000000000003</v>
          </cell>
          <cell r="AC732" t="str">
            <v>STU</v>
          </cell>
        </row>
        <row r="733">
          <cell r="E733">
            <v>3</v>
          </cell>
          <cell r="I733" t="str">
            <v>Slovenská technická univerzita v Bratislave</v>
          </cell>
          <cell r="J733" t="str">
            <v>Stavebná fakulta</v>
          </cell>
          <cell r="Z733">
            <v>8.4</v>
          </cell>
          <cell r="AC733" t="str">
            <v>STU</v>
          </cell>
        </row>
        <row r="734">
          <cell r="E734">
            <v>3</v>
          </cell>
          <cell r="I734" t="str">
            <v>Slovenská technická univerzita v Bratislave</v>
          </cell>
          <cell r="J734" t="str">
            <v>Fakulta chemickej a potravinárskej technológie</v>
          </cell>
          <cell r="Z734">
            <v>16.8</v>
          </cell>
          <cell r="AC734" t="str">
            <v>STU</v>
          </cell>
        </row>
        <row r="735">
          <cell r="E735">
            <v>3</v>
          </cell>
          <cell r="I735" t="str">
            <v>Slovenská technická univerzita v Bratislave</v>
          </cell>
          <cell r="J735" t="str">
            <v>Stavebná fakulta</v>
          </cell>
          <cell r="Z735">
            <v>16.8</v>
          </cell>
          <cell r="AC735" t="str">
            <v>STU</v>
          </cell>
        </row>
        <row r="736">
          <cell r="E736">
            <v>3</v>
          </cell>
          <cell r="I736" t="str">
            <v>Slovenská technická univerzita v Bratislave</v>
          </cell>
          <cell r="J736" t="str">
            <v>Fakulta chemickej a potravinárskej technológie</v>
          </cell>
          <cell r="Z736">
            <v>25.200000000000003</v>
          </cell>
          <cell r="AC736" t="str">
            <v>STU</v>
          </cell>
        </row>
        <row r="737">
          <cell r="E737">
            <v>3</v>
          </cell>
          <cell r="I737" t="str">
            <v>Slovenská technická univerzita v Bratislave</v>
          </cell>
          <cell r="J737" t="str">
            <v>Fakulta informatiky a informačných technológií</v>
          </cell>
          <cell r="Z737">
            <v>0</v>
          </cell>
          <cell r="AC737" t="str">
            <v>STU</v>
          </cell>
        </row>
        <row r="738">
          <cell r="E738">
            <v>3</v>
          </cell>
          <cell r="I738" t="str">
            <v>Slovenská technická univerzita v Bratislave</v>
          </cell>
          <cell r="J738" t="str">
            <v>Fakulta chemickej a potravinárskej technológie</v>
          </cell>
          <cell r="Z738">
            <v>16.8</v>
          </cell>
          <cell r="AC738" t="str">
            <v>STU</v>
          </cell>
        </row>
        <row r="739">
          <cell r="E739">
            <v>2</v>
          </cell>
          <cell r="I739" t="str">
            <v>Slovenská technická univerzita v Bratislave</v>
          </cell>
          <cell r="J739" t="str">
            <v>Fakulta informatiky a informačných technológií</v>
          </cell>
          <cell r="Z739">
            <v>124.83870967741936</v>
          </cell>
          <cell r="AC739" t="str">
            <v>STU</v>
          </cell>
        </row>
        <row r="740">
          <cell r="E740">
            <v>2</v>
          </cell>
          <cell r="I740" t="str">
            <v>Slovenská technická univerzita v Bratislave</v>
          </cell>
          <cell r="J740" t="str">
            <v>Fakulta architektúry a dizajnu</v>
          </cell>
          <cell r="Z740">
            <v>80.494186046511629</v>
          </cell>
          <cell r="AC740" t="str">
            <v>STU</v>
          </cell>
        </row>
        <row r="741">
          <cell r="E741">
            <v>3</v>
          </cell>
          <cell r="I741" t="str">
            <v>Slovenská technická univerzita v Bratislave</v>
          </cell>
          <cell r="J741" t="str">
            <v>Materiálovotechnologická fakulta so sídlom v Trnave</v>
          </cell>
          <cell r="Z741">
            <v>8.4</v>
          </cell>
          <cell r="AC741" t="str">
            <v>STU</v>
          </cell>
        </row>
        <row r="742">
          <cell r="E742">
            <v>3</v>
          </cell>
          <cell r="I742" t="str">
            <v>Slovenská technická univerzita v Bratislave</v>
          </cell>
          <cell r="J742" t="str">
            <v>Fakulta elektrotechniky a informatiky</v>
          </cell>
          <cell r="Z742">
            <v>0</v>
          </cell>
          <cell r="AC742" t="str">
            <v>STU</v>
          </cell>
        </row>
        <row r="743">
          <cell r="E743">
            <v>3</v>
          </cell>
          <cell r="I743" t="str">
            <v>Slovenská technická univerzita v Bratislave</v>
          </cell>
          <cell r="J743" t="str">
            <v>Fakulta chemickej a potravinárskej technológie</v>
          </cell>
          <cell r="Z743">
            <v>16.8</v>
          </cell>
          <cell r="AC743" t="str">
            <v>STU</v>
          </cell>
        </row>
        <row r="744">
          <cell r="E744">
            <v>3</v>
          </cell>
          <cell r="I744" t="str">
            <v>Slovenská technická univerzita v Bratislave</v>
          </cell>
          <cell r="J744" t="str">
            <v>Stavebná fakulta</v>
          </cell>
          <cell r="Z744">
            <v>25.200000000000003</v>
          </cell>
          <cell r="AC744" t="str">
            <v>STU</v>
          </cell>
        </row>
        <row r="745">
          <cell r="E745">
            <v>3</v>
          </cell>
          <cell r="I745" t="str">
            <v>Slovenská technická univerzita v Bratislave</v>
          </cell>
          <cell r="J745" t="str">
            <v>Fakulta chemickej a potravinárskej technológie</v>
          </cell>
          <cell r="Z745">
            <v>16.8</v>
          </cell>
          <cell r="AC745" t="str">
            <v>STU</v>
          </cell>
        </row>
        <row r="746">
          <cell r="E746">
            <v>1</v>
          </cell>
          <cell r="I746" t="str">
            <v>Slovenská technická univerzita v Bratislave</v>
          </cell>
          <cell r="J746">
            <v>0</v>
          </cell>
          <cell r="Z746">
            <v>0.59999999999999964</v>
          </cell>
          <cell r="AC746" t="str">
            <v>STU</v>
          </cell>
        </row>
        <row r="747">
          <cell r="E747">
            <v>2</v>
          </cell>
          <cell r="I747" t="str">
            <v>Slovenská technická univerzita v Bratislave</v>
          </cell>
          <cell r="J747" t="str">
            <v>Materiálovotechnologická fakulta so sídlom v Trnave</v>
          </cell>
          <cell r="Z747">
            <v>68.068965517241381</v>
          </cell>
          <cell r="AC747" t="str">
            <v>STU</v>
          </cell>
        </row>
        <row r="748">
          <cell r="E748">
            <v>3</v>
          </cell>
          <cell r="I748" t="str">
            <v>Slovenská technická univerzita v Bratislave</v>
          </cell>
          <cell r="J748" t="str">
            <v>Fakulta chemickej a potravinárskej technológie</v>
          </cell>
          <cell r="Z748">
            <v>16.8</v>
          </cell>
          <cell r="AC748" t="str">
            <v>STU</v>
          </cell>
        </row>
        <row r="749">
          <cell r="E749">
            <v>3</v>
          </cell>
          <cell r="I749" t="str">
            <v>Slovenská technická univerzita v Bratislave</v>
          </cell>
          <cell r="J749" t="str">
            <v>Fakulta chemickej a potravinárskej technológie</v>
          </cell>
          <cell r="Z749">
            <v>16.8</v>
          </cell>
          <cell r="AC749" t="str">
            <v>STU</v>
          </cell>
        </row>
        <row r="750">
          <cell r="E750">
            <v>1</v>
          </cell>
          <cell r="I750" t="str">
            <v>Slovenská technická univerzita v Bratislave</v>
          </cell>
          <cell r="J750" t="str">
            <v>Materiálovotechnologická fakulta so sídlom v Trnave</v>
          </cell>
          <cell r="Z750">
            <v>4.1999999999999957</v>
          </cell>
          <cell r="AC750" t="str">
            <v>STU</v>
          </cell>
        </row>
        <row r="751">
          <cell r="E751">
            <v>1</v>
          </cell>
          <cell r="I751" t="str">
            <v>Slovenská technická univerzita v Bratislave</v>
          </cell>
          <cell r="J751" t="str">
            <v>Stavebná fakulta</v>
          </cell>
          <cell r="Z751">
            <v>0.59999999999999964</v>
          </cell>
          <cell r="AC751" t="str">
            <v>STU</v>
          </cell>
        </row>
        <row r="752">
          <cell r="E752">
            <v>1</v>
          </cell>
          <cell r="I752" t="str">
            <v>Slovenská technická univerzita v Bratislave</v>
          </cell>
          <cell r="J752" t="str">
            <v>Strojnícka fakulta</v>
          </cell>
          <cell r="Z752">
            <v>1.5</v>
          </cell>
          <cell r="AC752" t="str">
            <v>STU</v>
          </cell>
        </row>
        <row r="753">
          <cell r="E753">
            <v>1</v>
          </cell>
          <cell r="I753" t="str">
            <v>Slovenská technická univerzita v Bratislave</v>
          </cell>
          <cell r="J753" t="str">
            <v>Strojnícka fakulta</v>
          </cell>
          <cell r="Z753">
            <v>0.29999999999999982</v>
          </cell>
          <cell r="AC753" t="str">
            <v>STU</v>
          </cell>
        </row>
        <row r="754">
          <cell r="E754">
            <v>1</v>
          </cell>
          <cell r="I754" t="str">
            <v>Slovenská technická univerzita v Bratislave</v>
          </cell>
          <cell r="J754" t="str">
            <v>Fakulta chemickej a potravinárskej technológie</v>
          </cell>
          <cell r="Z754">
            <v>2.9250000000000007</v>
          </cell>
          <cell r="AC754" t="str">
            <v>STU</v>
          </cell>
        </row>
        <row r="755">
          <cell r="E755">
            <v>1</v>
          </cell>
          <cell r="I755" t="str">
            <v>Slovenská technická univerzita v Bratislave</v>
          </cell>
          <cell r="J755" t="str">
            <v>Fakulta chemickej a potravinárskej technológie</v>
          </cell>
          <cell r="Z755">
            <v>2.8499999999999979</v>
          </cell>
          <cell r="AC755" t="str">
            <v>STU</v>
          </cell>
        </row>
        <row r="756">
          <cell r="E756">
            <v>1</v>
          </cell>
          <cell r="I756" t="str">
            <v>Slovenská technická univerzita v Bratislave</v>
          </cell>
          <cell r="J756" t="str">
            <v>Fakulta chemickej a potravinárskej technológie</v>
          </cell>
          <cell r="Z756">
            <v>0.29999999999999982</v>
          </cell>
          <cell r="AC756" t="str">
            <v>STU</v>
          </cell>
        </row>
        <row r="757">
          <cell r="E757">
            <v>1</v>
          </cell>
          <cell r="I757" t="str">
            <v>Slovenská technická univerzita v Bratislave</v>
          </cell>
          <cell r="J757" t="str">
            <v>Fakulta chemickej a potravinárskej technológie</v>
          </cell>
          <cell r="Z757">
            <v>3.8999999999999986</v>
          </cell>
          <cell r="AC757" t="str">
            <v>STU</v>
          </cell>
        </row>
        <row r="758">
          <cell r="E758">
            <v>1</v>
          </cell>
          <cell r="I758" t="str">
            <v>Slovenská technická univerzita v Bratislave</v>
          </cell>
          <cell r="J758" t="str">
            <v>Fakulta chemickej a potravinárskej technológie</v>
          </cell>
          <cell r="Z758">
            <v>2.0999999999999996</v>
          </cell>
          <cell r="AC758" t="str">
            <v>STU</v>
          </cell>
        </row>
        <row r="759">
          <cell r="E759">
            <v>1</v>
          </cell>
          <cell r="I759" t="str">
            <v>Slovenská technická univerzita v Bratislave</v>
          </cell>
          <cell r="J759" t="str">
            <v>Fakulta chemickej a potravinárskej technológie</v>
          </cell>
          <cell r="Z759">
            <v>1.567499999999999</v>
          </cell>
          <cell r="AC759" t="str">
            <v>STU</v>
          </cell>
        </row>
        <row r="760">
          <cell r="E760">
            <v>1</v>
          </cell>
          <cell r="I760" t="str">
            <v>Slovenská technická univerzita v Bratislave</v>
          </cell>
          <cell r="J760" t="str">
            <v>Stavebná fakulta</v>
          </cell>
          <cell r="Z760">
            <v>0.59999999999999964</v>
          </cell>
          <cell r="AC760" t="str">
            <v>STU</v>
          </cell>
        </row>
        <row r="761">
          <cell r="E761">
            <v>1</v>
          </cell>
          <cell r="I761" t="str">
            <v>Slovenská technická univerzita v Bratislave</v>
          </cell>
          <cell r="J761" t="str">
            <v>Strojnícka fakulta</v>
          </cell>
          <cell r="Z761">
            <v>0</v>
          </cell>
          <cell r="AC761" t="str">
            <v>STU</v>
          </cell>
        </row>
        <row r="762">
          <cell r="E762">
            <v>1</v>
          </cell>
          <cell r="I762" t="str">
            <v>Slovenská technická univerzita v Bratislave</v>
          </cell>
          <cell r="J762">
            <v>0</v>
          </cell>
          <cell r="Z762">
            <v>0.59999999999999964</v>
          </cell>
          <cell r="AC762" t="str">
            <v>STU</v>
          </cell>
        </row>
        <row r="763">
          <cell r="E763">
            <v>2</v>
          </cell>
          <cell r="I763" t="str">
            <v>Slovenská technická univerzita v Bratislave</v>
          </cell>
          <cell r="J763" t="str">
            <v>Fakulta informatiky a informačných technológií</v>
          </cell>
          <cell r="Z763">
            <v>0</v>
          </cell>
          <cell r="AC763" t="str">
            <v>STU</v>
          </cell>
        </row>
        <row r="764">
          <cell r="E764">
            <v>1</v>
          </cell>
          <cell r="I764" t="str">
            <v>Slovenská technická univerzita v Bratislave</v>
          </cell>
          <cell r="J764" t="str">
            <v>Strojnícka fakulta</v>
          </cell>
          <cell r="Z764">
            <v>0.45000000000000018</v>
          </cell>
          <cell r="AC764" t="str">
            <v>STU</v>
          </cell>
        </row>
        <row r="765">
          <cell r="E765">
            <v>1</v>
          </cell>
          <cell r="I765" t="str">
            <v>Slovenská technická univerzita v Bratislave</v>
          </cell>
          <cell r="J765" t="str">
            <v>Stavebná fakulta</v>
          </cell>
          <cell r="Z765">
            <v>1.8000000000000007</v>
          </cell>
          <cell r="AC765" t="str">
            <v>STU</v>
          </cell>
        </row>
        <row r="766">
          <cell r="E766">
            <v>1</v>
          </cell>
          <cell r="I766" t="str">
            <v>Slovenská technická univerzita v Bratislave</v>
          </cell>
          <cell r="J766" t="str">
            <v>Fakulta chemickej a potravinárskej technológie</v>
          </cell>
          <cell r="Z766">
            <v>0.14999999999999991</v>
          </cell>
          <cell r="AC766" t="str">
            <v>STU</v>
          </cell>
        </row>
        <row r="767">
          <cell r="E767">
            <v>1</v>
          </cell>
          <cell r="I767" t="str">
            <v>Slovenská technická univerzita v Bratislave</v>
          </cell>
          <cell r="J767" t="str">
            <v>Stavebná fakulta</v>
          </cell>
          <cell r="Z767">
            <v>0.39000000000000012</v>
          </cell>
          <cell r="AC767" t="str">
            <v>STU</v>
          </cell>
        </row>
        <row r="768">
          <cell r="E768">
            <v>3</v>
          </cell>
          <cell r="I768" t="str">
            <v>Slovenská technická univerzita v Bratislave</v>
          </cell>
          <cell r="J768" t="str">
            <v>Fakulta architektúry a dizajnu</v>
          </cell>
          <cell r="Z768">
            <v>0</v>
          </cell>
          <cell r="AC768" t="str">
            <v>STU</v>
          </cell>
        </row>
        <row r="769">
          <cell r="E769">
            <v>1</v>
          </cell>
          <cell r="I769" t="str">
            <v>Slovenská technická univerzita v Bratislave</v>
          </cell>
          <cell r="J769" t="str">
            <v>Stavebná fakulta</v>
          </cell>
          <cell r="Z769">
            <v>0.79999999999999982</v>
          </cell>
          <cell r="AC769" t="str">
            <v>STU</v>
          </cell>
        </row>
        <row r="770">
          <cell r="E770">
            <v>3</v>
          </cell>
          <cell r="I770" t="str">
            <v>Trenčianska univerzita Alexandra Dubčeka v Trenčíne</v>
          </cell>
          <cell r="J770" t="str">
            <v>Fakulta priemyselných technológií v Púchove</v>
          </cell>
          <cell r="Z770">
            <v>8.4</v>
          </cell>
          <cell r="AC770" t="str">
            <v>TUAD</v>
          </cell>
        </row>
        <row r="771">
          <cell r="E771">
            <v>1</v>
          </cell>
          <cell r="I771" t="str">
            <v>Univerzita Komenského v Bratislave</v>
          </cell>
          <cell r="J771" t="str">
            <v>Pedagogická fakulta</v>
          </cell>
          <cell r="Z771">
            <v>0</v>
          </cell>
          <cell r="AC771" t="str">
            <v>UK</v>
          </cell>
        </row>
        <row r="772">
          <cell r="E772">
            <v>2</v>
          </cell>
          <cell r="I772" t="str">
            <v>Univerzita Komenského v Bratislave</v>
          </cell>
          <cell r="J772" t="str">
            <v>Pedagogická fakulta</v>
          </cell>
          <cell r="Z772">
            <v>7.7000000000000011</v>
          </cell>
          <cell r="AC772" t="str">
            <v>UK</v>
          </cell>
        </row>
        <row r="773">
          <cell r="E773">
            <v>2</v>
          </cell>
          <cell r="I773" t="str">
            <v>Univerzita Komenského v Bratislave</v>
          </cell>
          <cell r="J773" t="str">
            <v>Pedagogická fakulta</v>
          </cell>
          <cell r="Z773">
            <v>8.8000000000000007</v>
          </cell>
          <cell r="AC773" t="str">
            <v>UK</v>
          </cell>
        </row>
        <row r="774">
          <cell r="E774">
            <v>2</v>
          </cell>
          <cell r="I774" t="str">
            <v>Univerzita Komenského v Bratislave</v>
          </cell>
          <cell r="J774" t="str">
            <v>Pedagogická fakulta</v>
          </cell>
          <cell r="Z774">
            <v>8.8000000000000007</v>
          </cell>
          <cell r="AC774" t="str">
            <v>UK</v>
          </cell>
        </row>
        <row r="775">
          <cell r="E775">
            <v>2</v>
          </cell>
          <cell r="I775" t="str">
            <v>Univerzita Komenského v Bratislave</v>
          </cell>
          <cell r="J775" t="str">
            <v>Pedagogická fakulta</v>
          </cell>
          <cell r="Z775">
            <v>49.35</v>
          </cell>
          <cell r="AC775" t="str">
            <v>UK</v>
          </cell>
        </row>
        <row r="776">
          <cell r="E776">
            <v>1</v>
          </cell>
          <cell r="I776" t="str">
            <v>Univerzita Komenského v Bratislave</v>
          </cell>
          <cell r="J776" t="str">
            <v>Pedagogická fakulta</v>
          </cell>
          <cell r="Z776">
            <v>1.0153846153846153</v>
          </cell>
          <cell r="AC776" t="str">
            <v>UK</v>
          </cell>
        </row>
        <row r="777">
          <cell r="E777">
            <v>1</v>
          </cell>
          <cell r="I777" t="str">
            <v>Univerzita Komenského v Bratislave</v>
          </cell>
          <cell r="J777" t="str">
            <v>Pedagogická fakulta</v>
          </cell>
          <cell r="Z777">
            <v>0.16500000000000004</v>
          </cell>
          <cell r="AC777" t="str">
            <v>UK</v>
          </cell>
        </row>
        <row r="778">
          <cell r="E778">
            <v>2</v>
          </cell>
          <cell r="I778" t="str">
            <v>Univerzita Komenského v Bratislave</v>
          </cell>
          <cell r="J778" t="str">
            <v>Pedagogická fakulta</v>
          </cell>
          <cell r="Z778">
            <v>66.337499999999991</v>
          </cell>
          <cell r="AC778" t="str">
            <v>UK</v>
          </cell>
        </row>
        <row r="779">
          <cell r="E779">
            <v>1</v>
          </cell>
          <cell r="I779" t="str">
            <v>Univerzita Komenského v Bratislave</v>
          </cell>
          <cell r="J779" t="str">
            <v>Pedagogická fakulta</v>
          </cell>
          <cell r="Z779">
            <v>1.870000000000001</v>
          </cell>
          <cell r="AC779" t="str">
            <v>UK</v>
          </cell>
        </row>
        <row r="780">
          <cell r="E780">
            <v>1</v>
          </cell>
          <cell r="I780" t="str">
            <v>Univerzita Komenského v Bratislave</v>
          </cell>
          <cell r="J780" t="str">
            <v>Pedagogická fakulta</v>
          </cell>
          <cell r="Z780">
            <v>0</v>
          </cell>
          <cell r="AC780" t="str">
            <v>UK</v>
          </cell>
        </row>
        <row r="781">
          <cell r="E781">
            <v>1</v>
          </cell>
          <cell r="I781" t="str">
            <v>Univerzita Komenského v Bratislave</v>
          </cell>
          <cell r="J781" t="str">
            <v>Pedagogická fakulta</v>
          </cell>
          <cell r="Z781">
            <v>0.23999999999999977</v>
          </cell>
          <cell r="AC781" t="str">
            <v>UK</v>
          </cell>
        </row>
        <row r="782">
          <cell r="E782">
            <v>3</v>
          </cell>
          <cell r="I782" t="str">
            <v>Univerzita Komenského v Bratislave</v>
          </cell>
          <cell r="J782" t="str">
            <v>Pedagogická fakulta</v>
          </cell>
          <cell r="Z782">
            <v>0</v>
          </cell>
          <cell r="AC782" t="str">
            <v>UK</v>
          </cell>
        </row>
        <row r="783">
          <cell r="E783">
            <v>3</v>
          </cell>
          <cell r="I783" t="str">
            <v>Univerzita Komenského v Bratislave</v>
          </cell>
          <cell r="J783" t="str">
            <v>Fakulta matematiky, fyziky a informatiky</v>
          </cell>
          <cell r="Z783">
            <v>16.8</v>
          </cell>
          <cell r="AC783" t="str">
            <v>UK</v>
          </cell>
        </row>
        <row r="784">
          <cell r="E784">
            <v>3</v>
          </cell>
          <cell r="I784" t="str">
            <v>Univerzita Komenského v Bratislave</v>
          </cell>
          <cell r="J784" t="str">
            <v>Fakulta matematiky, fyziky a informatiky</v>
          </cell>
          <cell r="Z784">
            <v>16.8</v>
          </cell>
          <cell r="AC784" t="str">
            <v>UK</v>
          </cell>
        </row>
        <row r="785">
          <cell r="E785">
            <v>3</v>
          </cell>
          <cell r="I785" t="str">
            <v>Univerzita Komenského v Bratislave</v>
          </cell>
          <cell r="J785" t="str">
            <v>Fakulta matematiky, fyziky a informatiky</v>
          </cell>
          <cell r="Z785">
            <v>25.200000000000003</v>
          </cell>
          <cell r="AC785" t="str">
            <v>UK</v>
          </cell>
        </row>
        <row r="786">
          <cell r="E786">
            <v>3</v>
          </cell>
          <cell r="I786" t="str">
            <v>Univerzita Komenského v Bratislave</v>
          </cell>
          <cell r="J786" t="str">
            <v>Fakulta matematiky, fyziky a informatiky</v>
          </cell>
          <cell r="Z786">
            <v>25.200000000000003</v>
          </cell>
          <cell r="AC786" t="str">
            <v>UK</v>
          </cell>
        </row>
        <row r="787">
          <cell r="E787">
            <v>1</v>
          </cell>
          <cell r="I787" t="str">
            <v>Univerzita Komenského v Bratislave</v>
          </cell>
          <cell r="J787" t="str">
            <v>Fakulta matematiky, fyziky a informatiky</v>
          </cell>
          <cell r="Z787">
            <v>0</v>
          </cell>
          <cell r="AC787" t="str">
            <v>UK</v>
          </cell>
        </row>
        <row r="788">
          <cell r="E788">
            <v>1</v>
          </cell>
          <cell r="I788" t="str">
            <v>Univerzita Komenského v Bratislave</v>
          </cell>
          <cell r="J788" t="str">
            <v>Fakulta matematiky, fyziky a informatiky</v>
          </cell>
          <cell r="Z788">
            <v>2.8599999999999994</v>
          </cell>
          <cell r="AC788" t="str">
            <v>UK</v>
          </cell>
        </row>
        <row r="789">
          <cell r="E789">
            <v>1</v>
          </cell>
          <cell r="I789" t="str">
            <v>Univerzita Komenského v Bratislave</v>
          </cell>
          <cell r="J789" t="str">
            <v>Fakulta matematiky, fyziky a informatiky</v>
          </cell>
          <cell r="Z789">
            <v>0.51999999999999957</v>
          </cell>
          <cell r="AC789" t="str">
            <v>UK</v>
          </cell>
        </row>
        <row r="790">
          <cell r="E790">
            <v>1</v>
          </cell>
          <cell r="I790" t="str">
            <v>Univerzita Komenského v Bratislave</v>
          </cell>
          <cell r="J790" t="str">
            <v>Fakulta matematiky, fyziky a informatiky</v>
          </cell>
          <cell r="Z790">
            <v>0.71999999999999975</v>
          </cell>
          <cell r="AC790" t="str">
            <v>UK</v>
          </cell>
        </row>
        <row r="791">
          <cell r="E791">
            <v>1</v>
          </cell>
          <cell r="I791" t="str">
            <v>Univerzita Komenského v Bratislave</v>
          </cell>
          <cell r="J791" t="str">
            <v>Fakulta matematiky, fyziky a informatiky</v>
          </cell>
          <cell r="Z791">
            <v>0.55999999999999961</v>
          </cell>
          <cell r="AC791" t="str">
            <v>UK</v>
          </cell>
        </row>
        <row r="792">
          <cell r="E792">
            <v>1</v>
          </cell>
          <cell r="I792" t="str">
            <v>Univerzita Komenského v Bratislave</v>
          </cell>
          <cell r="J792" t="str">
            <v>Fakulta matematiky, fyziky a informatiky</v>
          </cell>
          <cell r="Z792">
            <v>1.56</v>
          </cell>
          <cell r="AC792" t="str">
            <v>UK</v>
          </cell>
        </row>
        <row r="793">
          <cell r="E793">
            <v>2</v>
          </cell>
          <cell r="I793" t="str">
            <v>Slovenská zdravotnícka univerzita v Bratislave</v>
          </cell>
          <cell r="J793" t="str">
            <v>Fakulta ošetrovateľstva a zdravotníckych odborných štúdií</v>
          </cell>
          <cell r="Z793">
            <v>0</v>
          </cell>
          <cell r="AC793" t="str">
            <v>SZU</v>
          </cell>
        </row>
        <row r="794">
          <cell r="E794">
            <v>5</v>
          </cell>
          <cell r="I794" t="str">
            <v>Slovenská zdravotnícka univerzita v Bratislave</v>
          </cell>
          <cell r="J794" t="str">
            <v>Fakulta ošetrovateľstva a zdravotníckych odborných štúdií</v>
          </cell>
          <cell r="Z794">
            <v>0</v>
          </cell>
          <cell r="AC794" t="str">
            <v>SZU</v>
          </cell>
        </row>
        <row r="795">
          <cell r="E795">
            <v>5</v>
          </cell>
          <cell r="I795" t="str">
            <v>Slovenská zdravotnícka univerzita v Bratislave</v>
          </cell>
          <cell r="J795" t="str">
            <v>Fakulta ošetrovateľstva a zdravotníckych odborných štúdií</v>
          </cell>
          <cell r="Z795">
            <v>0</v>
          </cell>
          <cell r="AC795" t="str">
            <v>SZU</v>
          </cell>
        </row>
        <row r="796">
          <cell r="E796">
            <v>5</v>
          </cell>
          <cell r="I796" t="str">
            <v>Slovenská zdravotnícka univerzita v Bratislave</v>
          </cell>
          <cell r="J796" t="str">
            <v>Fakulta ošetrovateľstva a zdravotníckych odborných štúdií</v>
          </cell>
          <cell r="Z796">
            <v>0</v>
          </cell>
          <cell r="AC796" t="str">
            <v>SZU</v>
          </cell>
        </row>
        <row r="797">
          <cell r="E797">
            <v>5</v>
          </cell>
          <cell r="I797" t="str">
            <v>Slovenská zdravotnícka univerzita v Bratislave</v>
          </cell>
          <cell r="J797" t="str">
            <v>Fakulta ošetrovateľstva a zdravotníckych odborných štúdií</v>
          </cell>
          <cell r="Z797">
            <v>0</v>
          </cell>
          <cell r="AC797" t="str">
            <v>SZU</v>
          </cell>
        </row>
        <row r="798">
          <cell r="E798">
            <v>5</v>
          </cell>
          <cell r="I798" t="str">
            <v>Slovenská zdravotnícka univerzita v Bratislave</v>
          </cell>
          <cell r="J798" t="str">
            <v>Fakulta ošetrovateľstva a zdravotníckych odborných štúdií</v>
          </cell>
          <cell r="Z798">
            <v>0</v>
          </cell>
          <cell r="AC798" t="str">
            <v>SZU</v>
          </cell>
        </row>
        <row r="799">
          <cell r="E799">
            <v>5</v>
          </cell>
          <cell r="I799" t="str">
            <v>Slovenská zdravotnícka univerzita v Bratislave</v>
          </cell>
          <cell r="J799" t="str">
            <v>Fakulta ošetrovateľstva a zdravotníckych odborných štúdií</v>
          </cell>
          <cell r="Z799">
            <v>43.611111111111114</v>
          </cell>
          <cell r="AC799" t="str">
            <v>SZU</v>
          </cell>
        </row>
        <row r="800">
          <cell r="E800">
            <v>5</v>
          </cell>
          <cell r="I800" t="str">
            <v>Slovenská zdravotnícka univerzita v Bratislave</v>
          </cell>
          <cell r="J800" t="str">
            <v>Fakulta ošetrovateľstva a zdravotníckych odborných štúdií</v>
          </cell>
          <cell r="Z800">
            <v>9.7710344827586226</v>
          </cell>
          <cell r="AC800" t="str">
            <v>SZU</v>
          </cell>
        </row>
        <row r="801">
          <cell r="E801">
            <v>2</v>
          </cell>
          <cell r="I801" t="str">
            <v>Slovenská zdravotnícka univerzita v Bratislave</v>
          </cell>
          <cell r="J801" t="str">
            <v>Fakulta ošetrovateľstva a zdravotníckych odborných štúdií</v>
          </cell>
          <cell r="Z801">
            <v>0</v>
          </cell>
          <cell r="AC801" t="str">
            <v>SZU</v>
          </cell>
        </row>
        <row r="802">
          <cell r="E802">
            <v>1</v>
          </cell>
          <cell r="I802" t="str">
            <v>Ekonomická univerzita v Bratislave</v>
          </cell>
          <cell r="J802" t="str">
            <v>Podnikovohospodárska fakulta v Košiciach</v>
          </cell>
          <cell r="Z802">
            <v>2.3076923076923066</v>
          </cell>
          <cell r="AC802" t="str">
            <v>EU</v>
          </cell>
        </row>
        <row r="803">
          <cell r="E803">
            <v>2</v>
          </cell>
          <cell r="I803" t="str">
            <v>Univerzita Komenského v Bratislave</v>
          </cell>
          <cell r="J803" t="str">
            <v>Fakulta sociálnych a ekonomických vied</v>
          </cell>
          <cell r="Z803">
            <v>23.75</v>
          </cell>
          <cell r="AC803" t="str">
            <v>UK</v>
          </cell>
        </row>
        <row r="804">
          <cell r="E804">
            <v>1</v>
          </cell>
          <cell r="I804" t="str">
            <v>Univerzita Komenského v Bratislave</v>
          </cell>
          <cell r="J804" t="str">
            <v>Fakulta sociálnych a ekonomických vied</v>
          </cell>
          <cell r="Z804">
            <v>8.2173913043478244</v>
          </cell>
          <cell r="AC804" t="str">
            <v>UK</v>
          </cell>
        </row>
        <row r="805">
          <cell r="E805">
            <v>1</v>
          </cell>
          <cell r="I805" t="str">
            <v>Univerzita Komenského v Bratislave</v>
          </cell>
          <cell r="J805" t="str">
            <v>Fakulta sociálnych a ekonomických vied</v>
          </cell>
          <cell r="Z805">
            <v>6</v>
          </cell>
          <cell r="AC805" t="str">
            <v>UK</v>
          </cell>
        </row>
        <row r="806">
          <cell r="E806">
            <v>1</v>
          </cell>
          <cell r="I806" t="str">
            <v>Univerzita Komenského v Bratislave</v>
          </cell>
          <cell r="J806" t="str">
            <v>Fakulta sociálnych a ekonomických vied</v>
          </cell>
          <cell r="Z806">
            <v>5.4</v>
          </cell>
          <cell r="AC806" t="str">
            <v>UK</v>
          </cell>
        </row>
        <row r="807">
          <cell r="E807">
            <v>1</v>
          </cell>
          <cell r="I807" t="str">
            <v>Univerzita Komenského v Bratislave</v>
          </cell>
          <cell r="J807" t="str">
            <v>Fakulta sociálnych a ekonomických vied</v>
          </cell>
          <cell r="Z807">
            <v>0.82500000000000018</v>
          </cell>
          <cell r="AC807" t="str">
            <v>UK</v>
          </cell>
        </row>
        <row r="808">
          <cell r="E808">
            <v>1</v>
          </cell>
          <cell r="I808" t="str">
            <v>Univerzita Komenského v Bratislave</v>
          </cell>
          <cell r="J808" t="str">
            <v>Fakulta sociálnych a ekonomických vied</v>
          </cell>
          <cell r="Z808">
            <v>1.5999999999999996</v>
          </cell>
          <cell r="AC808" t="str">
            <v>UK</v>
          </cell>
        </row>
        <row r="809">
          <cell r="E809">
            <v>3</v>
          </cell>
          <cell r="I809" t="str">
            <v>Univerzita Komenského v Bratislave</v>
          </cell>
          <cell r="J809" t="str">
            <v>Filozofická fakulta</v>
          </cell>
          <cell r="Z809">
            <v>2.2000000000000002</v>
          </cell>
          <cell r="AC809" t="str">
            <v>UK</v>
          </cell>
        </row>
        <row r="810">
          <cell r="E810">
            <v>3</v>
          </cell>
          <cell r="I810" t="str">
            <v>Univerzita Komenského v Bratislave</v>
          </cell>
          <cell r="J810" t="str">
            <v>Filozofická fakulta</v>
          </cell>
          <cell r="Z810">
            <v>4.4000000000000004</v>
          </cell>
          <cell r="AC810" t="str">
            <v>UK</v>
          </cell>
        </row>
        <row r="811">
          <cell r="E811">
            <v>3</v>
          </cell>
          <cell r="I811" t="str">
            <v>Univerzita Komenského v Bratislave</v>
          </cell>
          <cell r="J811" t="str">
            <v>Filozofická fakulta</v>
          </cell>
          <cell r="Z811">
            <v>13.200000000000001</v>
          </cell>
          <cell r="AC811" t="str">
            <v>UK</v>
          </cell>
        </row>
        <row r="812">
          <cell r="E812">
            <v>3</v>
          </cell>
          <cell r="I812" t="str">
            <v>Univerzita Komenského v Bratislave</v>
          </cell>
          <cell r="J812" t="str">
            <v>Filozofická fakulta</v>
          </cell>
          <cell r="Z812">
            <v>8.8000000000000007</v>
          </cell>
          <cell r="AC812" t="str">
            <v>UK</v>
          </cell>
        </row>
        <row r="813">
          <cell r="E813">
            <v>3</v>
          </cell>
          <cell r="I813" t="str">
            <v>Univerzita Komenského v Bratislave</v>
          </cell>
          <cell r="J813" t="str">
            <v>Filozofická fakulta</v>
          </cell>
          <cell r="Z813">
            <v>2.2000000000000002</v>
          </cell>
          <cell r="AC813" t="str">
            <v>UK</v>
          </cell>
        </row>
        <row r="814">
          <cell r="E814">
            <v>2</v>
          </cell>
          <cell r="I814" t="str">
            <v>Univerzita Komenského v Bratislave</v>
          </cell>
          <cell r="J814" t="str">
            <v>Filozofická fakulta</v>
          </cell>
          <cell r="Z814">
            <v>23.375</v>
          </cell>
          <cell r="AC814" t="str">
            <v>UK</v>
          </cell>
        </row>
        <row r="815">
          <cell r="E815">
            <v>2</v>
          </cell>
          <cell r="I815" t="str">
            <v>Univerzita Komenského v Bratislave</v>
          </cell>
          <cell r="J815" t="str">
            <v>Filozofická fakulta</v>
          </cell>
          <cell r="Z815">
            <v>5.4</v>
          </cell>
          <cell r="AC815" t="str">
            <v>UK</v>
          </cell>
        </row>
        <row r="816">
          <cell r="E816">
            <v>2</v>
          </cell>
          <cell r="I816" t="str">
            <v>Univerzita Komenského v Bratislave</v>
          </cell>
          <cell r="J816" t="str">
            <v>Filozofická fakulta</v>
          </cell>
          <cell r="Z816">
            <v>8</v>
          </cell>
          <cell r="AC816" t="str">
            <v>UK</v>
          </cell>
        </row>
        <row r="817">
          <cell r="E817">
            <v>2</v>
          </cell>
          <cell r="I817" t="str">
            <v>Univerzita Komenského v Bratislave</v>
          </cell>
          <cell r="J817" t="str">
            <v>Filozofická fakulta</v>
          </cell>
          <cell r="Z817">
            <v>13.853125</v>
          </cell>
          <cell r="AC817" t="str">
            <v>UK</v>
          </cell>
        </row>
        <row r="818">
          <cell r="E818">
            <v>2</v>
          </cell>
          <cell r="I818" t="str">
            <v>Univerzita Komenského v Bratislave</v>
          </cell>
          <cell r="J818" t="str">
            <v>Filozofická fakulta</v>
          </cell>
          <cell r="Z818">
            <v>1.6500000000000001</v>
          </cell>
          <cell r="AC818" t="str">
            <v>UK</v>
          </cell>
        </row>
        <row r="819">
          <cell r="E819">
            <v>2</v>
          </cell>
          <cell r="I819" t="str">
            <v>Univerzita Komenského v Bratislave</v>
          </cell>
          <cell r="J819" t="str">
            <v>Filozofická fakulta</v>
          </cell>
          <cell r="Z819">
            <v>2.4000000000000004</v>
          </cell>
          <cell r="AC819" t="str">
            <v>UK</v>
          </cell>
        </row>
        <row r="820">
          <cell r="E820">
            <v>2</v>
          </cell>
          <cell r="I820" t="str">
            <v>Univerzita Komenského v Bratislave</v>
          </cell>
          <cell r="J820" t="str">
            <v>Filozofická fakulta</v>
          </cell>
          <cell r="Z820">
            <v>7.5</v>
          </cell>
          <cell r="AC820" t="str">
            <v>UK</v>
          </cell>
        </row>
        <row r="821">
          <cell r="E821">
            <v>1</v>
          </cell>
          <cell r="I821" t="str">
            <v>Univerzita Komenského v Bratislave</v>
          </cell>
          <cell r="J821" t="str">
            <v>Filozofická fakulta</v>
          </cell>
          <cell r="Z821">
            <v>0.79999999999999982</v>
          </cell>
          <cell r="AC821" t="str">
            <v>UK</v>
          </cell>
        </row>
        <row r="822">
          <cell r="E822">
            <v>1</v>
          </cell>
          <cell r="I822" t="str">
            <v>Univerzita Komenského v Bratislave</v>
          </cell>
          <cell r="J822" t="str">
            <v>Filozofická fakulta</v>
          </cell>
          <cell r="Z822">
            <v>0.29999999999999982</v>
          </cell>
          <cell r="AC822" t="str">
            <v>UK</v>
          </cell>
        </row>
        <row r="823">
          <cell r="E823">
            <v>1</v>
          </cell>
          <cell r="I823" t="str">
            <v>Univerzita Komenského v Bratislave</v>
          </cell>
          <cell r="J823" t="str">
            <v>Filozofická fakulta</v>
          </cell>
          <cell r="Z823">
            <v>0</v>
          </cell>
          <cell r="AC823" t="str">
            <v>UK</v>
          </cell>
        </row>
        <row r="824">
          <cell r="E824">
            <v>1</v>
          </cell>
          <cell r="I824" t="str">
            <v>Univerzita Komenského v Bratislave</v>
          </cell>
          <cell r="J824" t="str">
            <v>Filozofická fakulta</v>
          </cell>
          <cell r="Z824">
            <v>0.61874999999999947</v>
          </cell>
          <cell r="AC824" t="str">
            <v>UK</v>
          </cell>
        </row>
        <row r="825">
          <cell r="E825">
            <v>1</v>
          </cell>
          <cell r="I825" t="str">
            <v>Univerzita Komenského v Bratislave</v>
          </cell>
          <cell r="J825" t="str">
            <v>Filozofická fakulta</v>
          </cell>
          <cell r="Z825">
            <v>1.0499999999999989</v>
          </cell>
          <cell r="AC825" t="str">
            <v>UK</v>
          </cell>
        </row>
        <row r="826">
          <cell r="E826">
            <v>1</v>
          </cell>
          <cell r="I826" t="str">
            <v>Univerzita Komenského v Bratislave</v>
          </cell>
          <cell r="J826" t="str">
            <v>Filozofická fakulta</v>
          </cell>
          <cell r="Z826">
            <v>5.6000000000000014</v>
          </cell>
          <cell r="AC826" t="str">
            <v>UK</v>
          </cell>
        </row>
        <row r="827">
          <cell r="E827">
            <v>1</v>
          </cell>
          <cell r="I827" t="str">
            <v>Univerzita Komenského v Bratislave</v>
          </cell>
          <cell r="J827" t="str">
            <v>Filozofická fakulta</v>
          </cell>
          <cell r="Z827">
            <v>0.59999999999999964</v>
          </cell>
          <cell r="AC827" t="str">
            <v>UK</v>
          </cell>
        </row>
        <row r="828">
          <cell r="E828">
            <v>1</v>
          </cell>
          <cell r="I828" t="str">
            <v>Univerzita Komenského v Bratislave</v>
          </cell>
          <cell r="J828" t="str">
            <v>Prírodovedecká fakulta</v>
          </cell>
          <cell r="Z828">
            <v>2.7999999999999972</v>
          </cell>
          <cell r="AC828" t="str">
            <v>UK</v>
          </cell>
        </row>
        <row r="829">
          <cell r="E829">
            <v>1</v>
          </cell>
          <cell r="I829" t="str">
            <v>Univerzita Komenského v Bratislave</v>
          </cell>
          <cell r="J829" t="str">
            <v>Filozofická fakulta</v>
          </cell>
          <cell r="Z829">
            <v>2.0490196078431353</v>
          </cell>
          <cell r="AC829" t="str">
            <v>UK</v>
          </cell>
        </row>
        <row r="830">
          <cell r="E830">
            <v>1</v>
          </cell>
          <cell r="I830" t="str">
            <v>Univerzita Komenského v Bratislave</v>
          </cell>
          <cell r="J830" t="str">
            <v>Filozofická fakulta</v>
          </cell>
          <cell r="Z830">
            <v>1.2</v>
          </cell>
          <cell r="AC830" t="str">
            <v>UK</v>
          </cell>
        </row>
        <row r="831">
          <cell r="E831">
            <v>1</v>
          </cell>
          <cell r="I831" t="str">
            <v>Univerzita Komenského v Bratislave</v>
          </cell>
          <cell r="J831" t="str">
            <v>Filozofická fakulta</v>
          </cell>
          <cell r="Z831">
            <v>1.2999999999999998</v>
          </cell>
          <cell r="AC831" t="str">
            <v>UK</v>
          </cell>
        </row>
        <row r="832">
          <cell r="E832">
            <v>1</v>
          </cell>
          <cell r="I832" t="str">
            <v>Univerzita Komenského v Bratislave</v>
          </cell>
          <cell r="J832" t="str">
            <v>Filozofická fakulta</v>
          </cell>
          <cell r="Z832">
            <v>0.82500000000000018</v>
          </cell>
          <cell r="AC832" t="str">
            <v>UK</v>
          </cell>
        </row>
        <row r="833">
          <cell r="E833">
            <v>1</v>
          </cell>
          <cell r="I833" t="str">
            <v>Univerzita Komenského v Bratislave</v>
          </cell>
          <cell r="J833" t="str">
            <v>Filozofická fakulta</v>
          </cell>
          <cell r="Z833">
            <v>0.5</v>
          </cell>
          <cell r="AC833" t="str">
            <v>UK</v>
          </cell>
        </row>
        <row r="834">
          <cell r="E834">
            <v>2</v>
          </cell>
          <cell r="I834" t="str">
            <v>Univerzita Komenského v Bratislave</v>
          </cell>
          <cell r="J834" t="str">
            <v>Filozofická fakulta</v>
          </cell>
          <cell r="Z834">
            <v>30</v>
          </cell>
          <cell r="AC834" t="str">
            <v>UK</v>
          </cell>
        </row>
        <row r="835">
          <cell r="E835">
            <v>3</v>
          </cell>
          <cell r="I835" t="str">
            <v>Univerzita Komenského v Bratislave</v>
          </cell>
          <cell r="J835" t="str">
            <v>Jesseniova lekárska fakulta v Martine</v>
          </cell>
          <cell r="Z835">
            <v>27.2</v>
          </cell>
          <cell r="AC835" t="str">
            <v>UK</v>
          </cell>
        </row>
        <row r="836">
          <cell r="E836">
            <v>3</v>
          </cell>
          <cell r="I836" t="str">
            <v>Univerzita Komenského v Bratislave</v>
          </cell>
          <cell r="J836" t="str">
            <v>Jesseniova lekárska fakulta v Martine</v>
          </cell>
          <cell r="Z836">
            <v>13.6</v>
          </cell>
          <cell r="AC836" t="str">
            <v>UK</v>
          </cell>
        </row>
        <row r="837">
          <cell r="E837">
            <v>3</v>
          </cell>
          <cell r="I837" t="str">
            <v>Univerzita Komenského v Bratislave</v>
          </cell>
          <cell r="J837" t="str">
            <v>Jesseniova lekárska fakulta v Martine</v>
          </cell>
          <cell r="Z837">
            <v>13.6</v>
          </cell>
          <cell r="AC837" t="str">
            <v>UK</v>
          </cell>
        </row>
        <row r="838">
          <cell r="E838">
            <v>3</v>
          </cell>
          <cell r="I838" t="str">
            <v>Univerzita Komenského v Bratislave</v>
          </cell>
          <cell r="J838" t="str">
            <v>Jesseniova lekárska fakulta v Martine</v>
          </cell>
          <cell r="Z838">
            <v>13.6</v>
          </cell>
          <cell r="AC838" t="str">
            <v>UK</v>
          </cell>
        </row>
        <row r="839">
          <cell r="E839">
            <v>3</v>
          </cell>
          <cell r="I839" t="str">
            <v>Univerzita Komenského v Bratislave</v>
          </cell>
          <cell r="J839" t="str">
            <v>Jesseniova lekárska fakulta v Martine</v>
          </cell>
          <cell r="Z839">
            <v>27.2</v>
          </cell>
          <cell r="AC839" t="str">
            <v>UK</v>
          </cell>
        </row>
        <row r="840">
          <cell r="E840">
            <v>3</v>
          </cell>
          <cell r="I840" t="str">
            <v>Univerzita Komenského v Bratislave</v>
          </cell>
          <cell r="J840" t="str">
            <v>Jesseniova lekárska fakulta v Martine</v>
          </cell>
          <cell r="Z840">
            <v>25.200000000000003</v>
          </cell>
          <cell r="AC840" t="str">
            <v>UK</v>
          </cell>
        </row>
        <row r="841">
          <cell r="E841">
            <v>5</v>
          </cell>
          <cell r="I841" t="str">
            <v>Univerzita Komenského v Bratislave</v>
          </cell>
          <cell r="J841" t="str">
            <v>Jesseniova lekárska fakulta v Martine</v>
          </cell>
          <cell r="Z841">
            <v>31.787027027027023</v>
          </cell>
          <cell r="AC841" t="str">
            <v>UK</v>
          </cell>
        </row>
        <row r="842">
          <cell r="E842">
            <v>3</v>
          </cell>
          <cell r="I842" t="str">
            <v>Univerzita Komenského v Bratislave</v>
          </cell>
          <cell r="J842" t="str">
            <v>Jesseniova lekárska fakulta v Martine</v>
          </cell>
          <cell r="Z842">
            <v>13.6</v>
          </cell>
          <cell r="AC842" t="str">
            <v>UK</v>
          </cell>
        </row>
        <row r="843">
          <cell r="E843">
            <v>1</v>
          </cell>
          <cell r="I843" t="str">
            <v>Univerzita Komenského v Bratislave</v>
          </cell>
          <cell r="J843" t="str">
            <v>Fakulta telesnej výchovy a športu</v>
          </cell>
          <cell r="Z843">
            <v>1.4299999999999997</v>
          </cell>
          <cell r="AC843" t="str">
            <v>UK</v>
          </cell>
        </row>
        <row r="844">
          <cell r="E844">
            <v>1</v>
          </cell>
          <cell r="I844" t="str">
            <v>Vysoká škola DTI</v>
          </cell>
          <cell r="J844">
            <v>0</v>
          </cell>
          <cell r="Z844">
            <v>17.27</v>
          </cell>
          <cell r="AC844" t="str">
            <v>VŠDTI</v>
          </cell>
        </row>
        <row r="845">
          <cell r="E845">
            <v>3</v>
          </cell>
          <cell r="I845" t="str">
            <v>Univerzita Komenského v Bratislave</v>
          </cell>
          <cell r="J845" t="str">
            <v>Prírodovedecká fakulta</v>
          </cell>
          <cell r="Z845">
            <v>33.6</v>
          </cell>
          <cell r="AC845" t="str">
            <v>UK</v>
          </cell>
        </row>
        <row r="846">
          <cell r="E846">
            <v>3</v>
          </cell>
          <cell r="I846" t="str">
            <v>Univerzita Komenského v Bratislave</v>
          </cell>
          <cell r="J846" t="str">
            <v>Prírodovedecká fakulta</v>
          </cell>
          <cell r="Z846">
            <v>8.4</v>
          </cell>
          <cell r="AC846" t="str">
            <v>UK</v>
          </cell>
        </row>
        <row r="847">
          <cell r="E847">
            <v>3</v>
          </cell>
          <cell r="I847" t="str">
            <v>Univerzita Komenského v Bratislave</v>
          </cell>
          <cell r="J847" t="str">
            <v>Prírodovedecká fakulta</v>
          </cell>
          <cell r="Z847">
            <v>16.8</v>
          </cell>
          <cell r="AC847" t="str">
            <v>UK</v>
          </cell>
        </row>
        <row r="848">
          <cell r="E848">
            <v>2</v>
          </cell>
          <cell r="I848" t="str">
            <v>Univerzita Komenského v Bratislave</v>
          </cell>
          <cell r="J848" t="str">
            <v>Prírodovedecká fakulta</v>
          </cell>
          <cell r="Z848">
            <v>1.5</v>
          </cell>
          <cell r="AC848" t="str">
            <v>UK</v>
          </cell>
        </row>
        <row r="849">
          <cell r="E849">
            <v>1</v>
          </cell>
          <cell r="I849" t="str">
            <v>Univerzita Komenského v Bratislave</v>
          </cell>
          <cell r="J849" t="str">
            <v>Prírodovedecká fakulta</v>
          </cell>
          <cell r="Z849">
            <v>2.5500000000000007</v>
          </cell>
          <cell r="AC849" t="str">
            <v>UK</v>
          </cell>
        </row>
        <row r="850">
          <cell r="E850">
            <v>1</v>
          </cell>
          <cell r="I850" t="str">
            <v>Univerzita Komenského v Bratislave</v>
          </cell>
          <cell r="J850" t="str">
            <v>Prírodovedecká fakulta</v>
          </cell>
          <cell r="Z850">
            <v>1.3499999999999996</v>
          </cell>
          <cell r="AC850" t="str">
            <v>UK</v>
          </cell>
        </row>
        <row r="851">
          <cell r="E851">
            <v>1</v>
          </cell>
          <cell r="I851" t="str">
            <v>Univerzita Komenského v Bratislave</v>
          </cell>
          <cell r="J851" t="str">
            <v>Prírodovedecká fakulta</v>
          </cell>
          <cell r="Z851">
            <v>2.2399999999999984</v>
          </cell>
          <cell r="AC851" t="str">
            <v>UK</v>
          </cell>
        </row>
        <row r="852">
          <cell r="E852">
            <v>1</v>
          </cell>
          <cell r="I852" t="str">
            <v>Univerzita Komenského v Bratislave</v>
          </cell>
          <cell r="J852" t="str">
            <v>Prírodovedecká fakulta</v>
          </cell>
          <cell r="Z852">
            <v>7.7999999999999972</v>
          </cell>
          <cell r="AC852" t="str">
            <v>UK</v>
          </cell>
        </row>
        <row r="853">
          <cell r="E853">
            <v>1</v>
          </cell>
          <cell r="I853" t="str">
            <v>Univerzita Komenského v Bratislave</v>
          </cell>
          <cell r="J853" t="str">
            <v>Prírodovedecká fakulta</v>
          </cell>
          <cell r="Z853">
            <v>21.084848484848465</v>
          </cell>
          <cell r="AC853" t="str">
            <v>UK</v>
          </cell>
        </row>
        <row r="854">
          <cell r="E854">
            <v>1</v>
          </cell>
          <cell r="I854" t="str">
            <v>Univerzita Komenského v Bratislave</v>
          </cell>
          <cell r="J854" t="str">
            <v>Prírodovedecká fakulta</v>
          </cell>
          <cell r="Z854">
            <v>1.3499999999999996</v>
          </cell>
          <cell r="AC854" t="str">
            <v>UK</v>
          </cell>
        </row>
        <row r="855">
          <cell r="E855">
            <v>1</v>
          </cell>
          <cell r="I855" t="str">
            <v>Univerzita Komenského v Bratislave</v>
          </cell>
          <cell r="J855" t="str">
            <v>Prírodovedecká fakulta</v>
          </cell>
          <cell r="Z855">
            <v>0.69642857142857117</v>
          </cell>
          <cell r="AC855" t="str">
            <v>UK</v>
          </cell>
        </row>
        <row r="856">
          <cell r="E856">
            <v>3</v>
          </cell>
          <cell r="I856" t="str">
            <v>Univerzita Komenského v Bratislave</v>
          </cell>
          <cell r="J856" t="str">
            <v>Farmaceutická fakulta</v>
          </cell>
          <cell r="Z856">
            <v>8.4</v>
          </cell>
          <cell r="AC856" t="str">
            <v>UK</v>
          </cell>
        </row>
        <row r="857">
          <cell r="E857">
            <v>3</v>
          </cell>
          <cell r="I857" t="str">
            <v>Univerzita Komenského v Bratislave</v>
          </cell>
          <cell r="J857" t="str">
            <v>Farmaceutická fakulta</v>
          </cell>
          <cell r="Z857">
            <v>8.4</v>
          </cell>
          <cell r="AC857" t="str">
            <v>UK</v>
          </cell>
        </row>
        <row r="858">
          <cell r="E858">
            <v>3</v>
          </cell>
          <cell r="I858" t="str">
            <v>Univerzita Komenského v Bratislave</v>
          </cell>
          <cell r="J858" t="str">
            <v>Farmaceutická fakulta</v>
          </cell>
          <cell r="Z858">
            <v>8.4</v>
          </cell>
          <cell r="AC858" t="str">
            <v>UK</v>
          </cell>
        </row>
        <row r="859">
          <cell r="E859">
            <v>1</v>
          </cell>
          <cell r="I859" t="str">
            <v>Univerzita Komenského v Bratislave</v>
          </cell>
          <cell r="J859" t="str">
            <v>Fakulta managementu</v>
          </cell>
          <cell r="Z859">
            <v>9.484444444444442</v>
          </cell>
          <cell r="AC859" t="str">
            <v>UK</v>
          </cell>
        </row>
        <row r="860">
          <cell r="E860">
            <v>1</v>
          </cell>
          <cell r="I860" t="str">
            <v>Bratislavská medzinárodná škola liberálnych štúdií</v>
          </cell>
          <cell r="J860">
            <v>0</v>
          </cell>
          <cell r="Z860">
            <v>8.3636363636363633</v>
          </cell>
          <cell r="AC860" t="str">
            <v>BISLA</v>
          </cell>
        </row>
        <row r="861">
          <cell r="E861">
            <v>3</v>
          </cell>
          <cell r="I861" t="str">
            <v>Univerzita Komenského v Bratislave</v>
          </cell>
          <cell r="J861" t="str">
            <v>Právnická fakulta</v>
          </cell>
          <cell r="Z861">
            <v>4.4000000000000004</v>
          </cell>
          <cell r="AC861" t="str">
            <v>UK</v>
          </cell>
        </row>
        <row r="862">
          <cell r="E862">
            <v>3</v>
          </cell>
          <cell r="I862" t="str">
            <v>Univerzita Komenského v Bratislave</v>
          </cell>
          <cell r="J862" t="str">
            <v>Právnická fakulta</v>
          </cell>
          <cell r="Z862">
            <v>0</v>
          </cell>
          <cell r="AC862" t="str">
            <v>UK</v>
          </cell>
        </row>
        <row r="863">
          <cell r="E863">
            <v>3</v>
          </cell>
          <cell r="I863" t="str">
            <v>Univerzita Komenského v Bratislave</v>
          </cell>
          <cell r="J863" t="str">
            <v>Právnická fakulta</v>
          </cell>
          <cell r="Z863">
            <v>0</v>
          </cell>
          <cell r="AC863" t="str">
            <v>UK</v>
          </cell>
        </row>
        <row r="864">
          <cell r="E864">
            <v>3</v>
          </cell>
          <cell r="I864" t="str">
            <v>Univerzita Komenského v Bratislave</v>
          </cell>
          <cell r="J864" t="str">
            <v>Právnická fakulta</v>
          </cell>
          <cell r="Z864">
            <v>0</v>
          </cell>
          <cell r="AC864" t="str">
            <v>UK</v>
          </cell>
        </row>
        <row r="865">
          <cell r="E865">
            <v>2</v>
          </cell>
          <cell r="I865" t="str">
            <v>Vysoká škola múzických umení v Bratislave</v>
          </cell>
          <cell r="J865" t="str">
            <v>Hudobná a tanečná fakulta</v>
          </cell>
          <cell r="Z865">
            <v>21.6</v>
          </cell>
          <cell r="AC865" t="str">
            <v>VŠMU</v>
          </cell>
        </row>
        <row r="866">
          <cell r="E866">
            <v>1</v>
          </cell>
          <cell r="I866" t="str">
            <v>Vysoká škola múzických umení v Bratislave</v>
          </cell>
          <cell r="J866" t="str">
            <v>Filmová a televízna fakulta</v>
          </cell>
          <cell r="Z866">
            <v>1.9199999999999982</v>
          </cell>
          <cell r="AC866" t="str">
            <v>VŠMU</v>
          </cell>
        </row>
        <row r="867">
          <cell r="E867">
            <v>1</v>
          </cell>
          <cell r="I867" t="str">
            <v>Vysoká škola múzických umení v Bratislave</v>
          </cell>
          <cell r="J867" t="str">
            <v>Filmová a televízna fakulta</v>
          </cell>
          <cell r="Z867">
            <v>3.8399999999999963</v>
          </cell>
          <cell r="AC867" t="str">
            <v>VŠMU</v>
          </cell>
        </row>
        <row r="868">
          <cell r="E868">
            <v>2</v>
          </cell>
          <cell r="I868" t="str">
            <v>Vysoká škola manažmentu</v>
          </cell>
          <cell r="J868">
            <v>0</v>
          </cell>
          <cell r="Z868">
            <v>0</v>
          </cell>
          <cell r="AC868" t="str">
            <v>VŠM</v>
          </cell>
        </row>
        <row r="869">
          <cell r="E869">
            <v>3</v>
          </cell>
          <cell r="I869" t="str">
            <v>Slovenská poľnohospodárska univerzita v Nitre</v>
          </cell>
          <cell r="J869" t="str">
            <v>Fakulta agrobiológie a potravinových zdrojov</v>
          </cell>
          <cell r="Z869">
            <v>0</v>
          </cell>
          <cell r="AC869" t="str">
            <v>SPU</v>
          </cell>
        </row>
        <row r="870">
          <cell r="E870">
            <v>3</v>
          </cell>
          <cell r="I870" t="str">
            <v>Slovenská poľnohospodárska univerzita v Nitre</v>
          </cell>
          <cell r="J870" t="str">
            <v>Fakulta biotechnológie a potravinárstva</v>
          </cell>
          <cell r="Z870">
            <v>33.6</v>
          </cell>
          <cell r="AC870" t="str">
            <v>SPU</v>
          </cell>
        </row>
        <row r="871">
          <cell r="E871">
            <v>3</v>
          </cell>
          <cell r="I871" t="str">
            <v>Slovenská poľnohospodárska univerzita v Nitre</v>
          </cell>
          <cell r="J871" t="str">
            <v>Fakulta biotechnológie a potravinárstva</v>
          </cell>
          <cell r="Z871">
            <v>8.4</v>
          </cell>
          <cell r="AC871" t="str">
            <v>SPU</v>
          </cell>
        </row>
        <row r="872">
          <cell r="E872">
            <v>3</v>
          </cell>
          <cell r="I872" t="str">
            <v>Slovenská poľnohospodárska univerzita v Nitre</v>
          </cell>
          <cell r="J872" t="str">
            <v>Fakulta agrobiológie a potravinových zdrojov</v>
          </cell>
          <cell r="Z872">
            <v>0</v>
          </cell>
          <cell r="AC872" t="str">
            <v>SPU</v>
          </cell>
        </row>
        <row r="873">
          <cell r="E873">
            <v>3</v>
          </cell>
          <cell r="I873" t="str">
            <v>Slovenská poľnohospodárska univerzita v Nitre</v>
          </cell>
          <cell r="J873" t="str">
            <v>Fakulta agrobiológie a potravinových zdrojov</v>
          </cell>
          <cell r="Z873">
            <v>0</v>
          </cell>
          <cell r="AC873" t="str">
            <v>SPU</v>
          </cell>
        </row>
        <row r="874">
          <cell r="E874">
            <v>2</v>
          </cell>
          <cell r="I874" t="str">
            <v>Slovenská poľnohospodárska univerzita v Nitre</v>
          </cell>
          <cell r="J874" t="str">
            <v>Fakulta ekonomiky a manažmentu</v>
          </cell>
          <cell r="Z874">
            <v>32.586206896551722</v>
          </cell>
          <cell r="AC874" t="str">
            <v>SPU</v>
          </cell>
        </row>
        <row r="875">
          <cell r="E875">
            <v>1</v>
          </cell>
          <cell r="I875" t="str">
            <v>Slovenská poľnohospodárska univerzita v Nitre</v>
          </cell>
          <cell r="J875" t="str">
            <v>Fakulta ekonomiky a manažmentu</v>
          </cell>
          <cell r="Z875">
            <v>2.0999999999999996</v>
          </cell>
          <cell r="AC875" t="str">
            <v>SPU</v>
          </cell>
        </row>
        <row r="876">
          <cell r="E876">
            <v>1</v>
          </cell>
          <cell r="I876" t="str">
            <v>Slovenská poľnohospodárska univerzita v Nitre</v>
          </cell>
          <cell r="J876" t="str">
            <v>Technická fakulta</v>
          </cell>
          <cell r="Z876">
            <v>4.2464285714285737</v>
          </cell>
          <cell r="AC876" t="str">
            <v>SPU</v>
          </cell>
        </row>
        <row r="877">
          <cell r="E877">
            <v>1</v>
          </cell>
          <cell r="I877" t="str">
            <v>Slovenská poľnohospodárska univerzita v Nitre</v>
          </cell>
          <cell r="J877" t="str">
            <v>Fakulta ekonomiky a manažmentu</v>
          </cell>
          <cell r="Z877">
            <v>0</v>
          </cell>
          <cell r="AC877" t="str">
            <v>SPU</v>
          </cell>
        </row>
        <row r="878">
          <cell r="E878">
            <v>1</v>
          </cell>
          <cell r="I878" t="str">
            <v>Slovenská poľnohospodárska univerzita v Nitre</v>
          </cell>
          <cell r="J878" t="str">
            <v>Fakulta agrobiológie a potravinových zdrojov</v>
          </cell>
          <cell r="Z878">
            <v>2.3999999999999986</v>
          </cell>
          <cell r="AC878" t="str">
            <v>SPU</v>
          </cell>
        </row>
        <row r="879">
          <cell r="E879">
            <v>1</v>
          </cell>
          <cell r="I879" t="str">
            <v>Slovenská poľnohospodárska univerzita v Nitre</v>
          </cell>
          <cell r="J879" t="str">
            <v>Fakulta agrobiológie a potravinových zdrojov</v>
          </cell>
          <cell r="Z879">
            <v>0</v>
          </cell>
          <cell r="AC879" t="str">
            <v>SPU</v>
          </cell>
        </row>
        <row r="880">
          <cell r="E880">
            <v>1</v>
          </cell>
          <cell r="I880" t="str">
            <v>Slovenská poľnohospodárska univerzita v Nitre</v>
          </cell>
          <cell r="J880" t="str">
            <v>Fakulta agrobiológie a potravinových zdrojov</v>
          </cell>
          <cell r="Z880">
            <v>0</v>
          </cell>
          <cell r="AC880" t="str">
            <v>SPU</v>
          </cell>
        </row>
        <row r="881">
          <cell r="E881">
            <v>1</v>
          </cell>
          <cell r="I881" t="str">
            <v>Slovenská poľnohospodárska univerzita v Nitre</v>
          </cell>
          <cell r="J881" t="str">
            <v>Fakulta agrobiológie a potravinových zdrojov</v>
          </cell>
          <cell r="Z881">
            <v>0</v>
          </cell>
          <cell r="AC881" t="str">
            <v>SPU</v>
          </cell>
        </row>
        <row r="882">
          <cell r="E882">
            <v>1</v>
          </cell>
          <cell r="I882" t="str">
            <v>Slovenská poľnohospodárska univerzita v Nitre</v>
          </cell>
          <cell r="J882" t="str">
            <v>Fakulta ekonomiky a manažmentu</v>
          </cell>
          <cell r="Z882">
            <v>2.6999999999999993</v>
          </cell>
          <cell r="AC882" t="str">
            <v>SPU</v>
          </cell>
        </row>
        <row r="883">
          <cell r="E883">
            <v>1</v>
          </cell>
          <cell r="I883" t="str">
            <v>Slovenská poľnohospodárska univerzita v Nitre</v>
          </cell>
          <cell r="J883" t="str">
            <v>Fakulta záhradníctva a krajinného inžinierstva</v>
          </cell>
          <cell r="Z883">
            <v>1.4399999999999995</v>
          </cell>
          <cell r="AC883" t="str">
            <v>SPU</v>
          </cell>
        </row>
        <row r="884">
          <cell r="E884">
            <v>1</v>
          </cell>
          <cell r="I884" t="str">
            <v>Slovenská poľnohospodárska univerzita v Nitre</v>
          </cell>
          <cell r="J884" t="str">
            <v>Fakulta biotechnológie a potravinárstva</v>
          </cell>
          <cell r="Z884">
            <v>0</v>
          </cell>
          <cell r="AC884" t="str">
            <v>SPU</v>
          </cell>
        </row>
        <row r="885">
          <cell r="E885">
            <v>1</v>
          </cell>
          <cell r="I885" t="str">
            <v>Slovenská poľnohospodárska univerzita v Nitre</v>
          </cell>
          <cell r="J885" t="str">
            <v>Fakulta biotechnológie a potravinárstva</v>
          </cell>
          <cell r="Z885">
            <v>0</v>
          </cell>
          <cell r="AC885" t="str">
            <v>SPU</v>
          </cell>
        </row>
        <row r="886">
          <cell r="E886">
            <v>1</v>
          </cell>
          <cell r="I886" t="str">
            <v>Slovenská poľnohospodárska univerzita v Nitre</v>
          </cell>
          <cell r="J886" t="str">
            <v>Fakulta záhradníctva a krajinného inžinierstva</v>
          </cell>
          <cell r="Z886">
            <v>2.5599999999999987</v>
          </cell>
          <cell r="AC886" t="str">
            <v>SPU</v>
          </cell>
        </row>
        <row r="887">
          <cell r="E887">
            <v>1</v>
          </cell>
          <cell r="I887" t="str">
            <v>Slovenská poľnohospodárska univerzita v Nitre</v>
          </cell>
          <cell r="J887" t="str">
            <v>Fakulta biotechnológie a potravinárstva</v>
          </cell>
          <cell r="Z887">
            <v>0</v>
          </cell>
          <cell r="AC887" t="str">
            <v>SPU</v>
          </cell>
        </row>
        <row r="888">
          <cell r="E888">
            <v>1</v>
          </cell>
          <cell r="I888" t="str">
            <v>Slovenská poľnohospodárska univerzita v Nitre</v>
          </cell>
          <cell r="J888" t="str">
            <v>Fakulta agrobiológie a potravinových zdrojov</v>
          </cell>
          <cell r="Z888">
            <v>4.5268292682926798</v>
          </cell>
          <cell r="AC888" t="str">
            <v>SPU</v>
          </cell>
        </row>
        <row r="889">
          <cell r="E889">
            <v>1</v>
          </cell>
          <cell r="I889" t="str">
            <v>Slovenská poľnohospodárska univerzita v Nitre</v>
          </cell>
          <cell r="J889" t="str">
            <v>Fakulta agrobiológie a potravinových zdrojov</v>
          </cell>
          <cell r="Z889">
            <v>1.4399999999999995</v>
          </cell>
          <cell r="AC889" t="str">
            <v>SPU</v>
          </cell>
        </row>
        <row r="890">
          <cell r="E890">
            <v>1</v>
          </cell>
          <cell r="I890" t="str">
            <v>Slovenská poľnohospodárska univerzita v Nitre</v>
          </cell>
          <cell r="J890" t="str">
            <v>Fakulta ekonomiky a manažmentu</v>
          </cell>
          <cell r="Z890">
            <v>0</v>
          </cell>
          <cell r="AC890" t="str">
            <v>SPU</v>
          </cell>
        </row>
        <row r="891">
          <cell r="E891">
            <v>3</v>
          </cell>
          <cell r="I891" t="str">
            <v>Slovenská poľnohospodárska univerzita v Nitre</v>
          </cell>
          <cell r="J891" t="str">
            <v>Fakulta biotechnológie a potravinárstva</v>
          </cell>
          <cell r="Z891">
            <v>8.4</v>
          </cell>
          <cell r="AC891" t="str">
            <v>SPU</v>
          </cell>
        </row>
        <row r="892">
          <cell r="E892">
            <v>1</v>
          </cell>
          <cell r="I892" t="str">
            <v>Slovenská poľnohospodárska univerzita v Nitre</v>
          </cell>
          <cell r="J892" t="str">
            <v>Technická fakulta</v>
          </cell>
          <cell r="Z892">
            <v>2.5500000000000007</v>
          </cell>
          <cell r="AC892" t="str">
            <v>SPU</v>
          </cell>
        </row>
        <row r="893">
          <cell r="E893">
            <v>1</v>
          </cell>
          <cell r="I893" t="str">
            <v>Slovenská poľnohospodárska univerzita v Nitre</v>
          </cell>
          <cell r="J893" t="str">
            <v>Fakulta ekonomiky a manažmentu</v>
          </cell>
          <cell r="Z893">
            <v>6.5</v>
          </cell>
          <cell r="AC893" t="str">
            <v>SPU</v>
          </cell>
        </row>
        <row r="894">
          <cell r="E894">
            <v>1</v>
          </cell>
          <cell r="I894" t="str">
            <v>Slovenská poľnohospodárska univerzita v Nitre</v>
          </cell>
          <cell r="J894" t="str">
            <v>Fakulta agrobiológie a potravinových zdrojov</v>
          </cell>
          <cell r="Z894">
            <v>7.519999999999996</v>
          </cell>
          <cell r="AC894" t="str">
            <v>SPU</v>
          </cell>
        </row>
        <row r="895">
          <cell r="E895">
            <v>1</v>
          </cell>
          <cell r="I895" t="str">
            <v>Slovenská poľnohospodárska univerzita v Nitre</v>
          </cell>
          <cell r="J895" t="str">
            <v>Fakulta biotechnológie a potravinárstva</v>
          </cell>
          <cell r="Z895">
            <v>3.7781249999999957</v>
          </cell>
          <cell r="AC895" t="str">
            <v>SPU</v>
          </cell>
        </row>
        <row r="896">
          <cell r="E896">
            <v>1</v>
          </cell>
          <cell r="I896" t="str">
            <v>Slovenská poľnohospodárska univerzita v Nitre</v>
          </cell>
          <cell r="J896" t="str">
            <v>Technická fakulta</v>
          </cell>
          <cell r="Z896">
            <v>2.25</v>
          </cell>
          <cell r="AC896" t="str">
            <v>SPU</v>
          </cell>
        </row>
        <row r="897">
          <cell r="E897">
            <v>1</v>
          </cell>
          <cell r="I897" t="str">
            <v>Slovenská poľnohospodárska univerzita v Nitre</v>
          </cell>
          <cell r="J897" t="str">
            <v>Fakulta ekonomiky a manažmentu</v>
          </cell>
          <cell r="Z897">
            <v>3.3999999999999986</v>
          </cell>
          <cell r="AC897" t="str">
            <v>SPU</v>
          </cell>
        </row>
        <row r="898">
          <cell r="E898">
            <v>1</v>
          </cell>
          <cell r="I898" t="str">
            <v>Slovenská poľnohospodárska univerzita v Nitre</v>
          </cell>
          <cell r="J898" t="str">
            <v>Technická fakulta</v>
          </cell>
          <cell r="Z898">
            <v>1.1999999999999993</v>
          </cell>
          <cell r="AC898" t="str">
            <v>SPU</v>
          </cell>
        </row>
        <row r="899">
          <cell r="E899">
            <v>1</v>
          </cell>
          <cell r="I899" t="str">
            <v>Slovenská poľnohospodárska univerzita v Nitre</v>
          </cell>
          <cell r="J899" t="str">
            <v>Fakulta biotechnológie a potravinárstva</v>
          </cell>
          <cell r="Z899">
            <v>3.1500000000000004</v>
          </cell>
          <cell r="AC899" t="str">
            <v>SPU</v>
          </cell>
        </row>
        <row r="900">
          <cell r="E900">
            <v>1</v>
          </cell>
          <cell r="I900" t="str">
            <v>Slovenská poľnohospodárska univerzita v Nitre</v>
          </cell>
          <cell r="J900" t="str">
            <v>Fakulta biotechnológie a potravinárstva</v>
          </cell>
          <cell r="Z900">
            <v>0</v>
          </cell>
          <cell r="AC900" t="str">
            <v>SPU</v>
          </cell>
        </row>
        <row r="901">
          <cell r="E901">
            <v>1</v>
          </cell>
          <cell r="I901" t="str">
            <v>Slovenská poľnohospodárska univerzita v Nitre</v>
          </cell>
          <cell r="J901" t="str">
            <v>Fakulta záhradníctva a krajinného inžinierstva</v>
          </cell>
          <cell r="Z901">
            <v>1.9199999999999982</v>
          </cell>
          <cell r="AC901" t="str">
            <v>SPU</v>
          </cell>
        </row>
        <row r="902">
          <cell r="E902">
            <v>1</v>
          </cell>
          <cell r="I902" t="str">
            <v>Univerzita veterinárskeho lekárstva a farmácie v Košiciach</v>
          </cell>
          <cell r="J902">
            <v>0</v>
          </cell>
          <cell r="Z902">
            <v>122.02666666666669</v>
          </cell>
          <cell r="AC902" t="str">
            <v>UVLF</v>
          </cell>
        </row>
        <row r="903">
          <cell r="E903">
            <v>1</v>
          </cell>
          <cell r="I903" t="str">
            <v>Trnavská univerzita v Trnave</v>
          </cell>
          <cell r="J903" t="str">
            <v>Filozofická fakulta</v>
          </cell>
          <cell r="Z903">
            <v>0.79999999999999982</v>
          </cell>
          <cell r="AC903" t="str">
            <v>TVU</v>
          </cell>
        </row>
        <row r="904">
          <cell r="E904">
            <v>1</v>
          </cell>
          <cell r="I904" t="str">
            <v>Trnavská univerzita v Trnave</v>
          </cell>
          <cell r="J904" t="str">
            <v>Filozofická fakulta</v>
          </cell>
          <cell r="Z904">
            <v>0.19999999999999996</v>
          </cell>
          <cell r="AC904" t="str">
            <v>TVU</v>
          </cell>
        </row>
        <row r="905">
          <cell r="E905">
            <v>1</v>
          </cell>
          <cell r="I905" t="str">
            <v>Trnavská univerzita v Trnave</v>
          </cell>
          <cell r="J905" t="str">
            <v>Filozofická fakulta</v>
          </cell>
          <cell r="Z905">
            <v>0</v>
          </cell>
          <cell r="AC905" t="str">
            <v>TVU</v>
          </cell>
        </row>
        <row r="906">
          <cell r="E906">
            <v>1</v>
          </cell>
          <cell r="I906" t="str">
            <v>Trnavská univerzita v Trnave</v>
          </cell>
          <cell r="J906" t="str">
            <v>Filozofická fakulta</v>
          </cell>
          <cell r="Z906">
            <v>5.5478260869565208</v>
          </cell>
          <cell r="AC906" t="str">
            <v>TVU</v>
          </cell>
        </row>
        <row r="907">
          <cell r="E907">
            <v>3</v>
          </cell>
          <cell r="I907" t="str">
            <v>Trnavská univerzita v Trnave</v>
          </cell>
          <cell r="J907" t="str">
            <v>Filozofická fakulta</v>
          </cell>
          <cell r="Z907">
            <v>0</v>
          </cell>
          <cell r="AC907" t="str">
            <v>TVU</v>
          </cell>
        </row>
        <row r="908">
          <cell r="E908">
            <v>3</v>
          </cell>
          <cell r="I908" t="str">
            <v>Trnavská univerzita v Trnave</v>
          </cell>
          <cell r="J908" t="str">
            <v>Filozofická fakulta</v>
          </cell>
          <cell r="Z908">
            <v>0</v>
          </cell>
          <cell r="AC908" t="str">
            <v>TVU</v>
          </cell>
        </row>
        <row r="909">
          <cell r="E909">
            <v>2</v>
          </cell>
          <cell r="I909" t="str">
            <v>Trnavská univerzita v Trnave</v>
          </cell>
          <cell r="J909" t="str">
            <v>Filozofická fakulta</v>
          </cell>
          <cell r="Z909">
            <v>4.9090909090909083</v>
          </cell>
          <cell r="AC909" t="str">
            <v>TVU</v>
          </cell>
        </row>
        <row r="910">
          <cell r="E910">
            <v>1</v>
          </cell>
          <cell r="I910" t="str">
            <v>Trnavská univerzita v Trnave</v>
          </cell>
          <cell r="J910" t="str">
            <v>Pedagogická fakulta</v>
          </cell>
          <cell r="Z910">
            <v>3</v>
          </cell>
          <cell r="AC910" t="str">
            <v>TVU</v>
          </cell>
        </row>
        <row r="911">
          <cell r="E911">
            <v>1</v>
          </cell>
          <cell r="I911" t="str">
            <v>Trnavská univerzita v Trnave</v>
          </cell>
          <cell r="J911" t="str">
            <v>Pedagogická fakulta</v>
          </cell>
          <cell r="Z911">
            <v>1.1549999999999994</v>
          </cell>
          <cell r="AC911" t="str">
            <v>TVU</v>
          </cell>
        </row>
        <row r="912">
          <cell r="E912">
            <v>1</v>
          </cell>
          <cell r="I912" t="str">
            <v>Trnavská univerzita v Trnave</v>
          </cell>
          <cell r="J912" t="str">
            <v>Pedagogická fakulta</v>
          </cell>
          <cell r="Z912">
            <v>0.81230769230769262</v>
          </cell>
          <cell r="AC912" t="str">
            <v>TVU</v>
          </cell>
        </row>
        <row r="913">
          <cell r="E913">
            <v>1</v>
          </cell>
          <cell r="I913" t="str">
            <v>Trnavská univerzita v Trnave</v>
          </cell>
          <cell r="J913" t="str">
            <v>Pedagogická fakulta</v>
          </cell>
          <cell r="Z913">
            <v>0.9350000000000005</v>
          </cell>
          <cell r="AC913" t="str">
            <v>TVU</v>
          </cell>
        </row>
        <row r="914">
          <cell r="E914">
            <v>1</v>
          </cell>
          <cell r="I914" t="str">
            <v>Trnavská univerzita v Trnave</v>
          </cell>
          <cell r="J914" t="str">
            <v>Pedagogická fakulta</v>
          </cell>
          <cell r="Z914">
            <v>10.2290909090909</v>
          </cell>
          <cell r="AC914" t="str">
            <v>TVU</v>
          </cell>
        </row>
        <row r="915">
          <cell r="E915">
            <v>1</v>
          </cell>
          <cell r="I915" t="str">
            <v>Trnavská univerzita v Trnave</v>
          </cell>
          <cell r="J915" t="str">
            <v>Pedagogická fakulta</v>
          </cell>
          <cell r="Z915">
            <v>1.870000000000001</v>
          </cell>
          <cell r="AC915" t="str">
            <v>TVU</v>
          </cell>
        </row>
        <row r="916">
          <cell r="E916">
            <v>1</v>
          </cell>
          <cell r="I916" t="str">
            <v>Trnavská univerzita v Trnave</v>
          </cell>
          <cell r="J916" t="str">
            <v>Pedagogická fakulta</v>
          </cell>
          <cell r="Z916">
            <v>1.5506944444444439</v>
          </cell>
          <cell r="AC916" t="str">
            <v>TVU</v>
          </cell>
        </row>
        <row r="917">
          <cell r="E917">
            <v>2</v>
          </cell>
          <cell r="I917" t="str">
            <v>Trnavská univerzita v Trnave</v>
          </cell>
          <cell r="J917" t="str">
            <v>Právnická fakulta</v>
          </cell>
          <cell r="Z917">
            <v>0</v>
          </cell>
          <cell r="AC917" t="str">
            <v>TVU</v>
          </cell>
        </row>
        <row r="918">
          <cell r="E918">
            <v>3</v>
          </cell>
          <cell r="I918" t="str">
            <v>Trnavská univerzita v Trnave</v>
          </cell>
          <cell r="J918" t="str">
            <v>Právnická fakulta</v>
          </cell>
          <cell r="Z918">
            <v>0</v>
          </cell>
          <cell r="AC918" t="str">
            <v>TVU</v>
          </cell>
        </row>
        <row r="919">
          <cell r="E919">
            <v>1</v>
          </cell>
          <cell r="I919" t="str">
            <v>Trnavská univerzita v Trnave</v>
          </cell>
          <cell r="J919" t="str">
            <v>Právnická fakulta</v>
          </cell>
          <cell r="Z919">
            <v>8.2000000000000028</v>
          </cell>
          <cell r="AC919" t="str">
            <v>TVU</v>
          </cell>
        </row>
        <row r="920">
          <cell r="E920">
            <v>3</v>
          </cell>
          <cell r="I920" t="str">
            <v>Univerzita sv. Cyrila a Metoda v Trnave</v>
          </cell>
          <cell r="J920" t="str">
            <v>Filozofická fakulta</v>
          </cell>
          <cell r="Z920">
            <v>0</v>
          </cell>
          <cell r="AC920" t="str">
            <v>UCM</v>
          </cell>
        </row>
        <row r="921">
          <cell r="E921">
            <v>1</v>
          </cell>
          <cell r="I921" t="str">
            <v>Univerzita sv. Cyrila a Metoda v Trnave</v>
          </cell>
          <cell r="J921" t="str">
            <v>Fakulta sociálnych vied</v>
          </cell>
          <cell r="Z921">
            <v>0</v>
          </cell>
          <cell r="AC921" t="str">
            <v>UCM</v>
          </cell>
        </row>
        <row r="922">
          <cell r="E922">
            <v>3</v>
          </cell>
          <cell r="I922" t="str">
            <v>Univerzita sv. Cyrila a Metoda v Trnave</v>
          </cell>
          <cell r="J922" t="str">
            <v>Fakulta masmediálnej komunikácie</v>
          </cell>
          <cell r="Z922">
            <v>8.8000000000000007</v>
          </cell>
          <cell r="AC922" t="str">
            <v>UCM</v>
          </cell>
        </row>
        <row r="923">
          <cell r="E923">
            <v>2</v>
          </cell>
          <cell r="I923" t="str">
            <v>Univerzita sv. Cyrila a Metoda v Trnave</v>
          </cell>
          <cell r="J923" t="str">
            <v>Fakulta masmediálnej komunikácie</v>
          </cell>
          <cell r="Z923">
            <v>85.835294117647052</v>
          </cell>
          <cell r="AC923" t="str">
            <v>UCM</v>
          </cell>
        </row>
        <row r="924">
          <cell r="E924">
            <v>3</v>
          </cell>
          <cell r="I924" t="str">
            <v>Univerzita sv. Cyrila a Metoda v Trnave</v>
          </cell>
          <cell r="J924" t="str">
            <v>Fakulta prírodných vied</v>
          </cell>
          <cell r="Z924">
            <v>25.200000000000003</v>
          </cell>
          <cell r="AC924" t="str">
            <v>UCM</v>
          </cell>
        </row>
        <row r="925">
          <cell r="E925">
            <v>1</v>
          </cell>
          <cell r="I925" t="str">
            <v>Univerzita sv. Cyrila a Metoda v Trnave</v>
          </cell>
          <cell r="J925" t="str">
            <v>Fakulta masmediálnej komunikácie</v>
          </cell>
          <cell r="Z925">
            <v>0</v>
          </cell>
          <cell r="AC925" t="str">
            <v>UCM</v>
          </cell>
        </row>
        <row r="926">
          <cell r="E926">
            <v>2</v>
          </cell>
          <cell r="I926" t="str">
            <v>Univerzita sv. Cyrila a Metoda v Trnave</v>
          </cell>
          <cell r="J926" t="str">
            <v>Filozofická fakulta</v>
          </cell>
          <cell r="Z926">
            <v>23</v>
          </cell>
          <cell r="AC926" t="str">
            <v>UCM</v>
          </cell>
        </row>
        <row r="927">
          <cell r="E927">
            <v>1</v>
          </cell>
          <cell r="I927" t="str">
            <v>Univerzita sv. Cyrila a Metoda v Trnave</v>
          </cell>
          <cell r="J927" t="str">
            <v>Filozofická fakulta</v>
          </cell>
          <cell r="Z927">
            <v>9.9999999999999978E-2</v>
          </cell>
          <cell r="AC927" t="str">
            <v>UCM</v>
          </cell>
        </row>
        <row r="928">
          <cell r="E928">
            <v>1</v>
          </cell>
          <cell r="I928" t="str">
            <v>Univerzita sv. Cyrila a Metoda v Trnave</v>
          </cell>
          <cell r="J928" t="str">
            <v>Fakulta prírodných vied</v>
          </cell>
          <cell r="Z928">
            <v>0.94500000000000028</v>
          </cell>
          <cell r="AC928" t="str">
            <v>UCM</v>
          </cell>
        </row>
        <row r="929">
          <cell r="E929">
            <v>1</v>
          </cell>
          <cell r="I929" t="str">
            <v>Univerzita sv. Cyrila a Metoda v Trnave</v>
          </cell>
          <cell r="J929" t="str">
            <v>Fakulta masmediálnej komunikácie</v>
          </cell>
          <cell r="Z929">
            <v>7.5437037037036987</v>
          </cell>
          <cell r="AC929" t="str">
            <v>UCM</v>
          </cell>
        </row>
        <row r="930">
          <cell r="E930">
            <v>1</v>
          </cell>
          <cell r="I930" t="str">
            <v>Univerzita sv. Cyrila a Metoda v Trnave</v>
          </cell>
          <cell r="J930" t="str">
            <v>Fakulta masmediálnej komunikácie</v>
          </cell>
          <cell r="Z930">
            <v>0.29999999999999982</v>
          </cell>
          <cell r="AC930" t="str">
            <v>UCM</v>
          </cell>
        </row>
        <row r="931">
          <cell r="E931">
            <v>1</v>
          </cell>
          <cell r="I931" t="str">
            <v>Univerzita sv. Cyrila a Metoda v Trnave</v>
          </cell>
          <cell r="J931" t="str">
            <v>Fakulta sociálnych vied</v>
          </cell>
          <cell r="Z931">
            <v>0.44444444444444464</v>
          </cell>
          <cell r="AC931" t="str">
            <v>UCM</v>
          </cell>
        </row>
        <row r="932">
          <cell r="E932">
            <v>2</v>
          </cell>
          <cell r="I932" t="str">
            <v>Univerzita sv. Cyrila a Metoda v Trnave</v>
          </cell>
          <cell r="J932" t="str">
            <v>Filozofická fakulta</v>
          </cell>
          <cell r="Z932">
            <v>0</v>
          </cell>
          <cell r="AC932" t="str">
            <v>UCM</v>
          </cell>
        </row>
        <row r="933">
          <cell r="E933">
            <v>1</v>
          </cell>
          <cell r="I933" t="str">
            <v>Univerzita sv. Cyrila a Metoda v Trnave</v>
          </cell>
          <cell r="J933" t="str">
            <v>Fakulta masmediálnej komunikácie</v>
          </cell>
          <cell r="Z933">
            <v>0.35999999999999988</v>
          </cell>
          <cell r="AC933" t="str">
            <v>UCM</v>
          </cell>
        </row>
        <row r="934">
          <cell r="E934">
            <v>1</v>
          </cell>
          <cell r="I934" t="str">
            <v>Univerzita sv. Cyrila a Metoda v Trnave</v>
          </cell>
          <cell r="J934" t="str">
            <v>Fakulta sociálnych vied</v>
          </cell>
          <cell r="Z934">
            <v>2.1999999999999993</v>
          </cell>
          <cell r="AC934" t="str">
            <v>UCM</v>
          </cell>
        </row>
        <row r="935">
          <cell r="E935">
            <v>1</v>
          </cell>
          <cell r="I935" t="str">
            <v>Univerzita sv. Cyrila a Metoda v Trnave</v>
          </cell>
          <cell r="J935" t="str">
            <v>Filozofická fakulta</v>
          </cell>
          <cell r="Z935">
            <v>1.4347826086956523</v>
          </cell>
          <cell r="AC935" t="str">
            <v>UCM</v>
          </cell>
        </row>
        <row r="936">
          <cell r="E936">
            <v>1</v>
          </cell>
          <cell r="I936" t="str">
            <v>Univerzita sv. Cyrila a Metoda v Trnave</v>
          </cell>
          <cell r="J936" t="str">
            <v>Fakulta sociálnych vied</v>
          </cell>
          <cell r="Z936">
            <v>0</v>
          </cell>
          <cell r="AC936" t="str">
            <v>UCM</v>
          </cell>
        </row>
        <row r="937">
          <cell r="E937">
            <v>1</v>
          </cell>
          <cell r="I937" t="str">
            <v>Univerzita sv. Cyrila a Metoda v Trnave</v>
          </cell>
          <cell r="J937" t="str">
            <v>Filozofická fakulta</v>
          </cell>
          <cell r="Z937">
            <v>2.5</v>
          </cell>
          <cell r="AC937" t="str">
            <v>UCM</v>
          </cell>
        </row>
        <row r="938">
          <cell r="E938">
            <v>3</v>
          </cell>
          <cell r="I938" t="str">
            <v>Univerzita sv. Cyrila a Metoda v Trnave</v>
          </cell>
          <cell r="J938" t="str">
            <v>Filozofická fakulta</v>
          </cell>
          <cell r="Z938">
            <v>0</v>
          </cell>
          <cell r="AC938" t="str">
            <v>UCM</v>
          </cell>
        </row>
        <row r="939">
          <cell r="E939">
            <v>3</v>
          </cell>
          <cell r="I939" t="str">
            <v>Univerzita sv. Cyrila a Metoda v Trnave</v>
          </cell>
          <cell r="J939" t="str">
            <v>Fakulta masmediálnej komunikácie</v>
          </cell>
          <cell r="Z939">
            <v>0</v>
          </cell>
          <cell r="AC939" t="str">
            <v>UCM</v>
          </cell>
        </row>
        <row r="940">
          <cell r="E940">
            <v>3</v>
          </cell>
          <cell r="I940" t="str">
            <v>Univerzita sv. Cyrila a Metoda v Trnave</v>
          </cell>
          <cell r="J940" t="str">
            <v>Fakulta sociálnych vied</v>
          </cell>
          <cell r="Z940">
            <v>0</v>
          </cell>
          <cell r="AC940" t="str">
            <v>UCM</v>
          </cell>
        </row>
        <row r="941">
          <cell r="E941">
            <v>3</v>
          </cell>
          <cell r="I941" t="str">
            <v>Univerzita sv. Cyrila a Metoda v Trnave</v>
          </cell>
          <cell r="J941" t="str">
            <v>Filozofická fakulta</v>
          </cell>
          <cell r="Z941">
            <v>0</v>
          </cell>
          <cell r="AC941" t="str">
            <v>UCM</v>
          </cell>
        </row>
        <row r="942">
          <cell r="E942">
            <v>1</v>
          </cell>
          <cell r="I942" t="str">
            <v>Paneurópska vysoká škola</v>
          </cell>
          <cell r="J942" t="str">
            <v>Fakulta informatiky</v>
          </cell>
          <cell r="Z942">
            <v>0</v>
          </cell>
          <cell r="AC942" t="str">
            <v>PEVŠ</v>
          </cell>
        </row>
        <row r="943">
          <cell r="E943">
            <v>1</v>
          </cell>
          <cell r="I943" t="str">
            <v>Paneurópska vysoká škola</v>
          </cell>
          <cell r="J943" t="str">
            <v>Fakulta ekonómie a podnikania</v>
          </cell>
          <cell r="Z943">
            <v>0</v>
          </cell>
          <cell r="AC943" t="str">
            <v>PEVŠ</v>
          </cell>
        </row>
        <row r="944">
          <cell r="E944">
            <v>1</v>
          </cell>
          <cell r="I944" t="str">
            <v>Paneurópska vysoká škola</v>
          </cell>
          <cell r="J944" t="str">
            <v>Fakulta informatiky</v>
          </cell>
          <cell r="Z944">
            <v>0</v>
          </cell>
          <cell r="AC944" t="str">
            <v>PEVŠ</v>
          </cell>
        </row>
        <row r="945">
          <cell r="E945">
            <v>1</v>
          </cell>
          <cell r="I945" t="str">
            <v>Paneurópska vysoká škola</v>
          </cell>
          <cell r="J945" t="str">
            <v>Fakulta práva</v>
          </cell>
          <cell r="Z945">
            <v>0</v>
          </cell>
          <cell r="AC945" t="str">
            <v>PEVŠ</v>
          </cell>
        </row>
        <row r="946">
          <cell r="E946">
            <v>2</v>
          </cell>
          <cell r="I946" t="str">
            <v>Paneurópska vysoká škola</v>
          </cell>
          <cell r="J946" t="str">
            <v>Fakulta informatiky</v>
          </cell>
          <cell r="Z946">
            <v>0</v>
          </cell>
          <cell r="AC946" t="str">
            <v>PEVŠ</v>
          </cell>
        </row>
        <row r="947">
          <cell r="E947">
            <v>1</v>
          </cell>
          <cell r="I947" t="str">
            <v>Žilinská univerzita v Žiline</v>
          </cell>
          <cell r="J947" t="str">
            <v>Fakulta prevádzky a ekonomiky dopravy a spojov</v>
          </cell>
          <cell r="Z947">
            <v>0.45000000000000018</v>
          </cell>
          <cell r="AC947" t="str">
            <v>ŽU</v>
          </cell>
        </row>
        <row r="948">
          <cell r="E948">
            <v>3</v>
          </cell>
          <cell r="I948" t="str">
            <v>Univerzita Pavla Jozefa Šafárika v Košiciach</v>
          </cell>
          <cell r="J948" t="str">
            <v>Právnická fakulta</v>
          </cell>
          <cell r="Z948">
            <v>0</v>
          </cell>
          <cell r="AC948" t="str">
            <v>UPJŠ</v>
          </cell>
        </row>
        <row r="949">
          <cell r="E949">
            <v>1</v>
          </cell>
          <cell r="I949" t="str">
            <v>Univerzita Komenského v Bratislave</v>
          </cell>
          <cell r="J949" t="str">
            <v>Filozofická fakulta</v>
          </cell>
          <cell r="Z949">
            <v>7.4999999999999956E-2</v>
          </cell>
          <cell r="AC949" t="str">
            <v>UK</v>
          </cell>
        </row>
        <row r="950">
          <cell r="E950">
            <v>3</v>
          </cell>
          <cell r="I950" t="str">
            <v>Vysoká škola výtvarných umení v Bratislave</v>
          </cell>
          <cell r="J950">
            <v>0</v>
          </cell>
          <cell r="Z950">
            <v>0</v>
          </cell>
          <cell r="AC950" t="str">
            <v>VŠVU</v>
          </cell>
        </row>
        <row r="951">
          <cell r="E951">
            <v>1</v>
          </cell>
          <cell r="I951" t="str">
            <v>Vysoká škola výtvarných umení v Bratislave</v>
          </cell>
          <cell r="J951">
            <v>0</v>
          </cell>
          <cell r="Z951">
            <v>4.8000000000000025</v>
          </cell>
          <cell r="AC951" t="str">
            <v>VŠVU</v>
          </cell>
        </row>
        <row r="952">
          <cell r="E952">
            <v>1</v>
          </cell>
          <cell r="I952" t="str">
            <v>Vysoká škola výtvarných umení v Bratislave</v>
          </cell>
          <cell r="J952">
            <v>0</v>
          </cell>
          <cell r="Z952">
            <v>2.5599999999999987</v>
          </cell>
          <cell r="AC952" t="str">
            <v>VŠVU</v>
          </cell>
        </row>
        <row r="953">
          <cell r="E953">
            <v>1</v>
          </cell>
          <cell r="I953" t="str">
            <v>Vysoká škola výtvarných umení v Bratislave</v>
          </cell>
          <cell r="J953">
            <v>0</v>
          </cell>
          <cell r="Z953">
            <v>5.1199999999999974</v>
          </cell>
          <cell r="AC953" t="str">
            <v>VŠVU</v>
          </cell>
        </row>
        <row r="954">
          <cell r="E954">
            <v>1</v>
          </cell>
          <cell r="I954" t="str">
            <v>Vysoká škola výtvarných umení v Bratislave</v>
          </cell>
          <cell r="J954">
            <v>0</v>
          </cell>
          <cell r="Z954">
            <v>2.879999999999999</v>
          </cell>
          <cell r="AC954" t="str">
            <v>VŠVU</v>
          </cell>
        </row>
        <row r="955">
          <cell r="E955">
            <v>1</v>
          </cell>
          <cell r="I955" t="str">
            <v>Vysoká škola výtvarných umení v Bratislave</v>
          </cell>
          <cell r="J955">
            <v>0</v>
          </cell>
          <cell r="Z955">
            <v>1.5999999999999996</v>
          </cell>
          <cell r="AC955" t="str">
            <v>VŠVU</v>
          </cell>
        </row>
        <row r="956">
          <cell r="E956">
            <v>2</v>
          </cell>
          <cell r="I956" t="str">
            <v>Trenčianska univerzita Alexandra Dubčeka v Trenčíne</v>
          </cell>
          <cell r="J956" t="str">
            <v>Fakulta sociálno-ekonomických vzťahov</v>
          </cell>
          <cell r="Z956">
            <v>0</v>
          </cell>
          <cell r="AC956" t="str">
            <v>TUAD</v>
          </cell>
        </row>
        <row r="957">
          <cell r="E957">
            <v>3</v>
          </cell>
          <cell r="I957" t="str">
            <v>Prešovská univerzita v Prešove</v>
          </cell>
          <cell r="J957" t="str">
            <v>Filozofická fakulta</v>
          </cell>
          <cell r="Z957">
            <v>4.4000000000000004</v>
          </cell>
          <cell r="AC957" t="str">
            <v>PU</v>
          </cell>
        </row>
        <row r="958">
          <cell r="E958">
            <v>3</v>
          </cell>
          <cell r="I958" t="str">
            <v>Prešovská univerzita v Prešove</v>
          </cell>
          <cell r="J958" t="str">
            <v>Filozofická fakulta</v>
          </cell>
          <cell r="Z958">
            <v>8.8000000000000007</v>
          </cell>
          <cell r="AC958" t="str">
            <v>PU</v>
          </cell>
        </row>
        <row r="959">
          <cell r="E959">
            <v>2</v>
          </cell>
          <cell r="I959" t="str">
            <v>Prešovská univerzita v Prešove</v>
          </cell>
          <cell r="J959" t="str">
            <v>Filozofická fakulta</v>
          </cell>
          <cell r="Z959">
            <v>10.500000000000002</v>
          </cell>
          <cell r="AC959" t="str">
            <v>PU</v>
          </cell>
        </row>
        <row r="960">
          <cell r="E960">
            <v>2</v>
          </cell>
          <cell r="I960" t="str">
            <v>Prešovská univerzita v Prešove</v>
          </cell>
          <cell r="J960" t="str">
            <v>Filozofická fakulta</v>
          </cell>
          <cell r="Z960">
            <v>1.6500000000000001</v>
          </cell>
          <cell r="AC960" t="str">
            <v>PU</v>
          </cell>
        </row>
        <row r="961">
          <cell r="E961">
            <v>1</v>
          </cell>
          <cell r="I961" t="str">
            <v>Prešovská univerzita v Prešove</v>
          </cell>
          <cell r="J961" t="str">
            <v>Filozofická fakulta</v>
          </cell>
          <cell r="Z961">
            <v>0.49500000000000011</v>
          </cell>
          <cell r="AC961" t="str">
            <v>PU</v>
          </cell>
        </row>
        <row r="962">
          <cell r="E962">
            <v>1</v>
          </cell>
          <cell r="I962" t="str">
            <v>Prešovská univerzita v Prešove</v>
          </cell>
          <cell r="J962" t="str">
            <v>Filozofická fakulta</v>
          </cell>
          <cell r="Z962">
            <v>0.21168765743073048</v>
          </cell>
          <cell r="AC962" t="str">
            <v>PU</v>
          </cell>
        </row>
        <row r="963">
          <cell r="E963">
            <v>1</v>
          </cell>
          <cell r="I963" t="str">
            <v>Prešovská univerzita v Prešove</v>
          </cell>
          <cell r="J963" t="str">
            <v>Filozofická fakulta</v>
          </cell>
          <cell r="Z963">
            <v>0.29999999999999982</v>
          </cell>
          <cell r="AC963" t="str">
            <v>PU</v>
          </cell>
        </row>
        <row r="964">
          <cell r="E964">
            <v>1</v>
          </cell>
          <cell r="I964" t="str">
            <v>Prešovská univerzita v Prešove</v>
          </cell>
          <cell r="J964" t="str">
            <v>Filozofická fakulta</v>
          </cell>
          <cell r="Z964">
            <v>1.8243902439024389</v>
          </cell>
          <cell r="AC964" t="str">
            <v>PU</v>
          </cell>
        </row>
        <row r="965">
          <cell r="E965">
            <v>1</v>
          </cell>
          <cell r="I965" t="str">
            <v>Prešovská univerzita v Prešove</v>
          </cell>
          <cell r="J965" t="str">
            <v>Filozofická fakulta</v>
          </cell>
          <cell r="Z965">
            <v>0.54999999999999982</v>
          </cell>
          <cell r="AC965" t="str">
            <v>PU</v>
          </cell>
        </row>
        <row r="966">
          <cell r="E966">
            <v>1</v>
          </cell>
          <cell r="I966" t="str">
            <v>Prešovská univerzita v Prešove</v>
          </cell>
          <cell r="J966" t="str">
            <v>Filozofická fakulta</v>
          </cell>
          <cell r="Z966">
            <v>1.6500000000000004</v>
          </cell>
          <cell r="AC966" t="str">
            <v>PU</v>
          </cell>
        </row>
        <row r="967">
          <cell r="E967">
            <v>1</v>
          </cell>
          <cell r="I967" t="str">
            <v>Prešovská univerzita v Prešove</v>
          </cell>
          <cell r="J967" t="str">
            <v>Filozofická fakulta</v>
          </cell>
          <cell r="Z967">
            <v>0.375</v>
          </cell>
          <cell r="AC967" t="str">
            <v>PU</v>
          </cell>
        </row>
        <row r="968">
          <cell r="E968">
            <v>1</v>
          </cell>
          <cell r="I968" t="str">
            <v>Prešovská univerzita v Prešove</v>
          </cell>
          <cell r="J968" t="str">
            <v>Filozofická fakulta</v>
          </cell>
          <cell r="Z968">
            <v>0.76999999999999957</v>
          </cell>
          <cell r="AC968" t="str">
            <v>PU</v>
          </cell>
        </row>
        <row r="969">
          <cell r="E969">
            <v>1</v>
          </cell>
          <cell r="I969" t="str">
            <v>Prešovská univerzita v Prešove</v>
          </cell>
          <cell r="J969" t="str">
            <v>Filozofická fakulta</v>
          </cell>
          <cell r="Z969">
            <v>0.67499999999999982</v>
          </cell>
          <cell r="AC969" t="str">
            <v>PU</v>
          </cell>
        </row>
        <row r="970">
          <cell r="E970">
            <v>3</v>
          </cell>
          <cell r="I970" t="str">
            <v>Prešovská univerzita v Prešove</v>
          </cell>
          <cell r="J970" t="str">
            <v>Filozofická fakulta</v>
          </cell>
          <cell r="Z970">
            <v>8.8000000000000007</v>
          </cell>
          <cell r="AC970" t="str">
            <v>PU</v>
          </cell>
        </row>
        <row r="971">
          <cell r="E971">
            <v>2</v>
          </cell>
          <cell r="I971" t="str">
            <v>Prešovská univerzita v Prešove</v>
          </cell>
          <cell r="J971" t="str">
            <v>Gréckokatolícka teologická fakulta</v>
          </cell>
          <cell r="Z971">
            <v>0</v>
          </cell>
          <cell r="AC971" t="str">
            <v>PU</v>
          </cell>
        </row>
        <row r="972">
          <cell r="E972">
            <v>1</v>
          </cell>
          <cell r="I972" t="str">
            <v>Prešovská univerzita v Prešove</v>
          </cell>
          <cell r="J972" t="str">
            <v>Gréckokatolícka teologická fakulta</v>
          </cell>
          <cell r="Z972">
            <v>0.26249999999999973</v>
          </cell>
          <cell r="AC972" t="str">
            <v>PU</v>
          </cell>
        </row>
        <row r="973">
          <cell r="E973">
            <v>3</v>
          </cell>
          <cell r="I973" t="str">
            <v>Prešovská univerzita v Prešove</v>
          </cell>
          <cell r="J973" t="str">
            <v>Gréckokatolícka teologická fakulta</v>
          </cell>
          <cell r="Z973">
            <v>0</v>
          </cell>
          <cell r="AC973" t="str">
            <v>PU</v>
          </cell>
        </row>
        <row r="974">
          <cell r="E974">
            <v>1</v>
          </cell>
          <cell r="I974" t="str">
            <v>Prešovská univerzita v Prešove</v>
          </cell>
          <cell r="J974" t="str">
            <v>Fakulta humanitných a prírodných vied</v>
          </cell>
          <cell r="Z974">
            <v>1.5891891891891881</v>
          </cell>
          <cell r="AC974" t="str">
            <v>PU</v>
          </cell>
        </row>
        <row r="975">
          <cell r="E975">
            <v>1</v>
          </cell>
          <cell r="I975" t="str">
            <v>Prešovská univerzita v Prešove</v>
          </cell>
          <cell r="J975" t="str">
            <v>Fakulta humanitných a prírodných vied</v>
          </cell>
          <cell r="Z975">
            <v>0.1399999999999999</v>
          </cell>
          <cell r="AC975" t="str">
            <v>PU</v>
          </cell>
        </row>
        <row r="976">
          <cell r="E976">
            <v>3</v>
          </cell>
          <cell r="I976" t="str">
            <v>Prešovská univerzita v Prešove</v>
          </cell>
          <cell r="J976" t="str">
            <v>Fakulta manažmentu, ekonomiky a obchodu</v>
          </cell>
          <cell r="Z976">
            <v>4.4000000000000004</v>
          </cell>
          <cell r="AC976" t="str">
            <v>PU</v>
          </cell>
        </row>
        <row r="977">
          <cell r="E977">
            <v>2</v>
          </cell>
          <cell r="I977" t="str">
            <v>Prešovská univerzita v Prešove</v>
          </cell>
          <cell r="J977" t="str">
            <v>Fakulta manažmentu, ekonomiky a obchodu</v>
          </cell>
          <cell r="Z977">
            <v>0</v>
          </cell>
          <cell r="AC977" t="str">
            <v>PU</v>
          </cell>
        </row>
        <row r="978">
          <cell r="E978">
            <v>1</v>
          </cell>
          <cell r="I978" t="str">
            <v>Prešovská univerzita v Prešove</v>
          </cell>
          <cell r="J978" t="str">
            <v>Fakulta manažmentu, ekonomiky a obchodu</v>
          </cell>
          <cell r="Z978">
            <v>0</v>
          </cell>
          <cell r="AC978" t="str">
            <v>PU</v>
          </cell>
        </row>
        <row r="979">
          <cell r="E979">
            <v>1</v>
          </cell>
          <cell r="I979" t="str">
            <v>Prešovská univerzita v Prešove</v>
          </cell>
          <cell r="J979" t="str">
            <v>Fakulta manažmentu, ekonomiky a obchodu</v>
          </cell>
          <cell r="Z979">
            <v>12.163809523809519</v>
          </cell>
          <cell r="AC979" t="str">
            <v>PU</v>
          </cell>
        </row>
        <row r="980">
          <cell r="E980">
            <v>1</v>
          </cell>
          <cell r="I980" t="str">
            <v>Prešovská univerzita v Prešove</v>
          </cell>
          <cell r="J980" t="str">
            <v>Pedagogická fakulta</v>
          </cell>
          <cell r="Z980">
            <v>3.5769230769230766</v>
          </cell>
          <cell r="AC980" t="str">
            <v>PU</v>
          </cell>
        </row>
        <row r="981">
          <cell r="E981">
            <v>3</v>
          </cell>
          <cell r="I981" t="str">
            <v>Prešovská univerzita v Prešove</v>
          </cell>
          <cell r="J981" t="str">
            <v>Pravoslávna bohoslovecká fakulta</v>
          </cell>
          <cell r="Z981">
            <v>8.8000000000000007</v>
          </cell>
          <cell r="AC981" t="str">
            <v>PU</v>
          </cell>
        </row>
        <row r="982">
          <cell r="E982">
            <v>1</v>
          </cell>
          <cell r="I982" t="str">
            <v>Prešovská univerzita v Prešove</v>
          </cell>
          <cell r="J982" t="str">
            <v>Pravoslávna bohoslovecká fakulta</v>
          </cell>
          <cell r="Z982">
            <v>0.70000000000000018</v>
          </cell>
          <cell r="AC982" t="str">
            <v>PU</v>
          </cell>
        </row>
        <row r="983">
          <cell r="E983">
            <v>1</v>
          </cell>
          <cell r="I983" t="str">
            <v>Prešovská univerzita v Prešove</v>
          </cell>
          <cell r="J983" t="str">
            <v>Fakulta športu</v>
          </cell>
          <cell r="Z983">
            <v>0.83999999999999986</v>
          </cell>
          <cell r="AC983" t="str">
            <v>PU</v>
          </cell>
        </row>
        <row r="984">
          <cell r="E984">
            <v>1</v>
          </cell>
          <cell r="I984" t="str">
            <v>Prešovská univerzita v Prešove</v>
          </cell>
          <cell r="J984" t="str">
            <v>Fakulta športu</v>
          </cell>
          <cell r="Z984">
            <v>0.71760000000000002</v>
          </cell>
          <cell r="AC984" t="str">
            <v>PU</v>
          </cell>
        </row>
        <row r="985">
          <cell r="E985">
            <v>5</v>
          </cell>
          <cell r="I985" t="str">
            <v>Prešovská univerzita v Prešove</v>
          </cell>
          <cell r="J985" t="str">
            <v>Fakulta zdravotníckych odborov</v>
          </cell>
          <cell r="Z985">
            <v>0</v>
          </cell>
          <cell r="AC985" t="str">
            <v>PU</v>
          </cell>
        </row>
        <row r="986">
          <cell r="E986">
            <v>5</v>
          </cell>
          <cell r="I986" t="str">
            <v>Prešovská univerzita v Prešove</v>
          </cell>
          <cell r="J986" t="str">
            <v>Fakulta zdravotníckych odborov</v>
          </cell>
          <cell r="Z986">
            <v>79.029677419354854</v>
          </cell>
          <cell r="AC986" t="str">
            <v>PU</v>
          </cell>
        </row>
        <row r="987">
          <cell r="E987">
            <v>5</v>
          </cell>
          <cell r="I987" t="str">
            <v>Prešovská univerzita v Prešove</v>
          </cell>
          <cell r="J987" t="str">
            <v>Fakulta zdravotníckych odborov</v>
          </cell>
          <cell r="Z987">
            <v>0</v>
          </cell>
          <cell r="AC987" t="str">
            <v>PU</v>
          </cell>
        </row>
        <row r="988">
          <cell r="E988">
            <v>5</v>
          </cell>
          <cell r="I988" t="str">
            <v>Prešovská univerzita v Prešove</v>
          </cell>
          <cell r="J988" t="str">
            <v>Fakulta zdravotníckych odborov</v>
          </cell>
          <cell r="Z988">
            <v>110.20307692307694</v>
          </cell>
          <cell r="AC988" t="str">
            <v>PU</v>
          </cell>
        </row>
        <row r="989">
          <cell r="E989">
            <v>1</v>
          </cell>
          <cell r="I989" t="str">
            <v>Prešovská univerzita v Prešove</v>
          </cell>
          <cell r="J989">
            <v>0</v>
          </cell>
          <cell r="Z989">
            <v>0</v>
          </cell>
          <cell r="AC989" t="str">
            <v>PU</v>
          </cell>
        </row>
        <row r="990">
          <cell r="E990">
            <v>1</v>
          </cell>
          <cell r="I990" t="str">
            <v>Vysoká škola Danubius</v>
          </cell>
          <cell r="J990" t="str">
            <v>Fakulta sociálnych štúdií</v>
          </cell>
          <cell r="Z990">
            <v>22.5</v>
          </cell>
          <cell r="AC990" t="str">
            <v>VŠDan</v>
          </cell>
        </row>
        <row r="991">
          <cell r="E991">
            <v>2</v>
          </cell>
          <cell r="I991" t="str">
            <v>Vysoká škola Danubius</v>
          </cell>
          <cell r="J991" t="str">
            <v>Fakulta práva Janka Jesenského</v>
          </cell>
          <cell r="Z991">
            <v>27.84</v>
          </cell>
          <cell r="AC991" t="str">
            <v>VŠDan</v>
          </cell>
        </row>
        <row r="992">
          <cell r="E992">
            <v>1</v>
          </cell>
          <cell r="I992" t="str">
            <v>Vysoká škola Danubius</v>
          </cell>
          <cell r="J992" t="str">
            <v>Fakulta verejnej politiky a verejnej správy</v>
          </cell>
          <cell r="Z992">
            <v>7.9333333333333353</v>
          </cell>
          <cell r="AC992" t="str">
            <v>VŠDan</v>
          </cell>
        </row>
        <row r="993">
          <cell r="E993">
            <v>2</v>
          </cell>
          <cell r="I993" t="str">
            <v>Vysoká škola zdravotníctva a sociálnej práce sv. Alžbety v Bratislave, n. o.</v>
          </cell>
          <cell r="J993">
            <v>0</v>
          </cell>
          <cell r="Z993">
            <v>0</v>
          </cell>
          <cell r="AC993" t="str">
            <v>VŠZaSP</v>
          </cell>
        </row>
        <row r="994">
          <cell r="E994">
            <v>1</v>
          </cell>
          <cell r="I994" t="str">
            <v>Vysoká škola zdravotníctva a sociálnej práce sv. Alžbety v Bratislave, n. o.</v>
          </cell>
          <cell r="J994">
            <v>0</v>
          </cell>
          <cell r="Z994">
            <v>0</v>
          </cell>
          <cell r="AC994" t="str">
            <v>VŠZaSP</v>
          </cell>
        </row>
        <row r="995">
          <cell r="E995">
            <v>3</v>
          </cell>
          <cell r="I995" t="str">
            <v>Vysoká škola zdravotníctva a sociálnej práce sv. Alžbety v Bratislave, n. o.</v>
          </cell>
          <cell r="J995">
            <v>0</v>
          </cell>
          <cell r="Z995">
            <v>0</v>
          </cell>
          <cell r="AC995" t="str">
            <v>VŠZaSP</v>
          </cell>
        </row>
        <row r="996">
          <cell r="E996">
            <v>3</v>
          </cell>
          <cell r="I996" t="str">
            <v>Vysoká škola bezpečnostného manažérstva v Košiciach</v>
          </cell>
          <cell r="J996">
            <v>0</v>
          </cell>
          <cell r="Z996">
            <v>0</v>
          </cell>
          <cell r="AC996" t="str">
            <v>VŠBM</v>
          </cell>
        </row>
        <row r="997">
          <cell r="E997">
            <v>3</v>
          </cell>
          <cell r="I997" t="str">
            <v>Technická univerzita v Košiciach</v>
          </cell>
          <cell r="J997" t="str">
            <v>Strojnícka fakulta</v>
          </cell>
          <cell r="Z997">
            <v>16.8</v>
          </cell>
          <cell r="AC997" t="str">
            <v>TUKE</v>
          </cell>
        </row>
        <row r="998">
          <cell r="E998">
            <v>3</v>
          </cell>
          <cell r="I998" t="str">
            <v>Technická univerzita v Košiciach</v>
          </cell>
          <cell r="J998" t="str">
            <v>Strojnícka fakulta</v>
          </cell>
          <cell r="Z998">
            <v>0</v>
          </cell>
          <cell r="AC998" t="str">
            <v>TUKE</v>
          </cell>
        </row>
        <row r="999">
          <cell r="E999">
            <v>3</v>
          </cell>
          <cell r="I999" t="str">
            <v>Technická univerzita v Košiciach</v>
          </cell>
          <cell r="J999" t="str">
            <v>Strojnícka fakulta</v>
          </cell>
          <cell r="Z999">
            <v>16.8</v>
          </cell>
          <cell r="AC999" t="str">
            <v>TUKE</v>
          </cell>
        </row>
        <row r="1000">
          <cell r="E1000">
            <v>1</v>
          </cell>
          <cell r="I1000" t="str">
            <v>Hudobná a umelecká akadémia Jána Albrechta - Banská Štiavnica, s. r. o., odborná vysoká škola</v>
          </cell>
          <cell r="J1000">
            <v>0</v>
          </cell>
          <cell r="Z1000">
            <v>9.92</v>
          </cell>
          <cell r="AC1000" t="str">
            <v>HUAJA</v>
          </cell>
        </row>
        <row r="1001">
          <cell r="E1001">
            <v>3</v>
          </cell>
          <cell r="I1001" t="str">
            <v>Paneurópska vysoká škola</v>
          </cell>
          <cell r="J1001" t="str">
            <v>Fakulta práva</v>
          </cell>
          <cell r="Z1001">
            <v>0</v>
          </cell>
          <cell r="AC1001" t="str">
            <v>PEVŠ</v>
          </cell>
        </row>
        <row r="1002">
          <cell r="E1002">
            <v>2</v>
          </cell>
          <cell r="I1002" t="str">
            <v>Vysoká škola zdravotníctva a sociálnej práce sv. Alžbety v Bratislave, n. o.</v>
          </cell>
          <cell r="J1002">
            <v>0</v>
          </cell>
          <cell r="Z1002">
            <v>0</v>
          </cell>
          <cell r="AC1002" t="str">
            <v>VŠZaSP</v>
          </cell>
        </row>
        <row r="1003">
          <cell r="E1003">
            <v>2</v>
          </cell>
          <cell r="I1003" t="str">
            <v>Vysoká škola zdravotníctva a sociálnej práce sv. Alžbety v Bratislave, n. o.</v>
          </cell>
          <cell r="J1003">
            <v>0</v>
          </cell>
          <cell r="Z1003">
            <v>0</v>
          </cell>
          <cell r="AC1003" t="str">
            <v>VŠZaSP</v>
          </cell>
        </row>
        <row r="1004">
          <cell r="E1004">
            <v>3</v>
          </cell>
          <cell r="I1004" t="str">
            <v>Univerzita Pavla Jozefa Šafárika v Košiciach</v>
          </cell>
          <cell r="J1004" t="str">
            <v>Právnická fakulta</v>
          </cell>
          <cell r="Z1004">
            <v>8.8000000000000007</v>
          </cell>
          <cell r="AC1004" t="str">
            <v>UPJŠ</v>
          </cell>
        </row>
        <row r="1005">
          <cell r="E1005">
            <v>2</v>
          </cell>
          <cell r="I1005" t="str">
            <v>Vysoká škola zdravotníctva a sociálnej práce sv. Alžbety v Bratislave, n. o.</v>
          </cell>
          <cell r="J1005">
            <v>0</v>
          </cell>
          <cell r="Z1005">
            <v>0</v>
          </cell>
          <cell r="AC1005" t="str">
            <v>VŠZaSP</v>
          </cell>
        </row>
        <row r="1006">
          <cell r="E1006">
            <v>5</v>
          </cell>
          <cell r="I1006" t="str">
            <v>Vysoká škola zdravotníctva a sociálnej práce sv. Alžbety v Bratislave, n. o.</v>
          </cell>
          <cell r="J1006">
            <v>0</v>
          </cell>
          <cell r="Z1006">
            <v>0</v>
          </cell>
          <cell r="AC1006" t="str">
            <v>VŠZaSP</v>
          </cell>
        </row>
        <row r="1007">
          <cell r="E1007">
            <v>1</v>
          </cell>
          <cell r="I1007" t="str">
            <v>Vysoká škola medzinárodného podnikania ISM Slovakia v Prešove</v>
          </cell>
          <cell r="J1007">
            <v>0</v>
          </cell>
          <cell r="Z1007">
            <v>0.39999999999999991</v>
          </cell>
          <cell r="AC1007" t="str">
            <v>ISM</v>
          </cell>
        </row>
        <row r="1008">
          <cell r="E1008">
            <v>3</v>
          </cell>
          <cell r="I1008" t="str">
            <v>Katolícka univerzita v Ružomberku</v>
          </cell>
          <cell r="J1008" t="str">
            <v>Pedagogická fakulta</v>
          </cell>
          <cell r="Z1008">
            <v>0</v>
          </cell>
          <cell r="AC1008" t="str">
            <v>KU</v>
          </cell>
        </row>
        <row r="1009">
          <cell r="E1009">
            <v>3</v>
          </cell>
          <cell r="I1009" t="str">
            <v>Technická univerzita v Košiciach</v>
          </cell>
          <cell r="J1009" t="str">
            <v>Fakulta elektrotechniky a informatiky</v>
          </cell>
          <cell r="Z1009">
            <v>6</v>
          </cell>
          <cell r="AC1009" t="str">
            <v>TUKE</v>
          </cell>
        </row>
        <row r="1010">
          <cell r="E1010">
            <v>1</v>
          </cell>
          <cell r="I1010" t="str">
            <v>Technická univerzita v Košiciach</v>
          </cell>
          <cell r="J1010" t="str">
            <v>Fakulta elektrotechniky a informatiky</v>
          </cell>
          <cell r="Z1010">
            <v>2.0999999999999979</v>
          </cell>
          <cell r="AC1010" t="str">
            <v>TUKE</v>
          </cell>
        </row>
        <row r="1011">
          <cell r="E1011">
            <v>2</v>
          </cell>
          <cell r="I1011" t="str">
            <v>Vysoká škola DTI</v>
          </cell>
          <cell r="J1011">
            <v>0</v>
          </cell>
          <cell r="Z1011">
            <v>252.94086021505379</v>
          </cell>
          <cell r="AC1011" t="str">
            <v>VŠDTI</v>
          </cell>
        </row>
        <row r="1012">
          <cell r="E1012">
            <v>3</v>
          </cell>
          <cell r="I1012" t="str">
            <v>Vysoká škola Danubius</v>
          </cell>
          <cell r="J1012" t="str">
            <v>Fakulta verejnej politiky a verejnej správy</v>
          </cell>
          <cell r="Z1012">
            <v>0</v>
          </cell>
          <cell r="AC1012" t="str">
            <v>VŠDan</v>
          </cell>
        </row>
        <row r="1013">
          <cell r="E1013">
            <v>3</v>
          </cell>
          <cell r="I1013" t="str">
            <v>Vysoká škola Danubius</v>
          </cell>
          <cell r="J1013" t="str">
            <v>Fakulta verejnej politiky a verejnej správy</v>
          </cell>
          <cell r="Z1013">
            <v>4</v>
          </cell>
          <cell r="AC1013" t="str">
            <v>VŠDan</v>
          </cell>
        </row>
        <row r="1014">
          <cell r="E1014">
            <v>1</v>
          </cell>
          <cell r="I1014" t="str">
            <v>Technická univerzita v Košiciach</v>
          </cell>
          <cell r="J1014" t="str">
            <v>Letecká fakulta</v>
          </cell>
          <cell r="Z1014">
            <v>0</v>
          </cell>
          <cell r="AC1014" t="str">
            <v>TUKE</v>
          </cell>
        </row>
        <row r="1015">
          <cell r="E1015">
            <v>1</v>
          </cell>
          <cell r="I1015" t="str">
            <v>Prešovská univerzita v Prešove</v>
          </cell>
          <cell r="J1015" t="str">
            <v>Filozofická fakulta</v>
          </cell>
          <cell r="Z1015">
            <v>0.29999999999999982</v>
          </cell>
          <cell r="AC1015" t="str">
            <v>PU</v>
          </cell>
        </row>
        <row r="1016">
          <cell r="E1016">
            <v>1</v>
          </cell>
          <cell r="I1016" t="str">
            <v>Prešovská univerzita v Prešove</v>
          </cell>
          <cell r="J1016" t="str">
            <v>Fakulta humanitných a prírodných vied</v>
          </cell>
          <cell r="Z1016">
            <v>0.38499999999999979</v>
          </cell>
          <cell r="AC1016" t="str">
            <v>PU</v>
          </cell>
        </row>
        <row r="1017">
          <cell r="E1017">
            <v>2</v>
          </cell>
          <cell r="I1017" t="str">
            <v>Vysoká škola medzinárodného podnikania ISM Slovakia v Prešove</v>
          </cell>
          <cell r="J1017">
            <v>0</v>
          </cell>
          <cell r="Z1017">
            <v>0</v>
          </cell>
          <cell r="AC1017" t="str">
            <v>ISM</v>
          </cell>
        </row>
        <row r="1018">
          <cell r="E1018">
            <v>2</v>
          </cell>
          <cell r="I1018" t="str">
            <v>Vysoká škola ekonómie a manažmentu v Bratislave</v>
          </cell>
          <cell r="J1018">
            <v>0</v>
          </cell>
          <cell r="Z1018">
            <v>91.696969696969703</v>
          </cell>
          <cell r="AC1018" t="str">
            <v>VŠEMVS</v>
          </cell>
        </row>
        <row r="1019">
          <cell r="E1019">
            <v>1</v>
          </cell>
          <cell r="I1019" t="str">
            <v>Vysoká škola ekonómie a manažmentu v Bratislave</v>
          </cell>
          <cell r="J1019">
            <v>0</v>
          </cell>
          <cell r="Z1019">
            <v>19.084375000000001</v>
          </cell>
          <cell r="AC1019" t="str">
            <v>VŠEMVS</v>
          </cell>
        </row>
        <row r="1020">
          <cell r="E1020">
            <v>2</v>
          </cell>
          <cell r="I1020" t="str">
            <v>Vysoká škola ekonómie a manažmentu v Bratislave</v>
          </cell>
          <cell r="J1020">
            <v>0</v>
          </cell>
          <cell r="Z1020">
            <v>54.067796610169488</v>
          </cell>
          <cell r="AC1020" t="str">
            <v>VŠEMVS</v>
          </cell>
        </row>
        <row r="1021">
          <cell r="E1021">
            <v>1</v>
          </cell>
          <cell r="I1021" t="str">
            <v>Vysoká škola ekonómie a manažmentu v Bratislave</v>
          </cell>
          <cell r="J1021">
            <v>0</v>
          </cell>
          <cell r="Z1021">
            <v>37.169014084507054</v>
          </cell>
          <cell r="AC1021" t="str">
            <v>VŠEMVS</v>
          </cell>
        </row>
        <row r="1022">
          <cell r="E1022">
            <v>2</v>
          </cell>
          <cell r="I1022" t="str">
            <v>Vysoká škola manažmentu</v>
          </cell>
          <cell r="J1022">
            <v>0</v>
          </cell>
          <cell r="Z1022">
            <v>0</v>
          </cell>
          <cell r="AC1022" t="str">
            <v>VŠM</v>
          </cell>
        </row>
        <row r="1023">
          <cell r="E1023">
            <v>3</v>
          </cell>
          <cell r="I1023" t="str">
            <v>Univerzita Komenského v Bratislave</v>
          </cell>
          <cell r="J1023" t="str">
            <v>Právnická fakulta</v>
          </cell>
          <cell r="Z1023">
            <v>0</v>
          </cell>
          <cell r="AC1023" t="str">
            <v>UK</v>
          </cell>
        </row>
        <row r="1024">
          <cell r="E1024">
            <v>3</v>
          </cell>
          <cell r="I1024" t="str">
            <v>Prešovská univerzita v Prešove</v>
          </cell>
          <cell r="J1024" t="str">
            <v>Filozofická fakulta</v>
          </cell>
          <cell r="Z1024">
            <v>0</v>
          </cell>
          <cell r="AC1024" t="str">
            <v>PU</v>
          </cell>
        </row>
        <row r="1025">
          <cell r="E1025">
            <v>3</v>
          </cell>
          <cell r="I1025" t="str">
            <v>Slovenská technická univerzita v Bratislave</v>
          </cell>
          <cell r="J1025" t="str">
            <v>Strojnícka fakulta</v>
          </cell>
          <cell r="Z1025">
            <v>8.4</v>
          </cell>
          <cell r="AC1025" t="str">
            <v>STU</v>
          </cell>
        </row>
        <row r="1026">
          <cell r="E1026">
            <v>1</v>
          </cell>
          <cell r="I1026" t="str">
            <v>Trenčianska univerzita Alexandra Dubčeka v Trenčíne</v>
          </cell>
          <cell r="J1026">
            <v>0</v>
          </cell>
          <cell r="Z1026">
            <v>0</v>
          </cell>
          <cell r="AC1026" t="str">
            <v>TUAD</v>
          </cell>
        </row>
        <row r="1027">
          <cell r="E1027">
            <v>1</v>
          </cell>
          <cell r="I1027" t="str">
            <v>Univerzita Pavla Jozefa Šafárika v Košiciach</v>
          </cell>
          <cell r="J1027" t="str">
            <v>Filozofická fakulta</v>
          </cell>
          <cell r="Z1027">
            <v>2.1413793103448278</v>
          </cell>
          <cell r="AC1027" t="str">
            <v>UPJŠ</v>
          </cell>
        </row>
        <row r="1028">
          <cell r="E1028">
            <v>1</v>
          </cell>
          <cell r="I1028" t="str">
            <v>Technická univerzita v Košiciach</v>
          </cell>
          <cell r="J1028" t="str">
            <v>Letecká fakulta</v>
          </cell>
          <cell r="Z1028">
            <v>6.2999999999999972</v>
          </cell>
          <cell r="AC1028" t="str">
            <v>TUKE</v>
          </cell>
        </row>
        <row r="1029">
          <cell r="E1029">
            <v>2</v>
          </cell>
          <cell r="I1029" t="str">
            <v>Vysoká škola medzinárodného podnikania ISM Slovakia v Prešove</v>
          </cell>
          <cell r="J1029">
            <v>0</v>
          </cell>
          <cell r="Z1029">
            <v>0</v>
          </cell>
          <cell r="AC1029" t="str">
            <v>ISM</v>
          </cell>
        </row>
        <row r="1030">
          <cell r="E1030">
            <v>2</v>
          </cell>
          <cell r="I1030" t="str">
            <v>Vysoká škola medzinárodného podnikania ISM Slovakia v Prešove</v>
          </cell>
          <cell r="J1030">
            <v>0</v>
          </cell>
          <cell r="Z1030">
            <v>5</v>
          </cell>
          <cell r="AC1030" t="str">
            <v>ISM</v>
          </cell>
        </row>
        <row r="1031">
          <cell r="E1031">
            <v>1</v>
          </cell>
          <cell r="I1031" t="str">
            <v>Akadémia umení v Banskej Bystrici</v>
          </cell>
          <cell r="J1031" t="str">
            <v>Fakulta múzických umení</v>
          </cell>
          <cell r="Z1031">
            <v>3.8400000000000007</v>
          </cell>
          <cell r="AC1031" t="str">
            <v>AU</v>
          </cell>
        </row>
        <row r="1032">
          <cell r="E1032">
            <v>1</v>
          </cell>
          <cell r="I1032" t="str">
            <v>Akadémia umení v Banskej Bystrici</v>
          </cell>
          <cell r="J1032" t="str">
            <v>Fakulta dramatických umení</v>
          </cell>
          <cell r="Z1032">
            <v>1.2799999999999994</v>
          </cell>
          <cell r="AC1032" t="str">
            <v>AU</v>
          </cell>
        </row>
        <row r="1033">
          <cell r="E1033">
            <v>1</v>
          </cell>
          <cell r="I1033" t="str">
            <v>Akadémia umení v Banskej Bystrici</v>
          </cell>
          <cell r="J1033" t="str">
            <v>Fakulta dramatických umení</v>
          </cell>
          <cell r="Z1033">
            <v>3.2685714285714269</v>
          </cell>
          <cell r="AC1033" t="str">
            <v>AU</v>
          </cell>
        </row>
        <row r="1034">
          <cell r="E1034">
            <v>1</v>
          </cell>
          <cell r="I1034" t="str">
            <v>Vysoká škola medzinárodného podnikania ISM Slovakia v Prešove</v>
          </cell>
          <cell r="J1034">
            <v>0</v>
          </cell>
          <cell r="Z1034">
            <v>0</v>
          </cell>
          <cell r="AC1034" t="str">
            <v>ISM</v>
          </cell>
        </row>
        <row r="1035">
          <cell r="E1035">
            <v>3</v>
          </cell>
          <cell r="I1035" t="str">
            <v>Akadémia umení v Banskej Bystrici</v>
          </cell>
          <cell r="J1035" t="str">
            <v>Fakulta výtvarných umení</v>
          </cell>
          <cell r="Z1035">
            <v>1.466666666666667</v>
          </cell>
          <cell r="AC1035" t="str">
            <v>AU</v>
          </cell>
        </row>
        <row r="1036">
          <cell r="E1036">
            <v>3</v>
          </cell>
          <cell r="I1036" t="str">
            <v>Univerzita veterinárskeho lekárstva a farmácie v Košiciach</v>
          </cell>
          <cell r="J1036">
            <v>0</v>
          </cell>
          <cell r="Z1036">
            <v>0</v>
          </cell>
          <cell r="AC1036" t="str">
            <v>UVLF</v>
          </cell>
        </row>
        <row r="1037">
          <cell r="E1037">
            <v>1</v>
          </cell>
          <cell r="I1037" t="str">
            <v>Univerzita veterinárskeho lekárstva a farmácie v Košiciach</v>
          </cell>
          <cell r="J1037">
            <v>0</v>
          </cell>
          <cell r="Z1037">
            <v>13.64</v>
          </cell>
          <cell r="AC1037" t="str">
            <v>UVLF</v>
          </cell>
        </row>
        <row r="1038">
          <cell r="E1038">
            <v>2</v>
          </cell>
          <cell r="I1038" t="str">
            <v>Univerzita veterinárskeho lekárstva a farmácie v Košiciach</v>
          </cell>
          <cell r="J1038">
            <v>0</v>
          </cell>
          <cell r="Z1038">
            <v>5.0285714285714285</v>
          </cell>
          <cell r="AC1038" t="str">
            <v>UVLF</v>
          </cell>
        </row>
        <row r="1039">
          <cell r="E1039">
            <v>1</v>
          </cell>
          <cell r="I1039" t="str">
            <v>Univerzita veterinárskeho lekárstva a farmácie v Košiciach</v>
          </cell>
          <cell r="J1039">
            <v>0</v>
          </cell>
          <cell r="Z1039">
            <v>0.43999999999999995</v>
          </cell>
          <cell r="AC1039" t="str">
            <v>UVLF</v>
          </cell>
        </row>
        <row r="1040">
          <cell r="E1040">
            <v>2</v>
          </cell>
          <cell r="I1040" t="str">
            <v>Univerzita Mateja Bela v Banskej Bystrici</v>
          </cell>
          <cell r="J1040" t="str">
            <v>Ekonomická fakulta</v>
          </cell>
          <cell r="Z1040">
            <v>0</v>
          </cell>
          <cell r="AC1040" t="str">
            <v>UMB</v>
          </cell>
        </row>
        <row r="1041">
          <cell r="E1041">
            <v>2</v>
          </cell>
          <cell r="I1041" t="str">
            <v>Univerzita Mateja Bela v Banskej Bystrici</v>
          </cell>
          <cell r="J1041" t="str">
            <v>Ekonomická fakulta</v>
          </cell>
          <cell r="Z1041">
            <v>0</v>
          </cell>
          <cell r="AC1041" t="str">
            <v>UMB</v>
          </cell>
        </row>
        <row r="1042">
          <cell r="E1042">
            <v>2</v>
          </cell>
          <cell r="I1042" t="str">
            <v>Univerzita Mateja Bela v Banskej Bystrici</v>
          </cell>
          <cell r="J1042" t="str">
            <v>Ekonomická fakulta</v>
          </cell>
          <cell r="Z1042">
            <v>51.738461538461536</v>
          </cell>
          <cell r="AC1042" t="str">
            <v>UMB</v>
          </cell>
        </row>
        <row r="1043">
          <cell r="E1043">
            <v>1</v>
          </cell>
          <cell r="I1043" t="str">
            <v>Univerzita Mateja Bela v Banskej Bystrici</v>
          </cell>
          <cell r="J1043" t="str">
            <v>Ekonomická fakulta</v>
          </cell>
          <cell r="Z1043">
            <v>2.6999999999999993</v>
          </cell>
          <cell r="AC1043" t="str">
            <v>UMB</v>
          </cell>
        </row>
        <row r="1044">
          <cell r="E1044">
            <v>1</v>
          </cell>
          <cell r="I1044" t="str">
            <v>Univerzita Mateja Bela v Banskej Bystrici</v>
          </cell>
          <cell r="J1044" t="str">
            <v>Ekonomická fakulta</v>
          </cell>
          <cell r="Z1044">
            <v>0.5</v>
          </cell>
          <cell r="AC1044" t="str">
            <v>UMB</v>
          </cell>
        </row>
        <row r="1045">
          <cell r="E1045">
            <v>1</v>
          </cell>
          <cell r="I1045" t="str">
            <v>Univerzita Mateja Bela v Banskej Bystrici</v>
          </cell>
          <cell r="J1045" t="str">
            <v>Ekonomická fakulta</v>
          </cell>
          <cell r="Z1045">
            <v>0</v>
          </cell>
          <cell r="AC1045" t="str">
            <v>UMB</v>
          </cell>
        </row>
        <row r="1046">
          <cell r="E1046">
            <v>1</v>
          </cell>
          <cell r="I1046" t="str">
            <v>Univerzita Mateja Bela v Banskej Bystrici</v>
          </cell>
          <cell r="J1046" t="str">
            <v>Fakulta prírodných vied</v>
          </cell>
          <cell r="Z1046">
            <v>0</v>
          </cell>
          <cell r="AC1046" t="str">
            <v>UMB</v>
          </cell>
        </row>
        <row r="1047">
          <cell r="E1047">
            <v>2</v>
          </cell>
          <cell r="I1047" t="str">
            <v>Univerzita Mateja Bela v Banskej Bystrici</v>
          </cell>
          <cell r="J1047" t="str">
            <v>Filozofická fakulta</v>
          </cell>
          <cell r="Z1047">
            <v>12.711111111111114</v>
          </cell>
          <cell r="AC1047" t="str">
            <v>UMB</v>
          </cell>
        </row>
        <row r="1048">
          <cell r="E1048">
            <v>2</v>
          </cell>
          <cell r="I1048" t="str">
            <v>Univerzita Mateja Bela v Banskej Bystrici</v>
          </cell>
          <cell r="J1048" t="str">
            <v>Filozofická fakulta</v>
          </cell>
          <cell r="Z1048">
            <v>12</v>
          </cell>
          <cell r="AC1048" t="str">
            <v>UMB</v>
          </cell>
        </row>
        <row r="1049">
          <cell r="E1049">
            <v>2</v>
          </cell>
          <cell r="I1049" t="str">
            <v>Univerzita Mateja Bela v Banskej Bystrici</v>
          </cell>
          <cell r="J1049" t="str">
            <v>Filozofická fakulta</v>
          </cell>
          <cell r="Z1049">
            <v>7.5428571428571427</v>
          </cell>
          <cell r="AC1049" t="str">
            <v>UMB</v>
          </cell>
        </row>
        <row r="1050">
          <cell r="E1050">
            <v>2</v>
          </cell>
          <cell r="I1050" t="str">
            <v>Univerzita Mateja Bela v Banskej Bystrici</v>
          </cell>
          <cell r="J1050" t="str">
            <v>Filozofická fakulta</v>
          </cell>
          <cell r="Z1050">
            <v>14.772727272727272</v>
          </cell>
          <cell r="AC1050" t="str">
            <v>UMB</v>
          </cell>
        </row>
        <row r="1051">
          <cell r="E1051">
            <v>2</v>
          </cell>
          <cell r="I1051" t="str">
            <v>Univerzita Mateja Bela v Banskej Bystrici</v>
          </cell>
          <cell r="J1051" t="str">
            <v>Filozofická fakulta</v>
          </cell>
          <cell r="Z1051">
            <v>3</v>
          </cell>
          <cell r="AC1051" t="str">
            <v>UMB</v>
          </cell>
        </row>
        <row r="1052">
          <cell r="E1052">
            <v>2</v>
          </cell>
          <cell r="I1052" t="str">
            <v>Univerzita Mateja Bela v Banskej Bystrici</v>
          </cell>
          <cell r="J1052" t="str">
            <v>Filozofická fakulta</v>
          </cell>
          <cell r="Z1052">
            <v>0</v>
          </cell>
          <cell r="AC1052" t="str">
            <v>UMB</v>
          </cell>
        </row>
        <row r="1053">
          <cell r="E1053">
            <v>2</v>
          </cell>
          <cell r="I1053" t="str">
            <v>Univerzita Mateja Bela v Banskej Bystrici</v>
          </cell>
          <cell r="J1053" t="str">
            <v>Filozofická fakulta</v>
          </cell>
          <cell r="Z1053">
            <v>0</v>
          </cell>
          <cell r="AC1053" t="str">
            <v>UMB</v>
          </cell>
        </row>
        <row r="1054">
          <cell r="E1054">
            <v>1</v>
          </cell>
          <cell r="I1054" t="str">
            <v>Univerzita Mateja Bela v Banskej Bystrici</v>
          </cell>
          <cell r="J1054" t="str">
            <v>Filozofická fakulta</v>
          </cell>
          <cell r="Z1054">
            <v>9.9999999999999978E-2</v>
          </cell>
          <cell r="AC1054" t="str">
            <v>UMB</v>
          </cell>
        </row>
        <row r="1055">
          <cell r="E1055">
            <v>1</v>
          </cell>
          <cell r="I1055" t="str">
            <v>Univerzita Mateja Bela v Banskej Bystrici</v>
          </cell>
          <cell r="J1055" t="str">
            <v>Filozofická fakulta</v>
          </cell>
          <cell r="Z1055">
            <v>0.21999999999999997</v>
          </cell>
          <cell r="AC1055" t="str">
            <v>UMB</v>
          </cell>
        </row>
        <row r="1056">
          <cell r="E1056">
            <v>1</v>
          </cell>
          <cell r="I1056" t="str">
            <v>Univerzita Mateja Bela v Banskej Bystrici</v>
          </cell>
          <cell r="J1056" t="str">
            <v>Filozofická fakulta</v>
          </cell>
          <cell r="Z1056">
            <v>0.11999999999999988</v>
          </cell>
          <cell r="AC1056" t="str">
            <v>UMB</v>
          </cell>
        </row>
        <row r="1057">
          <cell r="E1057">
            <v>1</v>
          </cell>
          <cell r="I1057" t="str">
            <v>Univerzita Mateja Bela v Banskej Bystrici</v>
          </cell>
          <cell r="J1057" t="str">
            <v>Filozofická fakulta</v>
          </cell>
          <cell r="Z1057">
            <v>1.6500000000000004</v>
          </cell>
          <cell r="AC1057" t="str">
            <v>UMB</v>
          </cell>
        </row>
        <row r="1058">
          <cell r="E1058">
            <v>1</v>
          </cell>
          <cell r="I1058" t="str">
            <v>Univerzita Mateja Bela v Banskej Bystrici</v>
          </cell>
          <cell r="J1058" t="str">
            <v>Filozofická fakulta</v>
          </cell>
          <cell r="Z1058">
            <v>1.2749999999999995</v>
          </cell>
          <cell r="AC1058" t="str">
            <v>UMB</v>
          </cell>
        </row>
        <row r="1059">
          <cell r="E1059">
            <v>1</v>
          </cell>
          <cell r="I1059" t="str">
            <v>Univerzita Mateja Bela v Banskej Bystrici</v>
          </cell>
          <cell r="J1059" t="str">
            <v>Filozofická fakulta</v>
          </cell>
          <cell r="Z1059">
            <v>0</v>
          </cell>
          <cell r="AC1059" t="str">
            <v>UMB</v>
          </cell>
        </row>
        <row r="1060">
          <cell r="E1060">
            <v>1</v>
          </cell>
          <cell r="I1060" t="str">
            <v>Univerzita Mateja Bela v Banskej Bystrici</v>
          </cell>
          <cell r="J1060" t="str">
            <v>Filozofická fakulta</v>
          </cell>
          <cell r="Z1060">
            <v>0</v>
          </cell>
          <cell r="AC1060" t="str">
            <v>UMB</v>
          </cell>
        </row>
        <row r="1061">
          <cell r="E1061">
            <v>1</v>
          </cell>
          <cell r="I1061" t="str">
            <v>Univerzita Mateja Bela v Banskej Bystrici</v>
          </cell>
          <cell r="J1061" t="str">
            <v>Filozofická fakulta</v>
          </cell>
          <cell r="Z1061">
            <v>2.8666666666666667</v>
          </cell>
          <cell r="AC1061" t="str">
            <v>UMB</v>
          </cell>
        </row>
        <row r="1062">
          <cell r="E1062">
            <v>1</v>
          </cell>
          <cell r="I1062" t="str">
            <v>Univerzita Mateja Bela v Banskej Bystrici</v>
          </cell>
          <cell r="J1062" t="str">
            <v>Filozofická fakulta</v>
          </cell>
          <cell r="Z1062">
            <v>1.3499999999999996</v>
          </cell>
          <cell r="AC1062" t="str">
            <v>UMB</v>
          </cell>
        </row>
        <row r="1063">
          <cell r="E1063">
            <v>1</v>
          </cell>
          <cell r="I1063" t="str">
            <v>Univerzita Mateja Bela v Banskej Bystrici</v>
          </cell>
          <cell r="J1063" t="str">
            <v>Filozofická fakulta</v>
          </cell>
          <cell r="Z1063">
            <v>5.4999999999999993E-2</v>
          </cell>
          <cell r="AC1063" t="str">
            <v>UMB</v>
          </cell>
        </row>
        <row r="1064">
          <cell r="E1064">
            <v>1</v>
          </cell>
          <cell r="I1064" t="str">
            <v>Univerzita Mateja Bela v Banskej Bystrici</v>
          </cell>
          <cell r="J1064" t="str">
            <v>Filozofická fakulta</v>
          </cell>
          <cell r="Z1064">
            <v>0.75</v>
          </cell>
          <cell r="AC1064" t="str">
            <v>UMB</v>
          </cell>
        </row>
        <row r="1065">
          <cell r="E1065">
            <v>1</v>
          </cell>
          <cell r="I1065" t="str">
            <v>Univerzita Mateja Bela v Banskej Bystrici</v>
          </cell>
          <cell r="J1065" t="str">
            <v>Filozofická fakulta</v>
          </cell>
          <cell r="Z1065">
            <v>0</v>
          </cell>
          <cell r="AC1065" t="str">
            <v>UMB</v>
          </cell>
        </row>
        <row r="1066">
          <cell r="E1066">
            <v>1</v>
          </cell>
          <cell r="I1066" t="str">
            <v>Univerzita Mateja Bela v Banskej Bystrici</v>
          </cell>
          <cell r="J1066" t="str">
            <v>Fakulta prírodných vied</v>
          </cell>
          <cell r="Z1066">
            <v>5.9999999999999942E-2</v>
          </cell>
          <cell r="AC1066" t="str">
            <v>UMB</v>
          </cell>
        </row>
        <row r="1067">
          <cell r="E1067">
            <v>1</v>
          </cell>
          <cell r="I1067" t="str">
            <v>Univerzita Mateja Bela v Banskej Bystrici</v>
          </cell>
          <cell r="J1067" t="str">
            <v>Filozofická fakulta</v>
          </cell>
          <cell r="Z1067">
            <v>0</v>
          </cell>
          <cell r="AC1067" t="str">
            <v>UMB</v>
          </cell>
        </row>
        <row r="1068">
          <cell r="E1068">
            <v>1</v>
          </cell>
          <cell r="I1068" t="str">
            <v>Univerzita Mateja Bela v Banskej Bystrici</v>
          </cell>
          <cell r="J1068" t="str">
            <v>Filozofická fakulta</v>
          </cell>
          <cell r="Z1068">
            <v>5.4999999999999993E-2</v>
          </cell>
          <cell r="AC1068" t="str">
            <v>UMB</v>
          </cell>
        </row>
        <row r="1069">
          <cell r="E1069">
            <v>1</v>
          </cell>
          <cell r="I1069" t="str">
            <v>Univerzita Mateja Bela v Banskej Bystrici</v>
          </cell>
          <cell r="J1069" t="str">
            <v>Filozofická fakulta</v>
          </cell>
          <cell r="Z1069">
            <v>0.82499999999999996</v>
          </cell>
          <cell r="AC1069" t="str">
            <v>UMB</v>
          </cell>
        </row>
        <row r="1070">
          <cell r="E1070">
            <v>1</v>
          </cell>
          <cell r="I1070" t="str">
            <v>Univerzita Mateja Bela v Banskej Bystrici</v>
          </cell>
          <cell r="J1070" t="str">
            <v>Filozofická fakulta</v>
          </cell>
          <cell r="Z1070">
            <v>1</v>
          </cell>
          <cell r="AC1070" t="str">
            <v>UMB</v>
          </cell>
        </row>
        <row r="1071">
          <cell r="E1071">
            <v>2</v>
          </cell>
          <cell r="I1071" t="str">
            <v>Univerzita Mateja Bela v Banskej Bystrici</v>
          </cell>
          <cell r="J1071" t="str">
            <v>Filozofická fakulta</v>
          </cell>
          <cell r="Z1071">
            <v>0</v>
          </cell>
          <cell r="AC1071" t="str">
            <v>UMB</v>
          </cell>
        </row>
        <row r="1072">
          <cell r="E1072">
            <v>2</v>
          </cell>
          <cell r="I1072" t="str">
            <v>Univerzita Pavla Jozefa Šafárika v Košiciach</v>
          </cell>
          <cell r="J1072" t="str">
            <v>Prírodovedecká fakulta</v>
          </cell>
          <cell r="Z1072">
            <v>21.674999999999997</v>
          </cell>
          <cell r="AC1072" t="str">
            <v>UPJŠ</v>
          </cell>
        </row>
        <row r="1073">
          <cell r="E1073">
            <v>2</v>
          </cell>
          <cell r="I1073" t="str">
            <v>Univerzita Pavla Jozefa Šafárika v Košiciach</v>
          </cell>
          <cell r="J1073" t="str">
            <v>Prírodovedecká fakulta</v>
          </cell>
          <cell r="Z1073">
            <v>8.4</v>
          </cell>
          <cell r="AC1073" t="str">
            <v>UPJŠ</v>
          </cell>
        </row>
        <row r="1074">
          <cell r="E1074">
            <v>2</v>
          </cell>
          <cell r="I1074" t="str">
            <v>Univerzita Pavla Jozefa Šafárika v Košiciach</v>
          </cell>
          <cell r="J1074" t="str">
            <v>Prírodovedecká fakulta</v>
          </cell>
          <cell r="Z1074">
            <v>3.5</v>
          </cell>
          <cell r="AC1074" t="str">
            <v>UPJŠ</v>
          </cell>
        </row>
        <row r="1075">
          <cell r="E1075">
            <v>2</v>
          </cell>
          <cell r="I1075" t="str">
            <v>Univerzita Pavla Jozefa Šafárika v Košiciach</v>
          </cell>
          <cell r="J1075" t="str">
            <v>Prírodovedecká fakulta</v>
          </cell>
          <cell r="Z1075">
            <v>2.25</v>
          </cell>
          <cell r="AC1075" t="str">
            <v>UPJŠ</v>
          </cell>
        </row>
        <row r="1076">
          <cell r="E1076">
            <v>1</v>
          </cell>
          <cell r="I1076" t="str">
            <v>Univerzita Pavla Jozefa Šafárika v Košiciach</v>
          </cell>
          <cell r="J1076" t="str">
            <v>Prírodovedecká fakulta</v>
          </cell>
          <cell r="Z1076">
            <v>0.14999999999999991</v>
          </cell>
          <cell r="AC1076" t="str">
            <v>UPJŠ</v>
          </cell>
        </row>
        <row r="1077">
          <cell r="E1077">
            <v>1</v>
          </cell>
          <cell r="I1077" t="str">
            <v>Univerzita Pavla Jozefa Šafárika v Košiciach</v>
          </cell>
          <cell r="J1077" t="str">
            <v>Prírodovedecká fakulta</v>
          </cell>
          <cell r="Z1077">
            <v>0.70000000000000018</v>
          </cell>
          <cell r="AC1077" t="str">
            <v>UPJŠ</v>
          </cell>
        </row>
        <row r="1078">
          <cell r="E1078">
            <v>1</v>
          </cell>
          <cell r="I1078" t="str">
            <v>Univerzita Pavla Jozefa Šafárika v Košiciach</v>
          </cell>
          <cell r="J1078" t="str">
            <v>Prírodovedecká fakulta</v>
          </cell>
          <cell r="Z1078">
            <v>0.2799999999999998</v>
          </cell>
          <cell r="AC1078" t="str">
            <v>UPJŠ</v>
          </cell>
        </row>
        <row r="1079">
          <cell r="E1079">
            <v>1</v>
          </cell>
          <cell r="I1079" t="str">
            <v>Univerzita Pavla Jozefa Šafárika v Košiciach</v>
          </cell>
          <cell r="J1079" t="str">
            <v>Prírodovedecká fakulta</v>
          </cell>
          <cell r="Z1079">
            <v>0.59999999999999964</v>
          </cell>
          <cell r="AC1079" t="str">
            <v>UPJŠ</v>
          </cell>
        </row>
        <row r="1080">
          <cell r="E1080">
            <v>1</v>
          </cell>
          <cell r="I1080" t="str">
            <v>Univerzita Pavla Jozefa Šafárika v Košiciach</v>
          </cell>
          <cell r="J1080" t="str">
            <v>Prírodovedecká fakulta</v>
          </cell>
          <cell r="Z1080">
            <v>0.25</v>
          </cell>
          <cell r="AC1080" t="str">
            <v>UPJŠ</v>
          </cell>
        </row>
        <row r="1081">
          <cell r="E1081">
            <v>1</v>
          </cell>
          <cell r="I1081" t="str">
            <v>Univerzita Pavla Jozefa Šafárika v Košiciach</v>
          </cell>
          <cell r="J1081" t="str">
            <v>Prírodovedecká fakulta</v>
          </cell>
          <cell r="Z1081">
            <v>0.11499999999999999</v>
          </cell>
          <cell r="AC1081" t="str">
            <v>UPJŠ</v>
          </cell>
        </row>
        <row r="1082">
          <cell r="E1082">
            <v>1</v>
          </cell>
          <cell r="I1082" t="str">
            <v>Univerzita Pavla Jozefa Šafárika v Košiciach</v>
          </cell>
          <cell r="J1082" t="str">
            <v>Prírodovedecká fakulta</v>
          </cell>
          <cell r="Z1082">
            <v>0.2799999999999998</v>
          </cell>
          <cell r="AC1082" t="str">
            <v>UPJŠ</v>
          </cell>
        </row>
        <row r="1083">
          <cell r="E1083">
            <v>1</v>
          </cell>
          <cell r="I1083" t="str">
            <v>Univerzita Pavla Jozefa Šafárika v Košiciach</v>
          </cell>
          <cell r="J1083" t="str">
            <v>Prírodovedecká fakulta</v>
          </cell>
          <cell r="Z1083">
            <v>0.90000000000000036</v>
          </cell>
          <cell r="AC1083" t="str">
            <v>UPJŠ</v>
          </cell>
        </row>
        <row r="1084">
          <cell r="E1084">
            <v>1</v>
          </cell>
          <cell r="I1084" t="str">
            <v>Univerzita Pavla Jozefa Šafárika v Košiciach</v>
          </cell>
          <cell r="J1084" t="str">
            <v>Prírodovedecká fakulta</v>
          </cell>
          <cell r="Z1084">
            <v>0.2799999999999998</v>
          </cell>
          <cell r="AC1084" t="str">
            <v>UPJŠ</v>
          </cell>
        </row>
        <row r="1085">
          <cell r="E1085">
            <v>1</v>
          </cell>
          <cell r="I1085" t="str">
            <v>Univerzita Pavla Jozefa Šafárika v Košiciach</v>
          </cell>
          <cell r="J1085" t="str">
            <v>Prírodovedecká fakulta</v>
          </cell>
          <cell r="Z1085">
            <v>0.125</v>
          </cell>
          <cell r="AC1085" t="str">
            <v>UPJŠ</v>
          </cell>
        </row>
        <row r="1086">
          <cell r="E1086">
            <v>1</v>
          </cell>
          <cell r="I1086" t="str">
            <v>Univerzita Pavla Jozefa Šafárika v Košiciach</v>
          </cell>
          <cell r="J1086">
            <v>0</v>
          </cell>
          <cell r="Z1086">
            <v>6.9085714285714293</v>
          </cell>
          <cell r="AC1086" t="str">
            <v>UPJŠ</v>
          </cell>
        </row>
        <row r="1087">
          <cell r="E1087">
            <v>3</v>
          </cell>
          <cell r="I1087" t="str">
            <v>Univerzita Pavla Jozefa Šafárika v Košiciach</v>
          </cell>
          <cell r="J1087" t="str">
            <v>Fakulta verejnej správy</v>
          </cell>
          <cell r="Z1087">
            <v>5.866666666666668</v>
          </cell>
          <cell r="AC1087" t="str">
            <v>UPJŠ</v>
          </cell>
        </row>
        <row r="1088">
          <cell r="E1088">
            <v>1</v>
          </cell>
          <cell r="I1088" t="str">
            <v>Univerzita Pavla Jozefa Šafárika v Košiciach</v>
          </cell>
          <cell r="J1088" t="str">
            <v>Fakulta verejnej správy</v>
          </cell>
          <cell r="Z1088">
            <v>1</v>
          </cell>
          <cell r="AC1088" t="str">
            <v>UPJŠ</v>
          </cell>
        </row>
        <row r="1089">
          <cell r="E1089">
            <v>5</v>
          </cell>
          <cell r="I1089" t="str">
            <v>Univerzita Pavla Jozefa Šafárika v Košiciach</v>
          </cell>
          <cell r="J1089" t="str">
            <v>Lekárska fakulta</v>
          </cell>
          <cell r="Z1089">
            <v>51.113333333333337</v>
          </cell>
          <cell r="AC1089" t="str">
            <v>UPJŠ</v>
          </cell>
        </row>
        <row r="1090">
          <cell r="E1090">
            <v>5</v>
          </cell>
          <cell r="I1090" t="str">
            <v>Univerzita Pavla Jozefa Šafárika v Košiciach</v>
          </cell>
          <cell r="J1090" t="str">
            <v>Lekárska fakulta</v>
          </cell>
          <cell r="Z1090">
            <v>5.7199999999999989</v>
          </cell>
          <cell r="AC1090" t="str">
            <v>UPJŠ</v>
          </cell>
        </row>
        <row r="1091">
          <cell r="E1091">
            <v>5</v>
          </cell>
          <cell r="I1091" t="str">
            <v>Univerzita Pavla Jozefa Šafárika v Košiciach</v>
          </cell>
          <cell r="J1091" t="str">
            <v>Lekárska fakulta</v>
          </cell>
          <cell r="Z1091">
            <v>2.3999999999999986</v>
          </cell>
          <cell r="AC1091" t="str">
            <v>UPJŠ</v>
          </cell>
        </row>
        <row r="1092">
          <cell r="E1092">
            <v>2</v>
          </cell>
          <cell r="I1092" t="str">
            <v>Univerzita Pavla Jozefa Šafárika v Košiciach</v>
          </cell>
          <cell r="J1092" t="str">
            <v>Lekárska fakulta</v>
          </cell>
          <cell r="Z1092">
            <v>26.400000000000002</v>
          </cell>
          <cell r="AC1092" t="str">
            <v>UPJŠ</v>
          </cell>
        </row>
        <row r="1093">
          <cell r="E1093">
            <v>3</v>
          </cell>
          <cell r="I1093" t="str">
            <v>Univerzita sv. Cyrila a Metoda v Trnave</v>
          </cell>
          <cell r="J1093" t="str">
            <v>Fakulta sociálnych vied</v>
          </cell>
          <cell r="Z1093">
            <v>4.4000000000000004</v>
          </cell>
          <cell r="AC1093" t="str">
            <v>UCM</v>
          </cell>
        </row>
        <row r="1094">
          <cell r="E1094">
            <v>2</v>
          </cell>
          <cell r="I1094" t="str">
            <v>Technická univerzita v Košiciach</v>
          </cell>
          <cell r="J1094" t="str">
            <v>Fakulta baníctva, ekológie, riadenia a geotechnológií</v>
          </cell>
          <cell r="Z1094">
            <v>0</v>
          </cell>
          <cell r="AC1094" t="str">
            <v>TUKE</v>
          </cell>
        </row>
        <row r="1095">
          <cell r="E1095">
            <v>2</v>
          </cell>
          <cell r="I1095" t="str">
            <v>Technická univerzita v Košiciach</v>
          </cell>
          <cell r="J1095" t="str">
            <v>Fakulta baníctva, ekológie, riadenia a geotechnológií</v>
          </cell>
          <cell r="Z1095">
            <v>38.879999999999995</v>
          </cell>
          <cell r="AC1095" t="str">
            <v>TUKE</v>
          </cell>
        </row>
        <row r="1096">
          <cell r="E1096">
            <v>3</v>
          </cell>
          <cell r="I1096" t="str">
            <v>Technická univerzita v Košiciach</v>
          </cell>
          <cell r="J1096" t="str">
            <v>Fakulta baníctva, ekológie, riadenia a geotechnológií</v>
          </cell>
          <cell r="Z1096">
            <v>8.4</v>
          </cell>
          <cell r="AC1096" t="str">
            <v>TUKE</v>
          </cell>
        </row>
        <row r="1097">
          <cell r="E1097">
            <v>2</v>
          </cell>
          <cell r="I1097" t="str">
            <v>Technická univerzita v Košiciach</v>
          </cell>
          <cell r="J1097" t="str">
            <v>Fakulta baníctva, ekológie, riadenia a geotechnológií</v>
          </cell>
          <cell r="Z1097">
            <v>26.46</v>
          </cell>
          <cell r="AC1097" t="str">
            <v>TUKE</v>
          </cell>
        </row>
        <row r="1098">
          <cell r="E1098">
            <v>2</v>
          </cell>
          <cell r="I1098" t="str">
            <v>Technická univerzita v Košiciach</v>
          </cell>
          <cell r="J1098" t="str">
            <v>Fakulta baníctva, ekológie, riadenia a geotechnológií</v>
          </cell>
          <cell r="Z1098">
            <v>0.5</v>
          </cell>
          <cell r="AC1098" t="str">
            <v>TUKE</v>
          </cell>
        </row>
        <row r="1099">
          <cell r="E1099">
            <v>1</v>
          </cell>
          <cell r="I1099" t="str">
            <v>Technická univerzita v Košiciach</v>
          </cell>
          <cell r="J1099" t="str">
            <v>Fakulta baníctva, ekológie, riadenia a geotechnológií</v>
          </cell>
          <cell r="Z1099">
            <v>0.90000000000000036</v>
          </cell>
          <cell r="AC1099" t="str">
            <v>TUKE</v>
          </cell>
        </row>
        <row r="1100">
          <cell r="E1100">
            <v>1</v>
          </cell>
          <cell r="I1100" t="str">
            <v>Technická univerzita v Košiciach</v>
          </cell>
          <cell r="J1100" t="str">
            <v>Fakulta baníctva, ekológie, riadenia a geotechnológií</v>
          </cell>
          <cell r="Z1100">
            <v>5.0999999999999979</v>
          </cell>
          <cell r="AC1100" t="str">
            <v>TUKE</v>
          </cell>
        </row>
        <row r="1101">
          <cell r="E1101">
            <v>1</v>
          </cell>
          <cell r="I1101" t="str">
            <v>Technická univerzita v Košiciach</v>
          </cell>
          <cell r="J1101" t="str">
            <v>Fakulta baníctva, ekológie, riadenia a geotechnológií</v>
          </cell>
          <cell r="Z1101">
            <v>1.5124999999999993</v>
          </cell>
          <cell r="AC1101" t="str">
            <v>TUKE</v>
          </cell>
        </row>
        <row r="1102">
          <cell r="E1102">
            <v>1</v>
          </cell>
          <cell r="I1102" t="str">
            <v>Technická univerzita v Košiciach</v>
          </cell>
          <cell r="J1102" t="str">
            <v>Fakulta baníctva, ekológie, riadenia a geotechnológií</v>
          </cell>
          <cell r="Z1102">
            <v>0.45000000000000018</v>
          </cell>
          <cell r="AC1102" t="str">
            <v>TUKE</v>
          </cell>
        </row>
        <row r="1103">
          <cell r="E1103">
            <v>1</v>
          </cell>
          <cell r="I1103" t="str">
            <v>Technická univerzita v Košiciach</v>
          </cell>
          <cell r="J1103" t="str">
            <v>Fakulta baníctva, ekológie, riadenia a geotechnológií</v>
          </cell>
          <cell r="Z1103">
            <v>0.14999999999999991</v>
          </cell>
          <cell r="AC1103" t="str">
            <v>TUKE</v>
          </cell>
        </row>
        <row r="1104">
          <cell r="E1104">
            <v>3</v>
          </cell>
          <cell r="I1104" t="str">
            <v>Technická univerzita v Košiciach</v>
          </cell>
          <cell r="J1104" t="str">
            <v>Fakulta baníctva, ekológie, riadenia a geotechnológií</v>
          </cell>
          <cell r="Z1104">
            <v>8.4</v>
          </cell>
          <cell r="AC1104" t="str">
            <v>TUKE</v>
          </cell>
        </row>
        <row r="1105">
          <cell r="E1105">
            <v>3</v>
          </cell>
          <cell r="I1105" t="str">
            <v>Technická univerzita v Košiciach</v>
          </cell>
          <cell r="J1105" t="str">
            <v>Fakulta baníctva, ekológie, riadenia a geotechnológií</v>
          </cell>
          <cell r="Z1105">
            <v>8.4</v>
          </cell>
          <cell r="AC1105" t="str">
            <v>TUKE</v>
          </cell>
        </row>
        <row r="1106">
          <cell r="E1106">
            <v>2</v>
          </cell>
          <cell r="I1106" t="str">
            <v>Technická univerzita v Košiciach</v>
          </cell>
          <cell r="J1106" t="str">
            <v>Fakulta materiálov, metalurgie a recyklácie</v>
          </cell>
          <cell r="Z1106">
            <v>4.8000000000000007</v>
          </cell>
          <cell r="AC1106" t="str">
            <v>TUKE</v>
          </cell>
        </row>
        <row r="1107">
          <cell r="E1107">
            <v>1</v>
          </cell>
          <cell r="I1107" t="str">
            <v>Technická univerzita v Košiciach</v>
          </cell>
          <cell r="J1107" t="str">
            <v>Fakulta materiálov, metalurgie a recyklácie</v>
          </cell>
          <cell r="Z1107">
            <v>1.1999999999999993</v>
          </cell>
          <cell r="AC1107" t="str">
            <v>TUKE</v>
          </cell>
        </row>
        <row r="1108">
          <cell r="E1108">
            <v>1</v>
          </cell>
          <cell r="I1108" t="str">
            <v>Technická univerzita v Košiciach</v>
          </cell>
          <cell r="J1108" t="str">
            <v>Fakulta materiálov, metalurgie a recyklácie</v>
          </cell>
          <cell r="Z1108">
            <v>0.75</v>
          </cell>
          <cell r="AC1108" t="str">
            <v>TUKE</v>
          </cell>
        </row>
        <row r="1109">
          <cell r="E1109">
            <v>1</v>
          </cell>
          <cell r="I1109" t="str">
            <v>Technická univerzita v Košiciach</v>
          </cell>
          <cell r="J1109" t="str">
            <v>Fakulta materiálov, metalurgie a recyklácie</v>
          </cell>
          <cell r="Z1109">
            <v>0.14999999999999991</v>
          </cell>
          <cell r="AC1109" t="str">
            <v>TUKE</v>
          </cell>
        </row>
        <row r="1110">
          <cell r="E1110">
            <v>3</v>
          </cell>
          <cell r="I1110" t="str">
            <v>Technická univerzita v Košiciach</v>
          </cell>
          <cell r="J1110" t="str">
            <v>Letecká fakulta</v>
          </cell>
          <cell r="Z1110">
            <v>42</v>
          </cell>
          <cell r="AC1110" t="str">
            <v>TUKE</v>
          </cell>
        </row>
        <row r="1111">
          <cell r="E1111">
            <v>1</v>
          </cell>
          <cell r="I1111" t="str">
            <v>Technická univerzita v Košiciach</v>
          </cell>
          <cell r="J1111" t="str">
            <v>Letecká fakulta</v>
          </cell>
          <cell r="Z1111">
            <v>3.75</v>
          </cell>
          <cell r="AC1111" t="str">
            <v>TUKE</v>
          </cell>
        </row>
        <row r="1112">
          <cell r="E1112">
            <v>3</v>
          </cell>
          <cell r="I1112" t="str">
            <v>Technická univerzita v Košiciach</v>
          </cell>
          <cell r="J1112" t="str">
            <v>Letecká fakulta</v>
          </cell>
          <cell r="Z1112">
            <v>25.200000000000003</v>
          </cell>
          <cell r="AC1112" t="str">
            <v>TUKE</v>
          </cell>
        </row>
        <row r="1113">
          <cell r="E1113">
            <v>2</v>
          </cell>
          <cell r="I1113" t="str">
            <v>Technická univerzita v Košiciach</v>
          </cell>
          <cell r="J1113" t="str">
            <v>Letecká fakulta</v>
          </cell>
          <cell r="Z1113">
            <v>40.764705882352942</v>
          </cell>
          <cell r="AC1113" t="str">
            <v>TUKE</v>
          </cell>
        </row>
        <row r="1114">
          <cell r="E1114">
            <v>2</v>
          </cell>
          <cell r="I1114" t="str">
            <v>Technická univerzita v Košiciach</v>
          </cell>
          <cell r="J1114" t="str">
            <v>Letecká fakulta</v>
          </cell>
          <cell r="Z1114">
            <v>13.846153846153847</v>
          </cell>
          <cell r="AC1114" t="str">
            <v>TUKE</v>
          </cell>
        </row>
        <row r="1115">
          <cell r="E1115">
            <v>1</v>
          </cell>
          <cell r="I1115" t="str">
            <v>Technická univerzita v Košiciach</v>
          </cell>
          <cell r="J1115" t="str">
            <v>Letecká fakulta</v>
          </cell>
          <cell r="Z1115">
            <v>0</v>
          </cell>
          <cell r="AC1115" t="str">
            <v>TUKE</v>
          </cell>
        </row>
        <row r="1116">
          <cell r="E1116">
            <v>1</v>
          </cell>
          <cell r="I1116" t="str">
            <v>Technická univerzita v Košiciach</v>
          </cell>
          <cell r="J1116" t="str">
            <v>Letecká fakulta</v>
          </cell>
          <cell r="Z1116">
            <v>3.6000000000000014</v>
          </cell>
          <cell r="AC1116" t="str">
            <v>TUKE</v>
          </cell>
        </row>
        <row r="1117">
          <cell r="E1117">
            <v>2</v>
          </cell>
          <cell r="I1117" t="str">
            <v>Technická univerzita v Košiciach</v>
          </cell>
          <cell r="J1117" t="str">
            <v>Stavebná fakulta</v>
          </cell>
          <cell r="Z1117">
            <v>0</v>
          </cell>
          <cell r="AC1117" t="str">
            <v>TUKE</v>
          </cell>
        </row>
        <row r="1118">
          <cell r="E1118">
            <v>2</v>
          </cell>
          <cell r="I1118" t="str">
            <v>Technická univerzita v Košiciach</v>
          </cell>
          <cell r="J1118" t="str">
            <v>Stavebná fakulta</v>
          </cell>
          <cell r="Z1118">
            <v>26.953125</v>
          </cell>
          <cell r="AC1118" t="str">
            <v>TUKE</v>
          </cell>
        </row>
        <row r="1119">
          <cell r="E1119">
            <v>3</v>
          </cell>
          <cell r="I1119" t="str">
            <v>Technická univerzita v Košiciach</v>
          </cell>
          <cell r="J1119" t="str">
            <v>Ekonomická fakulta</v>
          </cell>
          <cell r="Z1119">
            <v>4.4000000000000004</v>
          </cell>
          <cell r="AC1119" t="str">
            <v>TUKE</v>
          </cell>
        </row>
        <row r="1120">
          <cell r="E1120">
            <v>2</v>
          </cell>
          <cell r="I1120" t="str">
            <v>Technická univerzita v Košiciach</v>
          </cell>
          <cell r="J1120" t="str">
            <v>Ekonomická fakulta</v>
          </cell>
          <cell r="Z1120">
            <v>0</v>
          </cell>
          <cell r="AC1120" t="str">
            <v>TUKE</v>
          </cell>
        </row>
        <row r="1121">
          <cell r="E1121">
            <v>2</v>
          </cell>
          <cell r="I1121" t="str">
            <v>Technická univerzita v Košiciach</v>
          </cell>
          <cell r="J1121" t="str">
            <v>Ekonomická fakulta</v>
          </cell>
          <cell r="Z1121">
            <v>106.11627906976744</v>
          </cell>
          <cell r="AC1121" t="str">
            <v>TUKE</v>
          </cell>
        </row>
        <row r="1122">
          <cell r="E1122">
            <v>2</v>
          </cell>
          <cell r="I1122" t="str">
            <v>Technická univerzita v Košiciach</v>
          </cell>
          <cell r="J1122" t="str">
            <v>Ekonomická fakulta</v>
          </cell>
          <cell r="Z1122">
            <v>5.25</v>
          </cell>
          <cell r="AC1122" t="str">
            <v>TUKE</v>
          </cell>
        </row>
        <row r="1123">
          <cell r="E1123">
            <v>2</v>
          </cell>
          <cell r="I1123" t="str">
            <v>Technická univerzita v Košiciach</v>
          </cell>
          <cell r="J1123" t="str">
            <v>Ekonomická fakulta</v>
          </cell>
          <cell r="Z1123">
            <v>0</v>
          </cell>
          <cell r="AC1123" t="str">
            <v>TUKE</v>
          </cell>
        </row>
        <row r="1124">
          <cell r="E1124">
            <v>1</v>
          </cell>
          <cell r="I1124" t="str">
            <v>Technická univerzita v Košiciach</v>
          </cell>
          <cell r="J1124" t="str">
            <v>Ekonomická fakulta</v>
          </cell>
          <cell r="Z1124">
            <v>0</v>
          </cell>
          <cell r="AC1124" t="str">
            <v>TUKE</v>
          </cell>
        </row>
        <row r="1125">
          <cell r="E1125">
            <v>1</v>
          </cell>
          <cell r="I1125" t="str">
            <v>Technická univerzita v Košiciach</v>
          </cell>
          <cell r="J1125" t="str">
            <v>Ekonomická fakulta</v>
          </cell>
          <cell r="Z1125">
            <v>0</v>
          </cell>
          <cell r="AC1125" t="str">
            <v>TUKE</v>
          </cell>
        </row>
        <row r="1126">
          <cell r="E1126">
            <v>2</v>
          </cell>
          <cell r="I1126" t="str">
            <v>Technická univerzita v Košiciach</v>
          </cell>
          <cell r="J1126" t="str">
            <v>Fakulta umení</v>
          </cell>
          <cell r="Z1126">
            <v>4.3749999999999991</v>
          </cell>
          <cell r="AC1126" t="str">
            <v>TUKE</v>
          </cell>
        </row>
        <row r="1127">
          <cell r="E1127">
            <v>2</v>
          </cell>
          <cell r="I1127" t="str">
            <v>Technická univerzita v Košiciach</v>
          </cell>
          <cell r="J1127" t="str">
            <v>Fakulta umení</v>
          </cell>
          <cell r="Z1127">
            <v>8.533333333333335</v>
          </cell>
          <cell r="AC1127" t="str">
            <v>TUKE</v>
          </cell>
        </row>
        <row r="1128">
          <cell r="E1128">
            <v>2</v>
          </cell>
          <cell r="I1128" t="str">
            <v>Technická univerzita v Košiciach</v>
          </cell>
          <cell r="J1128" t="str">
            <v>Fakulta umení</v>
          </cell>
          <cell r="Z1128">
            <v>16.290909090909093</v>
          </cell>
          <cell r="AC1128" t="str">
            <v>TUKE</v>
          </cell>
        </row>
        <row r="1129">
          <cell r="E1129">
            <v>1</v>
          </cell>
          <cell r="I1129" t="str">
            <v>Technická univerzita v Košiciach</v>
          </cell>
          <cell r="J1129" t="str">
            <v>Strojnícka fakulta</v>
          </cell>
          <cell r="Z1129">
            <v>1.3636363636363633</v>
          </cell>
          <cell r="AC1129" t="str">
            <v>TUKE</v>
          </cell>
        </row>
        <row r="1130">
          <cell r="E1130">
            <v>1</v>
          </cell>
          <cell r="I1130" t="str">
            <v>Technická univerzita v Košiciach</v>
          </cell>
          <cell r="J1130" t="str">
            <v>Strojnícka fakulta</v>
          </cell>
          <cell r="Z1130">
            <v>1.9499999999999993</v>
          </cell>
          <cell r="AC1130" t="str">
            <v>TUKE</v>
          </cell>
        </row>
        <row r="1131">
          <cell r="E1131">
            <v>2</v>
          </cell>
          <cell r="I1131" t="str">
            <v>Technická univerzita v Košiciach</v>
          </cell>
          <cell r="J1131" t="str">
            <v>Strojnícka fakulta</v>
          </cell>
          <cell r="Z1131">
            <v>28.875</v>
          </cell>
          <cell r="AC1131" t="str">
            <v>TUKE</v>
          </cell>
        </row>
        <row r="1132">
          <cell r="E1132">
            <v>2</v>
          </cell>
          <cell r="I1132" t="str">
            <v>Technická univerzita v Košiciach</v>
          </cell>
          <cell r="J1132" t="str">
            <v>Strojnícka fakulta</v>
          </cell>
          <cell r="Z1132">
            <v>14.400000000000002</v>
          </cell>
          <cell r="AC1132" t="str">
            <v>TUKE</v>
          </cell>
        </row>
        <row r="1133">
          <cell r="E1133">
            <v>2</v>
          </cell>
          <cell r="I1133" t="str">
            <v>Technická univerzita v Košiciach</v>
          </cell>
          <cell r="J1133" t="str">
            <v>Strojnícka fakulta</v>
          </cell>
          <cell r="Z1133">
            <v>24.299999999999997</v>
          </cell>
          <cell r="AC1133" t="str">
            <v>TUKE</v>
          </cell>
        </row>
        <row r="1134">
          <cell r="E1134">
            <v>1</v>
          </cell>
          <cell r="I1134" t="str">
            <v>Technická univerzita v Košiciach</v>
          </cell>
          <cell r="J1134" t="str">
            <v>Strojnícka fakulta</v>
          </cell>
          <cell r="Z1134">
            <v>4.3500000000000014</v>
          </cell>
          <cell r="AC1134" t="str">
            <v>TUKE</v>
          </cell>
        </row>
        <row r="1135">
          <cell r="E1135">
            <v>1</v>
          </cell>
          <cell r="I1135" t="str">
            <v>Technická univerzita v Košiciach</v>
          </cell>
          <cell r="J1135" t="str">
            <v>Strojnícka fakulta</v>
          </cell>
          <cell r="Z1135">
            <v>0.90000000000000036</v>
          </cell>
          <cell r="AC1135" t="str">
            <v>TUKE</v>
          </cell>
        </row>
        <row r="1136">
          <cell r="E1136">
            <v>1</v>
          </cell>
          <cell r="I1136" t="str">
            <v>Technická univerzita v Košiciach</v>
          </cell>
          <cell r="J1136" t="str">
            <v>Strojnícka fakulta</v>
          </cell>
          <cell r="Z1136">
            <v>3.4499999999999993</v>
          </cell>
          <cell r="AC1136" t="str">
            <v>TUKE</v>
          </cell>
        </row>
        <row r="1137">
          <cell r="E1137">
            <v>1</v>
          </cell>
          <cell r="I1137" t="str">
            <v>Technická univerzita v Košiciach</v>
          </cell>
          <cell r="J1137" t="str">
            <v>Strojnícka fakulta</v>
          </cell>
          <cell r="Z1137">
            <v>2.25</v>
          </cell>
          <cell r="AC1137" t="str">
            <v>TUKE</v>
          </cell>
        </row>
        <row r="1138">
          <cell r="E1138">
            <v>1</v>
          </cell>
          <cell r="I1138" t="str">
            <v>Technická univerzita v Košiciach</v>
          </cell>
          <cell r="J1138" t="str">
            <v>Strojnícka fakulta</v>
          </cell>
          <cell r="Z1138">
            <v>5.3999999999999986</v>
          </cell>
          <cell r="AC1138" t="str">
            <v>TUKE</v>
          </cell>
        </row>
        <row r="1139">
          <cell r="E1139">
            <v>2</v>
          </cell>
          <cell r="I1139" t="str">
            <v>Technická univerzita v Košiciach</v>
          </cell>
          <cell r="J1139" t="str">
            <v>Strojnícka fakulta</v>
          </cell>
          <cell r="Z1139">
            <v>19.6875</v>
          </cell>
          <cell r="AC1139" t="str">
            <v>TUKE</v>
          </cell>
        </row>
        <row r="1140">
          <cell r="E1140">
            <v>2</v>
          </cell>
          <cell r="I1140" t="str">
            <v>Technická univerzita v Košiciach</v>
          </cell>
          <cell r="J1140" t="str">
            <v>Fakulta elektrotechniky a informatiky</v>
          </cell>
          <cell r="Z1140">
            <v>33.428571428571431</v>
          </cell>
          <cell r="AC1140" t="str">
            <v>TUKE</v>
          </cell>
        </row>
        <row r="1141">
          <cell r="E1141">
            <v>2</v>
          </cell>
          <cell r="I1141" t="str">
            <v>Technická univerzita v Košiciach</v>
          </cell>
          <cell r="J1141" t="str">
            <v>Fakulta elektrotechniky a informatiky</v>
          </cell>
          <cell r="Z1141">
            <v>39.972972972972968</v>
          </cell>
          <cell r="AC1141" t="str">
            <v>TUKE</v>
          </cell>
        </row>
        <row r="1142">
          <cell r="E1142">
            <v>2</v>
          </cell>
          <cell r="I1142" t="str">
            <v>Technická univerzita v Košiciach</v>
          </cell>
          <cell r="J1142" t="str">
            <v>Fakulta elektrotechniky a informatiky</v>
          </cell>
          <cell r="Z1142">
            <v>7.5</v>
          </cell>
          <cell r="AC1142" t="str">
            <v>TUKE</v>
          </cell>
        </row>
        <row r="1143">
          <cell r="E1143">
            <v>2</v>
          </cell>
          <cell r="I1143" t="str">
            <v>Technická univerzita v Košiciach</v>
          </cell>
          <cell r="J1143" t="str">
            <v>Fakulta elektrotechniky a informatiky</v>
          </cell>
          <cell r="Z1143">
            <v>24.75</v>
          </cell>
          <cell r="AC1143" t="str">
            <v>TUKE</v>
          </cell>
        </row>
        <row r="1144">
          <cell r="E1144">
            <v>2</v>
          </cell>
          <cell r="I1144" t="str">
            <v>Technická univerzita v Košiciach</v>
          </cell>
          <cell r="J1144" t="str">
            <v>Fakulta elektrotechniky a informatiky</v>
          </cell>
          <cell r="Z1144">
            <v>67.531914893617028</v>
          </cell>
          <cell r="AC1144" t="str">
            <v>TUKE</v>
          </cell>
        </row>
        <row r="1145">
          <cell r="E1145">
            <v>1</v>
          </cell>
          <cell r="I1145" t="str">
            <v>Univerzita Pavla Jozefa Šafárika v Košiciach</v>
          </cell>
          <cell r="J1145" t="str">
            <v>Filozofická fakulta</v>
          </cell>
          <cell r="Z1145">
            <v>0.19999999999999996</v>
          </cell>
          <cell r="AC1145" t="str">
            <v>UPJŠ</v>
          </cell>
        </row>
        <row r="1146">
          <cell r="E1146">
            <v>3</v>
          </cell>
          <cell r="I1146" t="str">
            <v>Univerzita Pavla Jozefa Šafárika v Košiciach</v>
          </cell>
          <cell r="J1146" t="str">
            <v>Filozofická fakulta</v>
          </cell>
          <cell r="Z1146">
            <v>4.4000000000000004</v>
          </cell>
          <cell r="AC1146" t="str">
            <v>UPJŠ</v>
          </cell>
        </row>
        <row r="1147">
          <cell r="E1147">
            <v>3</v>
          </cell>
          <cell r="I1147" t="str">
            <v>Univerzita Pavla Jozefa Šafárika v Košiciach</v>
          </cell>
          <cell r="J1147" t="str">
            <v>Filozofická fakulta</v>
          </cell>
          <cell r="Z1147">
            <v>4.4000000000000004</v>
          </cell>
          <cell r="AC1147" t="str">
            <v>UPJŠ</v>
          </cell>
        </row>
        <row r="1148">
          <cell r="E1148">
            <v>2</v>
          </cell>
          <cell r="I1148" t="str">
            <v>Univerzita Pavla Jozefa Šafárika v Košiciach</v>
          </cell>
          <cell r="J1148" t="str">
            <v>Filozofická fakulta</v>
          </cell>
          <cell r="Z1148">
            <v>0</v>
          </cell>
          <cell r="AC1148" t="str">
            <v>UPJŠ</v>
          </cell>
        </row>
        <row r="1149">
          <cell r="E1149">
            <v>2</v>
          </cell>
          <cell r="I1149" t="str">
            <v>Univerzita Pavla Jozefa Šafárika v Košiciach</v>
          </cell>
          <cell r="J1149" t="str">
            <v>Filozofická fakulta</v>
          </cell>
          <cell r="Z1149">
            <v>9.9</v>
          </cell>
          <cell r="AC1149" t="str">
            <v>UPJŠ</v>
          </cell>
        </row>
        <row r="1150">
          <cell r="E1150">
            <v>2</v>
          </cell>
          <cell r="I1150" t="str">
            <v>Univerzita Pavla Jozefa Šafárika v Košiciach</v>
          </cell>
          <cell r="J1150" t="str">
            <v>Prírodovedecká fakulta</v>
          </cell>
          <cell r="Z1150">
            <v>14.168000000000001</v>
          </cell>
          <cell r="AC1150" t="str">
            <v>UPJŠ</v>
          </cell>
        </row>
        <row r="1151">
          <cell r="E1151">
            <v>2</v>
          </cell>
          <cell r="I1151" t="str">
            <v>Univerzita Pavla Jozefa Šafárika v Košiciach</v>
          </cell>
          <cell r="J1151" t="str">
            <v>Filozofická fakulta</v>
          </cell>
          <cell r="Z1151">
            <v>31.666666666666668</v>
          </cell>
          <cell r="AC1151" t="str">
            <v>UPJŠ</v>
          </cell>
        </row>
        <row r="1152">
          <cell r="E1152">
            <v>2</v>
          </cell>
          <cell r="I1152" t="str">
            <v>Univerzita Pavla Jozefa Šafárika v Košiciach</v>
          </cell>
          <cell r="J1152" t="str">
            <v>Filozofická fakulta</v>
          </cell>
          <cell r="Z1152">
            <v>11</v>
          </cell>
          <cell r="AC1152" t="str">
            <v>UPJŠ</v>
          </cell>
        </row>
        <row r="1153">
          <cell r="E1153">
            <v>2</v>
          </cell>
          <cell r="I1153" t="str">
            <v>Univerzita Pavla Jozefa Šafárika v Košiciach</v>
          </cell>
          <cell r="J1153" t="str">
            <v>Filozofická fakulta</v>
          </cell>
          <cell r="Z1153">
            <v>11.55</v>
          </cell>
          <cell r="AC1153" t="str">
            <v>UPJŠ</v>
          </cell>
        </row>
        <row r="1154">
          <cell r="E1154">
            <v>2</v>
          </cell>
          <cell r="I1154" t="str">
            <v>Univerzita Pavla Jozefa Šafárika v Košiciach</v>
          </cell>
          <cell r="J1154" t="str">
            <v>Filozofická fakulta</v>
          </cell>
          <cell r="Z1154">
            <v>0.7333333333333335</v>
          </cell>
          <cell r="AC1154" t="str">
            <v>UPJŠ</v>
          </cell>
        </row>
        <row r="1155">
          <cell r="E1155">
            <v>1</v>
          </cell>
          <cell r="I1155" t="str">
            <v>Univerzita Pavla Jozefa Šafárika v Košiciach</v>
          </cell>
          <cell r="J1155" t="str">
            <v>Filozofická fakulta</v>
          </cell>
          <cell r="Z1155">
            <v>0.29999999999999982</v>
          </cell>
          <cell r="AC1155" t="str">
            <v>UPJŠ</v>
          </cell>
        </row>
        <row r="1156">
          <cell r="E1156">
            <v>1</v>
          </cell>
          <cell r="I1156" t="str">
            <v>Univerzita Pavla Jozefa Šafárika v Košiciach</v>
          </cell>
          <cell r="J1156" t="str">
            <v>Filozofická fakulta</v>
          </cell>
          <cell r="Z1156">
            <v>0.59999999999999964</v>
          </cell>
          <cell r="AC1156" t="str">
            <v>UPJŠ</v>
          </cell>
        </row>
        <row r="1157">
          <cell r="E1157">
            <v>1</v>
          </cell>
          <cell r="I1157" t="str">
            <v>Univerzita Pavla Jozefa Šafárika v Košiciach</v>
          </cell>
          <cell r="J1157" t="str">
            <v>Filozofická fakulta</v>
          </cell>
          <cell r="Z1157">
            <v>0.29999999999999982</v>
          </cell>
          <cell r="AC1157" t="str">
            <v>UPJŠ</v>
          </cell>
        </row>
        <row r="1158">
          <cell r="E1158">
            <v>1</v>
          </cell>
          <cell r="I1158" t="str">
            <v>Univerzita Pavla Jozefa Šafárika v Košiciach</v>
          </cell>
          <cell r="J1158" t="str">
            <v>Filozofická fakulta</v>
          </cell>
          <cell r="Z1158">
            <v>0</v>
          </cell>
          <cell r="AC1158" t="str">
            <v>UPJŠ</v>
          </cell>
        </row>
        <row r="1159">
          <cell r="E1159">
            <v>1</v>
          </cell>
          <cell r="I1159" t="str">
            <v>Univerzita Pavla Jozefa Šafárika v Košiciach</v>
          </cell>
          <cell r="J1159" t="str">
            <v>Filozofická fakulta</v>
          </cell>
          <cell r="Z1159">
            <v>0.59999999999999964</v>
          </cell>
          <cell r="AC1159" t="str">
            <v>UPJŠ</v>
          </cell>
        </row>
        <row r="1160">
          <cell r="E1160">
            <v>1</v>
          </cell>
          <cell r="I1160" t="str">
            <v>Univerzita Pavla Jozefa Šafárika v Košiciach</v>
          </cell>
          <cell r="J1160" t="str">
            <v>Filozofická fakulta</v>
          </cell>
          <cell r="Z1160">
            <v>0.5</v>
          </cell>
          <cell r="AC1160" t="str">
            <v>UPJŠ</v>
          </cell>
        </row>
        <row r="1161">
          <cell r="E1161">
            <v>1</v>
          </cell>
          <cell r="I1161" t="str">
            <v>Univerzita Pavla Jozefa Šafárika v Košiciach</v>
          </cell>
          <cell r="J1161" t="str">
            <v>Filozofická fakulta</v>
          </cell>
          <cell r="Z1161">
            <v>0.19999999999999996</v>
          </cell>
          <cell r="AC1161" t="str">
            <v>UPJŠ</v>
          </cell>
        </row>
        <row r="1162">
          <cell r="E1162">
            <v>1</v>
          </cell>
          <cell r="I1162" t="str">
            <v>Univerzita Pavla Jozefa Šafárika v Košiciach</v>
          </cell>
          <cell r="J1162" t="str">
            <v>Filozofická fakulta</v>
          </cell>
          <cell r="Z1162">
            <v>0.125</v>
          </cell>
          <cell r="AC1162" t="str">
            <v>UPJŠ</v>
          </cell>
        </row>
        <row r="1163">
          <cell r="E1163">
            <v>1</v>
          </cell>
          <cell r="I1163" t="str">
            <v>Univerzita Pavla Jozefa Šafárika v Košiciach</v>
          </cell>
          <cell r="J1163" t="str">
            <v>Filozofická fakulta</v>
          </cell>
          <cell r="Z1163">
            <v>0.125</v>
          </cell>
          <cell r="AC1163" t="str">
            <v>UPJŠ</v>
          </cell>
        </row>
        <row r="1164">
          <cell r="E1164">
            <v>1</v>
          </cell>
          <cell r="I1164" t="str">
            <v>Univerzita Pavla Jozefa Šafárika v Košiciach</v>
          </cell>
          <cell r="J1164" t="str">
            <v>Filozofická fakulta</v>
          </cell>
          <cell r="Z1164">
            <v>0.5</v>
          </cell>
          <cell r="AC1164" t="str">
            <v>UPJŠ</v>
          </cell>
        </row>
        <row r="1165">
          <cell r="E1165">
            <v>1</v>
          </cell>
          <cell r="I1165" t="str">
            <v>Univerzita Pavla Jozefa Šafárika v Košiciach</v>
          </cell>
          <cell r="J1165" t="str">
            <v>Filozofická fakulta</v>
          </cell>
          <cell r="Z1165">
            <v>9.9999999999999978E-2</v>
          </cell>
          <cell r="AC1165" t="str">
            <v>UPJŠ</v>
          </cell>
        </row>
        <row r="1166">
          <cell r="E1166">
            <v>1</v>
          </cell>
          <cell r="I1166" t="str">
            <v>Univerzita Pavla Jozefa Šafárika v Košiciach</v>
          </cell>
          <cell r="J1166" t="str">
            <v>Filozofická fakulta</v>
          </cell>
          <cell r="Z1166">
            <v>2</v>
          </cell>
          <cell r="AC1166" t="str">
            <v>UPJŠ</v>
          </cell>
        </row>
        <row r="1167">
          <cell r="E1167">
            <v>1</v>
          </cell>
          <cell r="I1167" t="str">
            <v>Univerzita Pavla Jozefa Šafárika v Košiciach</v>
          </cell>
          <cell r="J1167" t="str">
            <v>Filozofická fakulta</v>
          </cell>
          <cell r="Z1167">
            <v>0.29999999999999982</v>
          </cell>
          <cell r="AC1167" t="str">
            <v>UPJŠ</v>
          </cell>
        </row>
        <row r="1168">
          <cell r="E1168">
            <v>1</v>
          </cell>
          <cell r="I1168" t="str">
            <v>Univerzita Pavla Jozefa Šafárika v Košiciach</v>
          </cell>
          <cell r="J1168" t="str">
            <v>Filozofická fakulta</v>
          </cell>
          <cell r="Z1168">
            <v>9.9999999999999978E-2</v>
          </cell>
          <cell r="AC1168" t="str">
            <v>UPJŠ</v>
          </cell>
        </row>
        <row r="1169">
          <cell r="E1169">
            <v>1</v>
          </cell>
          <cell r="I1169" t="str">
            <v>Univerzita Pavla Jozefa Šafárika v Košiciach</v>
          </cell>
          <cell r="J1169" t="str">
            <v>Filozofická fakulta</v>
          </cell>
          <cell r="Z1169">
            <v>9.9999999999999978E-2</v>
          </cell>
          <cell r="AC1169" t="str">
            <v>UPJŠ</v>
          </cell>
        </row>
        <row r="1170">
          <cell r="E1170">
            <v>1</v>
          </cell>
          <cell r="I1170" t="str">
            <v>Univerzita Pavla Jozefa Šafárika v Košiciach</v>
          </cell>
          <cell r="J1170" t="str">
            <v>Filozofická fakulta</v>
          </cell>
          <cell r="Z1170">
            <v>0</v>
          </cell>
          <cell r="AC1170" t="str">
            <v>UPJŠ</v>
          </cell>
        </row>
        <row r="1171">
          <cell r="E1171">
            <v>1</v>
          </cell>
          <cell r="I1171" t="str">
            <v>Univerzita Pavla Jozefa Šafárika v Košiciach</v>
          </cell>
          <cell r="J1171" t="str">
            <v>Filozofická fakulta</v>
          </cell>
          <cell r="Z1171">
            <v>0.11499999999999999</v>
          </cell>
          <cell r="AC1171" t="str">
            <v>UPJŠ</v>
          </cell>
        </row>
        <row r="1172">
          <cell r="E1172">
            <v>2</v>
          </cell>
          <cell r="I1172" t="str">
            <v>Technická univerzita v Košiciach</v>
          </cell>
          <cell r="J1172" t="str">
            <v>Fakulta výrobných technológií so sídlom v Prešove</v>
          </cell>
          <cell r="Z1172">
            <v>0</v>
          </cell>
          <cell r="AC1172" t="str">
            <v>TUKE</v>
          </cell>
        </row>
        <row r="1173">
          <cell r="E1173">
            <v>3</v>
          </cell>
          <cell r="I1173" t="str">
            <v>Technická univerzita v Košiciach</v>
          </cell>
          <cell r="J1173" t="str">
            <v>Fakulta výrobných technológií so sídlom v Prešove</v>
          </cell>
          <cell r="Z1173">
            <v>25.200000000000003</v>
          </cell>
          <cell r="AC1173" t="str">
            <v>TUKE</v>
          </cell>
        </row>
        <row r="1174">
          <cell r="E1174">
            <v>3</v>
          </cell>
          <cell r="I1174" t="str">
            <v>Technická univerzita v Košiciach</v>
          </cell>
          <cell r="J1174" t="str">
            <v>Fakulta výrobných technológií so sídlom v Prešove</v>
          </cell>
          <cell r="Z1174">
            <v>35.000000000000007</v>
          </cell>
          <cell r="AC1174" t="str">
            <v>TUKE</v>
          </cell>
        </row>
        <row r="1175">
          <cell r="E1175">
            <v>3</v>
          </cell>
          <cell r="I1175" t="str">
            <v>Technická univerzita v Košiciach</v>
          </cell>
          <cell r="J1175" t="str">
            <v>Fakulta výrobných technológií so sídlom v Prešove</v>
          </cell>
          <cell r="Z1175">
            <v>8.4</v>
          </cell>
          <cell r="AC1175" t="str">
            <v>TUKE</v>
          </cell>
        </row>
        <row r="1176">
          <cell r="E1176">
            <v>3</v>
          </cell>
          <cell r="I1176" t="str">
            <v>Technická univerzita v Košiciach</v>
          </cell>
          <cell r="J1176" t="str">
            <v>Fakulta výrobných technológií so sídlom v Prešove</v>
          </cell>
          <cell r="Z1176">
            <v>16.8</v>
          </cell>
          <cell r="AC1176" t="str">
            <v>TUKE</v>
          </cell>
        </row>
        <row r="1177">
          <cell r="E1177">
            <v>2</v>
          </cell>
          <cell r="I1177" t="str">
            <v>Technická univerzita v Košiciach</v>
          </cell>
          <cell r="J1177" t="str">
            <v>Fakulta výrobných technológií so sídlom v Prešove</v>
          </cell>
          <cell r="Z1177">
            <v>20.892857142857142</v>
          </cell>
          <cell r="AC1177" t="str">
            <v>TUKE</v>
          </cell>
        </row>
        <row r="1178">
          <cell r="E1178">
            <v>2</v>
          </cell>
          <cell r="I1178" t="str">
            <v>Technická univerzita v Košiciach</v>
          </cell>
          <cell r="J1178" t="str">
            <v>Fakulta výrobných technológií so sídlom v Prešove</v>
          </cell>
          <cell r="Z1178">
            <v>35.75</v>
          </cell>
          <cell r="AC1178" t="str">
            <v>TUKE</v>
          </cell>
        </row>
        <row r="1179">
          <cell r="E1179">
            <v>2</v>
          </cell>
          <cell r="I1179" t="str">
            <v>Technická univerzita v Košiciach</v>
          </cell>
          <cell r="J1179" t="str">
            <v>Fakulta výrobných technológií so sídlom v Prešove</v>
          </cell>
          <cell r="Z1179">
            <v>28.800000000000004</v>
          </cell>
          <cell r="AC1179" t="str">
            <v>TUKE</v>
          </cell>
        </row>
        <row r="1180">
          <cell r="E1180">
            <v>1</v>
          </cell>
          <cell r="I1180" t="str">
            <v>Technická univerzita v Košiciach</v>
          </cell>
          <cell r="J1180" t="str">
            <v>Fakulta výrobných technológií so sídlom v Prešove</v>
          </cell>
          <cell r="Z1180">
            <v>0</v>
          </cell>
          <cell r="AC1180" t="str">
            <v>TUKE</v>
          </cell>
        </row>
        <row r="1181">
          <cell r="E1181">
            <v>2</v>
          </cell>
          <cell r="I1181" t="str">
            <v>Technická univerzita v Košiciach</v>
          </cell>
          <cell r="J1181" t="str">
            <v>Fakulta výrobných technológií so sídlom v Prešove</v>
          </cell>
          <cell r="Z1181">
            <v>0</v>
          </cell>
          <cell r="AC1181" t="str">
            <v>TUKE</v>
          </cell>
        </row>
        <row r="1182">
          <cell r="E1182">
            <v>2</v>
          </cell>
          <cell r="I1182" t="str">
            <v>Univerzita Konštantína Filozofa v Nitre</v>
          </cell>
          <cell r="J1182" t="str">
            <v>Fakulta sociálnych vied a zdravotníctva</v>
          </cell>
          <cell r="Z1182">
            <v>0</v>
          </cell>
          <cell r="AC1182" t="str">
            <v>UKF</v>
          </cell>
        </row>
        <row r="1183">
          <cell r="E1183">
            <v>3</v>
          </cell>
          <cell r="I1183" t="str">
            <v>Univerzita Konštantína Filozofa v Nitre</v>
          </cell>
          <cell r="J1183" t="str">
            <v>Fakulta sociálnych vied a zdravotníctva</v>
          </cell>
          <cell r="Z1183">
            <v>8.8000000000000007</v>
          </cell>
          <cell r="AC1183" t="str">
            <v>UKF</v>
          </cell>
        </row>
        <row r="1184">
          <cell r="E1184">
            <v>1</v>
          </cell>
          <cell r="I1184" t="str">
            <v>Univerzita Konštantína Filozofa v Nitre</v>
          </cell>
          <cell r="J1184" t="str">
            <v>Fakulta sociálnych vied a zdravotníctva</v>
          </cell>
          <cell r="Z1184">
            <v>2.3000000000000007</v>
          </cell>
          <cell r="AC1184" t="str">
            <v>UKF</v>
          </cell>
        </row>
        <row r="1185">
          <cell r="E1185">
            <v>3</v>
          </cell>
          <cell r="I1185" t="str">
            <v>Univerzita Konštantína Filozofa v Nitre</v>
          </cell>
          <cell r="J1185" t="str">
            <v>Fakulta sociálnych vied a zdravotníctva</v>
          </cell>
          <cell r="Z1185">
            <v>4.4000000000000004</v>
          </cell>
          <cell r="AC1185" t="str">
            <v>UKF</v>
          </cell>
        </row>
        <row r="1186">
          <cell r="E1186">
            <v>3</v>
          </cell>
          <cell r="I1186" t="str">
            <v>Univerzita Pavla Jozefa Šafárika v Košiciach</v>
          </cell>
          <cell r="J1186" t="str">
            <v>Právnická fakulta</v>
          </cell>
          <cell r="Z1186">
            <v>13.200000000000001</v>
          </cell>
          <cell r="AC1186" t="str">
            <v>UPJŠ</v>
          </cell>
        </row>
        <row r="1187">
          <cell r="E1187">
            <v>3</v>
          </cell>
          <cell r="I1187" t="str">
            <v>Univerzita Pavla Jozefa Šafárika v Košiciach</v>
          </cell>
          <cell r="J1187" t="str">
            <v>Právnická fakulta</v>
          </cell>
          <cell r="Z1187">
            <v>17.600000000000001</v>
          </cell>
          <cell r="AC1187" t="str">
            <v>UPJŠ</v>
          </cell>
        </row>
        <row r="1188">
          <cell r="E1188">
            <v>3</v>
          </cell>
          <cell r="I1188" t="str">
            <v>Univerzita Pavla Jozefa Šafárika v Košiciach</v>
          </cell>
          <cell r="J1188" t="str">
            <v>Právnická fakulta</v>
          </cell>
          <cell r="Z1188">
            <v>8.8000000000000007</v>
          </cell>
          <cell r="AC1188" t="str">
            <v>UPJŠ</v>
          </cell>
        </row>
        <row r="1189">
          <cell r="E1189">
            <v>2</v>
          </cell>
          <cell r="I1189" t="str">
            <v>Univerzita Konštantína Filozofa v Nitre</v>
          </cell>
          <cell r="J1189" t="str">
            <v>Fakulta stredoeurópskych štúdií</v>
          </cell>
          <cell r="Z1189">
            <v>0</v>
          </cell>
          <cell r="AC1189" t="str">
            <v>UKF</v>
          </cell>
        </row>
        <row r="1190">
          <cell r="E1190">
            <v>2</v>
          </cell>
          <cell r="I1190" t="str">
            <v>Univerzita Konštantína Filozofa v Nitre</v>
          </cell>
          <cell r="J1190" t="str">
            <v>Fakulta stredoeurópskych štúdií</v>
          </cell>
          <cell r="Z1190">
            <v>8.4</v>
          </cell>
          <cell r="AC1190" t="str">
            <v>UKF</v>
          </cell>
        </row>
        <row r="1191">
          <cell r="E1191">
            <v>5</v>
          </cell>
          <cell r="I1191" t="str">
            <v>Univerzita Konštantína Filozofa v Nitre</v>
          </cell>
          <cell r="J1191" t="str">
            <v>Fakulta stredoeurópskych štúdií</v>
          </cell>
          <cell r="Z1191">
            <v>4.5999999999999979</v>
          </cell>
          <cell r="AC1191" t="str">
            <v>UKF</v>
          </cell>
        </row>
        <row r="1192">
          <cell r="E1192">
            <v>1</v>
          </cell>
          <cell r="I1192" t="str">
            <v>Univerzita Konštantína Filozofa v Nitre</v>
          </cell>
          <cell r="J1192" t="str">
            <v>Fakulta stredoeurópskych štúdií</v>
          </cell>
          <cell r="Z1192">
            <v>1.2999999999999998</v>
          </cell>
          <cell r="AC1192" t="str">
            <v>UKF</v>
          </cell>
        </row>
        <row r="1193">
          <cell r="E1193">
            <v>1</v>
          </cell>
          <cell r="I1193" t="str">
            <v>Univerzita Konštantína Filozofa v Nitre</v>
          </cell>
          <cell r="J1193" t="str">
            <v>Fakulta stredoeurópskych štúdií</v>
          </cell>
          <cell r="Z1193">
            <v>0.89999999999999991</v>
          </cell>
          <cell r="AC1193" t="str">
            <v>UKF</v>
          </cell>
        </row>
        <row r="1194">
          <cell r="E1194">
            <v>1</v>
          </cell>
          <cell r="I1194" t="str">
            <v>Univerzita Konštantína Filozofa v Nitre</v>
          </cell>
          <cell r="J1194" t="str">
            <v>Filozofická fakulta</v>
          </cell>
          <cell r="Z1194">
            <v>1.125</v>
          </cell>
          <cell r="AC1194" t="str">
            <v>UKF</v>
          </cell>
        </row>
        <row r="1195">
          <cell r="E1195">
            <v>1</v>
          </cell>
          <cell r="I1195" t="str">
            <v>Univerzita Konštantína Filozofa v Nitre</v>
          </cell>
          <cell r="J1195" t="str">
            <v>Pedagogická fakulta</v>
          </cell>
          <cell r="Z1195">
            <v>0.87999999999999989</v>
          </cell>
          <cell r="AC1195" t="str">
            <v>UKF</v>
          </cell>
        </row>
        <row r="1196">
          <cell r="E1196">
            <v>1</v>
          </cell>
          <cell r="I1196" t="str">
            <v>Univerzita Konštantína Filozofa v Nitre</v>
          </cell>
          <cell r="J1196" t="str">
            <v>Fakulta stredoeurópskych štúdií</v>
          </cell>
          <cell r="Z1196">
            <v>1.575</v>
          </cell>
          <cell r="AC1196" t="str">
            <v>UKF</v>
          </cell>
        </row>
        <row r="1197">
          <cell r="E1197">
            <v>1</v>
          </cell>
          <cell r="I1197" t="str">
            <v>Univerzita Konštantína Filozofa v Nitre</v>
          </cell>
          <cell r="J1197" t="str">
            <v>Fakulta prírodných vied a informatiky</v>
          </cell>
          <cell r="Z1197">
            <v>0.59999999999999964</v>
          </cell>
          <cell r="AC1197" t="str">
            <v>UKF</v>
          </cell>
        </row>
        <row r="1198">
          <cell r="E1198">
            <v>2</v>
          </cell>
          <cell r="I1198" t="str">
            <v>Univerzita Konštantína Filozofa v Nitre</v>
          </cell>
          <cell r="J1198" t="str">
            <v>Pedagogická fakulta</v>
          </cell>
          <cell r="Z1198">
            <v>3</v>
          </cell>
          <cell r="AC1198" t="str">
            <v>UKF</v>
          </cell>
        </row>
        <row r="1199">
          <cell r="E1199">
            <v>3</v>
          </cell>
          <cell r="I1199" t="str">
            <v>Univerzita Konštantína Filozofa v Nitre</v>
          </cell>
          <cell r="J1199" t="str">
            <v>Pedagogická fakulta</v>
          </cell>
          <cell r="Z1199">
            <v>4.4000000000000004</v>
          </cell>
          <cell r="AC1199" t="str">
            <v>UKF</v>
          </cell>
        </row>
        <row r="1200">
          <cell r="E1200">
            <v>3</v>
          </cell>
          <cell r="I1200" t="str">
            <v>Univerzita Konštantína Filozofa v Nitre</v>
          </cell>
          <cell r="J1200" t="str">
            <v>Pedagogická fakulta</v>
          </cell>
          <cell r="Z1200">
            <v>13.200000000000001</v>
          </cell>
          <cell r="AC1200" t="str">
            <v>UKF</v>
          </cell>
        </row>
        <row r="1201">
          <cell r="E1201">
            <v>3</v>
          </cell>
          <cell r="I1201" t="str">
            <v>Univerzita Konštantína Filozofa v Nitre</v>
          </cell>
          <cell r="J1201" t="str">
            <v>Pedagogická fakulta</v>
          </cell>
          <cell r="Z1201">
            <v>4.4000000000000004</v>
          </cell>
          <cell r="AC1201" t="str">
            <v>UKF</v>
          </cell>
        </row>
        <row r="1202">
          <cell r="E1202">
            <v>2</v>
          </cell>
          <cell r="I1202" t="str">
            <v>Univerzita Konštantína Filozofa v Nitre</v>
          </cell>
          <cell r="J1202" t="str">
            <v>Pedagogická fakulta</v>
          </cell>
          <cell r="Z1202">
            <v>9.1263157894736846</v>
          </cell>
          <cell r="AC1202" t="str">
            <v>UKF</v>
          </cell>
        </row>
        <row r="1203">
          <cell r="E1203">
            <v>2</v>
          </cell>
          <cell r="I1203" t="str">
            <v>Univerzita Konštantína Filozofa v Nitre</v>
          </cell>
          <cell r="J1203" t="str">
            <v>Filozofická fakulta</v>
          </cell>
          <cell r="Z1203">
            <v>1.1000000000000001</v>
          </cell>
          <cell r="AC1203" t="str">
            <v>UKF</v>
          </cell>
        </row>
        <row r="1204">
          <cell r="E1204">
            <v>1</v>
          </cell>
          <cell r="I1204" t="str">
            <v>Univerzita Konštantína Filozofa v Nitre</v>
          </cell>
          <cell r="J1204" t="str">
            <v>Pedagogická fakulta</v>
          </cell>
          <cell r="Z1204">
            <v>1.5399999999999991</v>
          </cell>
          <cell r="AC1204" t="str">
            <v>UKF</v>
          </cell>
        </row>
        <row r="1205">
          <cell r="E1205">
            <v>1</v>
          </cell>
          <cell r="I1205" t="str">
            <v>Univerzita Konštantína Filozofa v Nitre</v>
          </cell>
          <cell r="J1205" t="str">
            <v>Filozofická fakulta</v>
          </cell>
          <cell r="Z1205">
            <v>0.10999999999999999</v>
          </cell>
          <cell r="AC1205" t="str">
            <v>UKF</v>
          </cell>
        </row>
        <row r="1206">
          <cell r="E1206">
            <v>1</v>
          </cell>
          <cell r="I1206" t="str">
            <v>Univerzita Konštantína Filozofa v Nitre</v>
          </cell>
          <cell r="J1206" t="str">
            <v>Filozofická fakulta</v>
          </cell>
          <cell r="Z1206">
            <v>0.60499999999999998</v>
          </cell>
          <cell r="AC1206" t="str">
            <v>UKF</v>
          </cell>
        </row>
        <row r="1207">
          <cell r="E1207">
            <v>1</v>
          </cell>
          <cell r="I1207" t="str">
            <v>Univerzita Konštantína Filozofa v Nitre</v>
          </cell>
          <cell r="J1207" t="str">
            <v>Filozofická fakulta</v>
          </cell>
          <cell r="Z1207">
            <v>0.66</v>
          </cell>
          <cell r="AC1207" t="str">
            <v>UKF</v>
          </cell>
        </row>
        <row r="1208">
          <cell r="E1208">
            <v>1</v>
          </cell>
          <cell r="I1208" t="str">
            <v>Univerzita Konštantína Filozofa v Nitre</v>
          </cell>
          <cell r="J1208" t="str">
            <v>Pedagogická fakulta</v>
          </cell>
          <cell r="Z1208">
            <v>0.76999999999999991</v>
          </cell>
          <cell r="AC1208" t="str">
            <v>UKF</v>
          </cell>
        </row>
        <row r="1209">
          <cell r="E1209">
            <v>2</v>
          </cell>
          <cell r="I1209" t="str">
            <v>Katolícka univerzita v Ružomberku</v>
          </cell>
          <cell r="J1209" t="str">
            <v>Pedagogická fakulta</v>
          </cell>
          <cell r="Z1209">
            <v>0</v>
          </cell>
          <cell r="AC1209" t="str">
            <v>KU</v>
          </cell>
        </row>
        <row r="1210">
          <cell r="E1210">
            <v>2</v>
          </cell>
          <cell r="I1210" t="str">
            <v>Katolícka univerzita v Ružomberku</v>
          </cell>
          <cell r="J1210" t="str">
            <v>Pedagogická fakulta</v>
          </cell>
          <cell r="Z1210">
            <v>0.55000000000000004</v>
          </cell>
          <cell r="AC1210" t="str">
            <v>KU</v>
          </cell>
        </row>
        <row r="1211">
          <cell r="E1211">
            <v>2</v>
          </cell>
          <cell r="I1211" t="str">
            <v>Katolícka univerzita v Ružomberku</v>
          </cell>
          <cell r="J1211" t="str">
            <v>Pedagogická fakulta</v>
          </cell>
          <cell r="Z1211">
            <v>4.95</v>
          </cell>
          <cell r="AC1211" t="str">
            <v>KU</v>
          </cell>
        </row>
        <row r="1212">
          <cell r="E1212">
            <v>2</v>
          </cell>
          <cell r="I1212" t="str">
            <v>Katolícka univerzita v Ružomberku</v>
          </cell>
          <cell r="J1212" t="str">
            <v>Pedagogická fakulta</v>
          </cell>
          <cell r="Z1212">
            <v>0</v>
          </cell>
          <cell r="AC1212" t="str">
            <v>KU</v>
          </cell>
        </row>
        <row r="1213">
          <cell r="E1213">
            <v>3</v>
          </cell>
          <cell r="I1213" t="str">
            <v>Katolícka univerzita v Ružomberku</v>
          </cell>
          <cell r="J1213" t="str">
            <v>Pedagogická fakulta</v>
          </cell>
          <cell r="Z1213">
            <v>8.8000000000000007</v>
          </cell>
          <cell r="AC1213" t="str">
            <v>KU</v>
          </cell>
        </row>
        <row r="1214">
          <cell r="E1214">
            <v>2</v>
          </cell>
          <cell r="I1214" t="str">
            <v>Katolícka univerzita v Ružomberku</v>
          </cell>
          <cell r="J1214" t="str">
            <v>Pedagogická fakulta</v>
          </cell>
          <cell r="Z1214">
            <v>18.189473684210526</v>
          </cell>
          <cell r="AC1214" t="str">
            <v>KU</v>
          </cell>
        </row>
        <row r="1215">
          <cell r="E1215">
            <v>2</v>
          </cell>
          <cell r="I1215" t="str">
            <v>Katolícka univerzita v Ružomberku</v>
          </cell>
          <cell r="J1215" t="str">
            <v>Pedagogická fakulta</v>
          </cell>
          <cell r="Z1215">
            <v>1.4</v>
          </cell>
          <cell r="AC1215" t="str">
            <v>KU</v>
          </cell>
        </row>
        <row r="1216">
          <cell r="E1216">
            <v>2</v>
          </cell>
          <cell r="I1216" t="str">
            <v>Katolícka univerzita v Ružomberku</v>
          </cell>
          <cell r="J1216" t="str">
            <v>Filozofická fakulta</v>
          </cell>
          <cell r="Z1216">
            <v>5.5</v>
          </cell>
          <cell r="AC1216" t="str">
            <v>KU</v>
          </cell>
        </row>
        <row r="1217">
          <cell r="E1217">
            <v>2</v>
          </cell>
          <cell r="I1217" t="str">
            <v>Katolícka univerzita v Ružomberku</v>
          </cell>
          <cell r="J1217" t="str">
            <v>Pedagogická fakulta</v>
          </cell>
          <cell r="Z1217">
            <v>13</v>
          </cell>
          <cell r="AC1217" t="str">
            <v>KU</v>
          </cell>
        </row>
        <row r="1218">
          <cell r="E1218">
            <v>2</v>
          </cell>
          <cell r="I1218" t="str">
            <v>Katolícka univerzita v Ružomberku</v>
          </cell>
          <cell r="J1218" t="str">
            <v>Pedagogická fakulta</v>
          </cell>
          <cell r="Z1218">
            <v>4.4000000000000004</v>
          </cell>
          <cell r="AC1218" t="str">
            <v>KU</v>
          </cell>
        </row>
        <row r="1219">
          <cell r="E1219">
            <v>1</v>
          </cell>
          <cell r="I1219" t="str">
            <v>Katolícka univerzita v Ružomberku</v>
          </cell>
          <cell r="J1219" t="str">
            <v>Pedagogická fakulta</v>
          </cell>
          <cell r="Z1219">
            <v>1.4000000000000012</v>
          </cell>
          <cell r="AC1219" t="str">
            <v>KU</v>
          </cell>
        </row>
        <row r="1220">
          <cell r="E1220">
            <v>1</v>
          </cell>
          <cell r="I1220" t="str">
            <v>Katolícka univerzita v Ružomberku</v>
          </cell>
          <cell r="J1220" t="str">
            <v>Pedagogická fakulta</v>
          </cell>
          <cell r="Z1220">
            <v>0.49000000000000021</v>
          </cell>
          <cell r="AC1220" t="str">
            <v>KU</v>
          </cell>
        </row>
        <row r="1221">
          <cell r="E1221">
            <v>1</v>
          </cell>
          <cell r="I1221" t="str">
            <v>Katolícka univerzita v Ružomberku</v>
          </cell>
          <cell r="J1221" t="str">
            <v>Filozofická fakulta</v>
          </cell>
          <cell r="Z1221">
            <v>0.33000000000000007</v>
          </cell>
          <cell r="AC1221" t="str">
            <v>KU</v>
          </cell>
        </row>
        <row r="1222">
          <cell r="E1222">
            <v>1</v>
          </cell>
          <cell r="I1222" t="str">
            <v>Katolícka univerzita v Ružomberku</v>
          </cell>
          <cell r="J1222" t="str">
            <v>Pedagogická fakulta</v>
          </cell>
          <cell r="Z1222">
            <v>0</v>
          </cell>
          <cell r="AC1222" t="str">
            <v>KU</v>
          </cell>
        </row>
        <row r="1223">
          <cell r="E1223">
            <v>1</v>
          </cell>
          <cell r="I1223" t="str">
            <v>Katolícka univerzita v Ružomberku</v>
          </cell>
          <cell r="J1223" t="str">
            <v>Pedagogická fakulta</v>
          </cell>
          <cell r="Z1223">
            <v>0.23999999999999977</v>
          </cell>
          <cell r="AC1223" t="str">
            <v>KU</v>
          </cell>
        </row>
        <row r="1224">
          <cell r="E1224">
            <v>1</v>
          </cell>
          <cell r="I1224" t="str">
            <v>Katolícka univerzita v Ružomberku</v>
          </cell>
          <cell r="J1224" t="str">
            <v>Pedagogická fakulta</v>
          </cell>
          <cell r="Z1224">
            <v>0.17999999999999994</v>
          </cell>
          <cell r="AC1224" t="str">
            <v>KU</v>
          </cell>
        </row>
        <row r="1225">
          <cell r="E1225">
            <v>1</v>
          </cell>
          <cell r="I1225" t="str">
            <v>Katolícka univerzita v Ružomberku</v>
          </cell>
          <cell r="J1225" t="str">
            <v>Pedagogická fakulta</v>
          </cell>
          <cell r="Z1225">
            <v>0.21999999999999997</v>
          </cell>
          <cell r="AC1225" t="str">
            <v>KU</v>
          </cell>
        </row>
        <row r="1226">
          <cell r="E1226">
            <v>1</v>
          </cell>
          <cell r="I1226" t="str">
            <v>Katolícka univerzita v Ružomberku</v>
          </cell>
          <cell r="J1226" t="str">
            <v>Filozofická fakulta</v>
          </cell>
          <cell r="Z1226">
            <v>0.66</v>
          </cell>
          <cell r="AC1226" t="str">
            <v>KU</v>
          </cell>
        </row>
        <row r="1227">
          <cell r="E1227">
            <v>1</v>
          </cell>
          <cell r="I1227" t="str">
            <v>Katolícka univerzita v Ružomberku</v>
          </cell>
          <cell r="J1227" t="str">
            <v>Pedagogická fakulta</v>
          </cell>
          <cell r="Z1227">
            <v>0.43999999999999995</v>
          </cell>
          <cell r="AC1227" t="str">
            <v>KU</v>
          </cell>
        </row>
        <row r="1228">
          <cell r="E1228">
            <v>1</v>
          </cell>
          <cell r="I1228" t="str">
            <v>Katolícka univerzita v Ružomberku</v>
          </cell>
          <cell r="J1228" t="str">
            <v>Pedagogická fakulta</v>
          </cell>
          <cell r="Z1228">
            <v>0</v>
          </cell>
          <cell r="AC1228" t="str">
            <v>KU</v>
          </cell>
        </row>
        <row r="1229">
          <cell r="E1229">
            <v>1</v>
          </cell>
          <cell r="I1229" t="str">
            <v>Katolícka univerzita v Ružomberku</v>
          </cell>
          <cell r="J1229" t="str">
            <v>Pedagogická fakulta</v>
          </cell>
          <cell r="Z1229">
            <v>0</v>
          </cell>
          <cell r="AC1229" t="str">
            <v>KU</v>
          </cell>
        </row>
        <row r="1230">
          <cell r="E1230">
            <v>1</v>
          </cell>
          <cell r="I1230" t="str">
            <v>Katolícka univerzita v Ružomberku</v>
          </cell>
          <cell r="J1230" t="str">
            <v>Pedagogická fakulta</v>
          </cell>
          <cell r="Z1230">
            <v>0.10285714285714287</v>
          </cell>
          <cell r="AC1230" t="str">
            <v>KU</v>
          </cell>
        </row>
        <row r="1231">
          <cell r="E1231">
            <v>1</v>
          </cell>
          <cell r="I1231" t="str">
            <v>Katolícka univerzita v Ružomberku</v>
          </cell>
          <cell r="J1231" t="str">
            <v>Filozofická fakulta</v>
          </cell>
          <cell r="Z1231">
            <v>0</v>
          </cell>
          <cell r="AC1231" t="str">
            <v>KU</v>
          </cell>
        </row>
        <row r="1232">
          <cell r="E1232">
            <v>1</v>
          </cell>
          <cell r="I1232" t="str">
            <v>Katolícka univerzita v Ružomberku</v>
          </cell>
          <cell r="J1232" t="str">
            <v>Filozofická fakulta</v>
          </cell>
          <cell r="Z1232">
            <v>0.38499999999999979</v>
          </cell>
          <cell r="AC1232" t="str">
            <v>KU</v>
          </cell>
        </row>
        <row r="1233">
          <cell r="E1233">
            <v>1</v>
          </cell>
          <cell r="I1233" t="str">
            <v>Katolícka univerzita v Ružomberku</v>
          </cell>
          <cell r="J1233" t="str">
            <v>Pedagogická fakulta</v>
          </cell>
          <cell r="Z1233">
            <v>0.35999999999999988</v>
          </cell>
          <cell r="AC1233" t="str">
            <v>KU</v>
          </cell>
        </row>
        <row r="1234">
          <cell r="E1234">
            <v>1</v>
          </cell>
          <cell r="I1234" t="str">
            <v>Katolícka univerzita v Ružomberku</v>
          </cell>
          <cell r="J1234" t="str">
            <v>Pedagogická fakulta</v>
          </cell>
          <cell r="Z1234">
            <v>0</v>
          </cell>
          <cell r="AC1234" t="str">
            <v>KU</v>
          </cell>
        </row>
        <row r="1235">
          <cell r="E1235">
            <v>1</v>
          </cell>
          <cell r="I1235" t="str">
            <v>Katolícka univerzita v Ružomberku</v>
          </cell>
          <cell r="J1235" t="str">
            <v>Pedagogická fakulta</v>
          </cell>
          <cell r="Z1235">
            <v>6.9999999999999951E-2</v>
          </cell>
          <cell r="AC1235" t="str">
            <v>KU</v>
          </cell>
        </row>
        <row r="1236">
          <cell r="E1236">
            <v>1</v>
          </cell>
          <cell r="I1236" t="str">
            <v>Katolícka univerzita v Ružomberku</v>
          </cell>
          <cell r="J1236" t="str">
            <v>Pedagogická fakulta</v>
          </cell>
          <cell r="Z1236">
            <v>0</v>
          </cell>
          <cell r="AC1236" t="str">
            <v>KU</v>
          </cell>
        </row>
        <row r="1237">
          <cell r="E1237">
            <v>1</v>
          </cell>
          <cell r="I1237" t="str">
            <v>Katolícka univerzita v Ružomberku</v>
          </cell>
          <cell r="J1237" t="str">
            <v>Teologická fakulta v Košiciach</v>
          </cell>
          <cell r="Z1237">
            <v>0.21999999999999997</v>
          </cell>
          <cell r="AC1237" t="str">
            <v>KU</v>
          </cell>
        </row>
        <row r="1238">
          <cell r="E1238">
            <v>1</v>
          </cell>
          <cell r="I1238" t="str">
            <v>Katolícka univerzita v Ružomberku</v>
          </cell>
          <cell r="J1238" t="str">
            <v>Teologická fakulta v Košiciach</v>
          </cell>
          <cell r="Z1238">
            <v>5.9305555555555571</v>
          </cell>
          <cell r="AC1238" t="str">
            <v>KU</v>
          </cell>
        </row>
        <row r="1239">
          <cell r="E1239">
            <v>2</v>
          </cell>
          <cell r="I1239" t="str">
            <v>Žilinská univerzita v Žiline</v>
          </cell>
          <cell r="J1239" t="str">
            <v>Fakulta bezpečnostného inžinierstva</v>
          </cell>
          <cell r="Z1239">
            <v>0</v>
          </cell>
          <cell r="AC1239" t="str">
            <v>ŽU</v>
          </cell>
        </row>
        <row r="1240">
          <cell r="E1240">
            <v>3</v>
          </cell>
          <cell r="I1240" t="str">
            <v>Žilinská univerzita v Žiline</v>
          </cell>
          <cell r="J1240" t="str">
            <v>Fakulta bezpečnostného inžinierstva</v>
          </cell>
          <cell r="Z1240">
            <v>8.4</v>
          </cell>
          <cell r="AC1240" t="str">
            <v>ŽU</v>
          </cell>
        </row>
        <row r="1241">
          <cell r="E1241">
            <v>3</v>
          </cell>
          <cell r="I1241" t="str">
            <v>Žilinská univerzita v Žiline</v>
          </cell>
          <cell r="J1241" t="str">
            <v>Fakulta bezpečnostného inžinierstva</v>
          </cell>
          <cell r="Z1241">
            <v>16.8</v>
          </cell>
          <cell r="AC1241" t="str">
            <v>ŽU</v>
          </cell>
        </row>
        <row r="1242">
          <cell r="E1242">
            <v>3</v>
          </cell>
          <cell r="I1242" t="str">
            <v>Žilinská univerzita v Žiline</v>
          </cell>
          <cell r="J1242" t="str">
            <v>Fakulta elektrotechniky a informačných technológií</v>
          </cell>
          <cell r="Z1242">
            <v>16.8</v>
          </cell>
          <cell r="AC1242" t="str">
            <v>ŽU</v>
          </cell>
        </row>
        <row r="1243">
          <cell r="E1243">
            <v>3</v>
          </cell>
          <cell r="I1243" t="str">
            <v>Žilinská univerzita v Žiline</v>
          </cell>
          <cell r="J1243" t="str">
            <v>Strojnícka fakulta</v>
          </cell>
          <cell r="Z1243">
            <v>25.200000000000003</v>
          </cell>
          <cell r="AC1243" t="str">
            <v>ŽU</v>
          </cell>
        </row>
        <row r="1244">
          <cell r="E1244">
            <v>3</v>
          </cell>
          <cell r="I1244" t="str">
            <v>Žilinská univerzita v Žiline</v>
          </cell>
          <cell r="J1244" t="str">
            <v>Strojnícka fakulta</v>
          </cell>
          <cell r="Z1244">
            <v>8.4</v>
          </cell>
          <cell r="AC1244" t="str">
            <v>ŽU</v>
          </cell>
        </row>
        <row r="1245">
          <cell r="E1245">
            <v>3</v>
          </cell>
          <cell r="I1245" t="str">
            <v>Žilinská univerzita v Žiline</v>
          </cell>
          <cell r="J1245" t="str">
            <v>Fakulta elektrotechniky a informačných technológií</v>
          </cell>
          <cell r="Z1245">
            <v>8.4</v>
          </cell>
          <cell r="AC1245" t="str">
            <v>ŽU</v>
          </cell>
        </row>
        <row r="1246">
          <cell r="E1246">
            <v>3</v>
          </cell>
          <cell r="I1246" t="str">
            <v>Žilinská univerzita v Žiline</v>
          </cell>
          <cell r="J1246" t="str">
            <v>Fakulta elektrotechniky a informačných technológií</v>
          </cell>
          <cell r="Z1246">
            <v>16.8</v>
          </cell>
          <cell r="AC1246" t="str">
            <v>ŽU</v>
          </cell>
        </row>
        <row r="1247">
          <cell r="E1247">
            <v>3</v>
          </cell>
          <cell r="I1247" t="str">
            <v>Žilinská univerzita v Žiline</v>
          </cell>
          <cell r="J1247" t="str">
            <v>Strojnícka fakulta</v>
          </cell>
          <cell r="Z1247">
            <v>11.200000000000001</v>
          </cell>
          <cell r="AC1247" t="str">
            <v>ŽU</v>
          </cell>
        </row>
        <row r="1248">
          <cell r="E1248">
            <v>3</v>
          </cell>
          <cell r="I1248" t="str">
            <v>Žilinská univerzita v Žiline</v>
          </cell>
          <cell r="J1248" t="str">
            <v>Fakulta prevádzky a ekonomiky dopravy a spojov</v>
          </cell>
          <cell r="Z1248">
            <v>5.866666666666668</v>
          </cell>
          <cell r="AC1248" t="str">
            <v>ŽU</v>
          </cell>
        </row>
        <row r="1249">
          <cell r="E1249">
            <v>3</v>
          </cell>
          <cell r="I1249" t="str">
            <v>Žilinská univerzita v Žiline</v>
          </cell>
          <cell r="J1249" t="str">
            <v>Fakulta riadenia a informatiky</v>
          </cell>
          <cell r="Z1249">
            <v>8.8000000000000007</v>
          </cell>
          <cell r="AC1249" t="str">
            <v>ŽU</v>
          </cell>
        </row>
        <row r="1250">
          <cell r="E1250">
            <v>3</v>
          </cell>
          <cell r="I1250" t="str">
            <v>Žilinská univerzita v Žiline</v>
          </cell>
          <cell r="J1250" t="str">
            <v>Fakulta prevádzky a ekonomiky dopravy a spojov</v>
          </cell>
          <cell r="Z1250">
            <v>16.8</v>
          </cell>
          <cell r="AC1250" t="str">
            <v>ŽU</v>
          </cell>
        </row>
        <row r="1251">
          <cell r="E1251">
            <v>2</v>
          </cell>
          <cell r="I1251" t="str">
            <v>Žilinská univerzita v Žiline</v>
          </cell>
          <cell r="J1251" t="str">
            <v>Fakulta riadenia a informatiky</v>
          </cell>
          <cell r="Z1251">
            <v>13.5</v>
          </cell>
          <cell r="AC1251" t="str">
            <v>ŽU</v>
          </cell>
        </row>
        <row r="1252">
          <cell r="E1252">
            <v>2</v>
          </cell>
          <cell r="I1252" t="str">
            <v>Žilinská univerzita v Žiline</v>
          </cell>
          <cell r="J1252" t="str">
            <v>Fakulta riadenia a informatiky</v>
          </cell>
          <cell r="Z1252">
            <v>36.4</v>
          </cell>
          <cell r="AC1252" t="str">
            <v>ŽU</v>
          </cell>
        </row>
        <row r="1253">
          <cell r="E1253">
            <v>2</v>
          </cell>
          <cell r="I1253" t="str">
            <v>Žilinská univerzita v Žiline</v>
          </cell>
          <cell r="J1253" t="str">
            <v>Fakulta prevádzky a ekonomiky dopravy a spojov</v>
          </cell>
          <cell r="Z1253">
            <v>85.214953271028037</v>
          </cell>
          <cell r="AC1253" t="str">
            <v>ŽU</v>
          </cell>
        </row>
        <row r="1254">
          <cell r="E1254">
            <v>3</v>
          </cell>
          <cell r="I1254" t="str">
            <v>Žilinská univerzita v Žiline</v>
          </cell>
          <cell r="J1254" t="str">
            <v>Fakulta prevádzky a ekonomiky dopravy a spojov</v>
          </cell>
          <cell r="Z1254">
            <v>4.4000000000000004</v>
          </cell>
          <cell r="AC1254" t="str">
            <v>ŽU</v>
          </cell>
        </row>
        <row r="1255">
          <cell r="E1255">
            <v>2</v>
          </cell>
          <cell r="I1255" t="str">
            <v>Žilinská univerzita v Žiline</v>
          </cell>
          <cell r="J1255" t="str">
            <v>Fakulta humanitných vied</v>
          </cell>
          <cell r="Z1255">
            <v>0</v>
          </cell>
          <cell r="AC1255" t="str">
            <v>ŽU</v>
          </cell>
        </row>
        <row r="1256">
          <cell r="E1256">
            <v>2</v>
          </cell>
          <cell r="I1256" t="str">
            <v>Žilinská univerzita v Žiline</v>
          </cell>
          <cell r="J1256" t="str">
            <v>Strojnícka fakulta</v>
          </cell>
          <cell r="Z1256">
            <v>9</v>
          </cell>
          <cell r="AC1256" t="str">
            <v>ŽU</v>
          </cell>
        </row>
        <row r="1257">
          <cell r="E1257">
            <v>3</v>
          </cell>
          <cell r="I1257" t="str">
            <v>Žilinská univerzita v Žiline</v>
          </cell>
          <cell r="J1257" t="str">
            <v>Fakulta prevádzky a ekonomiky dopravy a spojov</v>
          </cell>
          <cell r="Z1257">
            <v>11.200000000000001</v>
          </cell>
          <cell r="AC1257" t="str">
            <v>ŽU</v>
          </cell>
        </row>
        <row r="1258">
          <cell r="E1258">
            <v>3</v>
          </cell>
          <cell r="I1258" t="str">
            <v>Žilinská univerzita v Žiline</v>
          </cell>
          <cell r="J1258" t="str">
            <v>Strojnícka fakulta</v>
          </cell>
          <cell r="Z1258">
            <v>16.8</v>
          </cell>
          <cell r="AC1258" t="str">
            <v>ŽU</v>
          </cell>
        </row>
        <row r="1259">
          <cell r="E1259">
            <v>3</v>
          </cell>
          <cell r="I1259" t="str">
            <v>Žilinská univerzita v Žiline</v>
          </cell>
          <cell r="J1259" t="str">
            <v>Strojnícka fakulta</v>
          </cell>
          <cell r="Z1259">
            <v>16.8</v>
          </cell>
          <cell r="AC1259" t="str">
            <v>ŽU</v>
          </cell>
        </row>
        <row r="1260">
          <cell r="E1260">
            <v>3</v>
          </cell>
          <cell r="I1260" t="str">
            <v>Žilinská univerzita v Žiline</v>
          </cell>
          <cell r="J1260" t="str">
            <v>Strojnícka fakulta</v>
          </cell>
          <cell r="Z1260">
            <v>25.200000000000003</v>
          </cell>
          <cell r="AC1260" t="str">
            <v>ŽU</v>
          </cell>
        </row>
        <row r="1261">
          <cell r="E1261">
            <v>3</v>
          </cell>
          <cell r="I1261" t="str">
            <v>Žilinská univerzita v Žiline</v>
          </cell>
          <cell r="J1261" t="str">
            <v>Strojnícka fakulta</v>
          </cell>
          <cell r="Z1261">
            <v>25.200000000000003</v>
          </cell>
          <cell r="AC1261" t="str">
            <v>ŽU</v>
          </cell>
        </row>
        <row r="1262">
          <cell r="E1262">
            <v>3</v>
          </cell>
          <cell r="I1262" t="str">
            <v>Žilinská univerzita v Žiline</v>
          </cell>
          <cell r="J1262" t="str">
            <v>Stavebná fakulta</v>
          </cell>
          <cell r="Z1262">
            <v>8.4</v>
          </cell>
          <cell r="AC1262" t="str">
            <v>ŽU</v>
          </cell>
        </row>
        <row r="1263">
          <cell r="E1263">
            <v>2</v>
          </cell>
          <cell r="I1263" t="str">
            <v>Žilinská univerzita v Žiline</v>
          </cell>
          <cell r="J1263" t="str">
            <v>Fakulta bezpečnostného inžinierstva</v>
          </cell>
          <cell r="Z1263">
            <v>29.19230769230769</v>
          </cell>
          <cell r="AC1263" t="str">
            <v>ŽU</v>
          </cell>
        </row>
        <row r="1264">
          <cell r="E1264">
            <v>2</v>
          </cell>
          <cell r="I1264" t="str">
            <v>Žilinská univerzita v Žiline</v>
          </cell>
          <cell r="J1264" t="str">
            <v>Fakulta bezpečnostného inžinierstva</v>
          </cell>
          <cell r="Z1264">
            <v>30.46875</v>
          </cell>
          <cell r="AC1264" t="str">
            <v>ŽU</v>
          </cell>
        </row>
        <row r="1265">
          <cell r="E1265">
            <v>2</v>
          </cell>
          <cell r="I1265" t="str">
            <v>Žilinská univerzita v Žiline</v>
          </cell>
          <cell r="J1265" t="str">
            <v>Stavebná fakulta</v>
          </cell>
          <cell r="Z1265">
            <v>14.142857142857142</v>
          </cell>
          <cell r="AC1265" t="str">
            <v>ŽU</v>
          </cell>
        </row>
        <row r="1266">
          <cell r="E1266">
            <v>1</v>
          </cell>
          <cell r="I1266" t="str">
            <v>Žilinská univerzita v Žiline</v>
          </cell>
          <cell r="J1266" t="str">
            <v>Stavebná fakulta</v>
          </cell>
          <cell r="Z1266">
            <v>0</v>
          </cell>
          <cell r="AC1266" t="str">
            <v>ŽU</v>
          </cell>
        </row>
        <row r="1267">
          <cell r="E1267">
            <v>2</v>
          </cell>
          <cell r="I1267" t="str">
            <v>Žilinská univerzita v Žiline</v>
          </cell>
          <cell r="J1267" t="str">
            <v>Stavebná fakulta</v>
          </cell>
          <cell r="Z1267">
            <v>0</v>
          </cell>
          <cell r="AC1267" t="str">
            <v>ŽU</v>
          </cell>
        </row>
        <row r="1268">
          <cell r="E1268">
            <v>2</v>
          </cell>
          <cell r="I1268" t="str">
            <v>Žilinská univerzita v Žiline</v>
          </cell>
          <cell r="J1268" t="str">
            <v>Fakulta elektrotechniky a informačných technológií</v>
          </cell>
          <cell r="Z1268">
            <v>10.5</v>
          </cell>
          <cell r="AC1268" t="str">
            <v>ŽU</v>
          </cell>
        </row>
        <row r="1269">
          <cell r="E1269">
            <v>3</v>
          </cell>
          <cell r="I1269" t="str">
            <v>Žilinská univerzita v Žiline</v>
          </cell>
          <cell r="J1269" t="str">
            <v>Fakulta prevádzky a ekonomiky dopravy a spojov</v>
          </cell>
          <cell r="Z1269">
            <v>0</v>
          </cell>
          <cell r="AC1269" t="str">
            <v>ŽU</v>
          </cell>
        </row>
        <row r="1270">
          <cell r="E1270">
            <v>2</v>
          </cell>
          <cell r="I1270" t="str">
            <v>Žilinská univerzita v Žiline</v>
          </cell>
          <cell r="J1270" t="str">
            <v>Strojnícka fakulta</v>
          </cell>
          <cell r="Z1270">
            <v>44.108108108108105</v>
          </cell>
          <cell r="AC1270" t="str">
            <v>ŽU</v>
          </cell>
        </row>
        <row r="1271">
          <cell r="E1271">
            <v>2</v>
          </cell>
          <cell r="I1271" t="str">
            <v>Žilinská univerzita v Žiline</v>
          </cell>
          <cell r="J1271" t="str">
            <v>Fakulta prevádzky a ekonomiky dopravy a spojov</v>
          </cell>
          <cell r="Z1271">
            <v>32.90625</v>
          </cell>
          <cell r="AC1271" t="str">
            <v>ŽU</v>
          </cell>
        </row>
        <row r="1272">
          <cell r="E1272">
            <v>1</v>
          </cell>
          <cell r="I1272" t="str">
            <v>Žilinská univerzita v Žiline</v>
          </cell>
          <cell r="J1272" t="str">
            <v>Fakulta riadenia a informatiky</v>
          </cell>
          <cell r="Z1272">
            <v>0.90000000000000036</v>
          </cell>
          <cell r="AC1272" t="str">
            <v>ŽU</v>
          </cell>
        </row>
        <row r="1273">
          <cell r="E1273">
            <v>2</v>
          </cell>
          <cell r="I1273" t="str">
            <v>Žilinská univerzita v Žiline</v>
          </cell>
          <cell r="J1273" t="str">
            <v>Fakulta prevádzky a ekonomiky dopravy a spojov</v>
          </cell>
          <cell r="Z1273">
            <v>39.545454545454547</v>
          </cell>
          <cell r="AC1273" t="str">
            <v>ŽU</v>
          </cell>
        </row>
        <row r="1274">
          <cell r="E1274">
            <v>2</v>
          </cell>
          <cell r="I1274" t="str">
            <v>Žilinská univerzita v Žiline</v>
          </cell>
          <cell r="J1274" t="str">
            <v>Strojnícka fakulta</v>
          </cell>
          <cell r="Z1274">
            <v>10.666666666666666</v>
          </cell>
          <cell r="AC1274" t="str">
            <v>ŽU</v>
          </cell>
        </row>
        <row r="1275">
          <cell r="E1275">
            <v>2</v>
          </cell>
          <cell r="I1275" t="str">
            <v>Žilinská univerzita v Žiline</v>
          </cell>
          <cell r="J1275" t="str">
            <v>Strojnícka fakulta</v>
          </cell>
          <cell r="Z1275">
            <v>60</v>
          </cell>
          <cell r="AC1275" t="str">
            <v>ŽU</v>
          </cell>
        </row>
        <row r="1276">
          <cell r="E1276">
            <v>2</v>
          </cell>
          <cell r="I1276" t="str">
            <v>Žilinská univerzita v Žiline</v>
          </cell>
          <cell r="J1276" t="str">
            <v>Strojnícka fakulta</v>
          </cell>
          <cell r="Z1276">
            <v>42.625</v>
          </cell>
          <cell r="AC1276" t="str">
            <v>ŽU</v>
          </cell>
        </row>
        <row r="1277">
          <cell r="E1277">
            <v>2</v>
          </cell>
          <cell r="I1277" t="str">
            <v>Žilinská univerzita v Žiline</v>
          </cell>
          <cell r="J1277" t="str">
            <v>Fakulta elektrotechniky a informačných technológií</v>
          </cell>
          <cell r="Z1277">
            <v>24.285714285714285</v>
          </cell>
          <cell r="AC1277" t="str">
            <v>ŽU</v>
          </cell>
        </row>
        <row r="1278">
          <cell r="E1278">
            <v>2</v>
          </cell>
          <cell r="I1278" t="str">
            <v>Žilinská univerzita v Žiline</v>
          </cell>
          <cell r="J1278" t="str">
            <v>Fakulta riadenia a informatiky</v>
          </cell>
          <cell r="Z1278">
            <v>19.852941176470587</v>
          </cell>
          <cell r="AC1278" t="str">
            <v>ŽU</v>
          </cell>
        </row>
        <row r="1279">
          <cell r="E1279">
            <v>2</v>
          </cell>
          <cell r="I1279" t="str">
            <v>Žilinská univerzita v Žiline</v>
          </cell>
          <cell r="J1279" t="str">
            <v>Fakulta riadenia a informatiky</v>
          </cell>
          <cell r="Z1279">
            <v>10.5</v>
          </cell>
          <cell r="AC1279" t="str">
            <v>ŽU</v>
          </cell>
        </row>
        <row r="1280">
          <cell r="E1280">
            <v>1</v>
          </cell>
          <cell r="I1280" t="str">
            <v>Žilinská univerzita v Žiline</v>
          </cell>
          <cell r="J1280" t="str">
            <v>Fakulta riadenia a informatiky</v>
          </cell>
          <cell r="Z1280">
            <v>3</v>
          </cell>
          <cell r="AC1280" t="str">
            <v>ŽU</v>
          </cell>
        </row>
        <row r="1281">
          <cell r="E1281">
            <v>1</v>
          </cell>
          <cell r="I1281" t="str">
            <v>Žilinská univerzita v Žiline</v>
          </cell>
          <cell r="J1281" t="str">
            <v>Fakulta riadenia a informatiky</v>
          </cell>
          <cell r="Z1281">
            <v>2.3999999999999986</v>
          </cell>
          <cell r="AC1281" t="str">
            <v>ŽU</v>
          </cell>
        </row>
        <row r="1282">
          <cell r="E1282">
            <v>1</v>
          </cell>
          <cell r="I1282" t="str">
            <v>Žilinská univerzita v Žiline</v>
          </cell>
          <cell r="J1282" t="str">
            <v>Fakulta elektrotechniky a informačných technológií</v>
          </cell>
          <cell r="Z1282">
            <v>2.25</v>
          </cell>
          <cell r="AC1282" t="str">
            <v>ŽU</v>
          </cell>
        </row>
        <row r="1283">
          <cell r="E1283">
            <v>1</v>
          </cell>
          <cell r="I1283" t="str">
            <v>Žilinská univerzita v Žiline</v>
          </cell>
          <cell r="J1283" t="str">
            <v>Fakulta bezpečnostného inžinierstva</v>
          </cell>
          <cell r="Z1283">
            <v>3.8999999999999986</v>
          </cell>
          <cell r="AC1283" t="str">
            <v>ŽU</v>
          </cell>
        </row>
        <row r="1284">
          <cell r="E1284">
            <v>1</v>
          </cell>
          <cell r="I1284" t="str">
            <v>Žilinská univerzita v Žiline</v>
          </cell>
          <cell r="J1284" t="str">
            <v>Fakulta prevádzky a ekonomiky dopravy a spojov</v>
          </cell>
          <cell r="Z1284">
            <v>4.1999999999999957</v>
          </cell>
          <cell r="AC1284" t="str">
            <v>ŽU</v>
          </cell>
        </row>
        <row r="1285">
          <cell r="E1285">
            <v>1</v>
          </cell>
          <cell r="I1285" t="str">
            <v>Žilinská univerzita v Žiline</v>
          </cell>
          <cell r="J1285" t="str">
            <v>Fakulta elektrotechniky a informačných technológií</v>
          </cell>
          <cell r="Z1285">
            <v>0.29999999999999982</v>
          </cell>
          <cell r="AC1285" t="str">
            <v>ŽU</v>
          </cell>
        </row>
        <row r="1286">
          <cell r="E1286">
            <v>1</v>
          </cell>
          <cell r="I1286" t="str">
            <v>Žilinská univerzita v Žiline</v>
          </cell>
          <cell r="J1286" t="str">
            <v>Fakulta bezpečnostného inžinierstva</v>
          </cell>
          <cell r="Z1286">
            <v>1.1999999999999993</v>
          </cell>
          <cell r="AC1286" t="str">
            <v>ŽU</v>
          </cell>
        </row>
        <row r="1287">
          <cell r="E1287">
            <v>1</v>
          </cell>
          <cell r="I1287" t="str">
            <v>Žilinská univerzita v Žiline</v>
          </cell>
          <cell r="J1287" t="str">
            <v>Strojnícka fakulta</v>
          </cell>
          <cell r="Z1287">
            <v>3.5999999999999996</v>
          </cell>
          <cell r="AC1287" t="str">
            <v>ŽU</v>
          </cell>
        </row>
        <row r="1288">
          <cell r="E1288">
            <v>2</v>
          </cell>
          <cell r="I1288" t="str">
            <v>Žilinská univerzita v Žiline</v>
          </cell>
          <cell r="J1288" t="str">
            <v>Fakulta prevádzky a ekonomiky dopravy a spojov</v>
          </cell>
          <cell r="Z1288">
            <v>43.392857142857146</v>
          </cell>
          <cell r="AC1288" t="str">
            <v>ŽU</v>
          </cell>
        </row>
        <row r="1289">
          <cell r="E1289">
            <v>1</v>
          </cell>
          <cell r="I1289" t="str">
            <v>Žilinská univerzita v Žiline</v>
          </cell>
          <cell r="J1289" t="str">
            <v>Fakulta prevádzky a ekonomiky dopravy a spojov</v>
          </cell>
          <cell r="Z1289">
            <v>0.29999999999999982</v>
          </cell>
          <cell r="AC1289" t="str">
            <v>ŽU</v>
          </cell>
        </row>
        <row r="1290">
          <cell r="E1290">
            <v>2</v>
          </cell>
          <cell r="I1290" t="str">
            <v>Žilinská univerzita v Žiline</v>
          </cell>
          <cell r="J1290" t="str">
            <v>Fakulta elektrotechniky a informačných technológií</v>
          </cell>
          <cell r="Z1290">
            <v>22.815789473684212</v>
          </cell>
          <cell r="AC1290" t="str">
            <v>ŽU</v>
          </cell>
        </row>
        <row r="1291">
          <cell r="E1291">
            <v>3</v>
          </cell>
          <cell r="I1291" t="str">
            <v>Žilinská univerzita v Žiline</v>
          </cell>
          <cell r="J1291" t="str">
            <v>Fakulta prevádzky a ekonomiky dopravy a spojov</v>
          </cell>
          <cell r="Z1291">
            <v>0</v>
          </cell>
          <cell r="AC1291" t="str">
            <v>ŽU</v>
          </cell>
        </row>
        <row r="1292">
          <cell r="E1292">
            <v>3</v>
          </cell>
          <cell r="I1292" t="str">
            <v>Žilinská univerzita v Žiline</v>
          </cell>
          <cell r="J1292" t="str">
            <v>Fakulta bezpečnostného inžinierstva</v>
          </cell>
          <cell r="Z1292">
            <v>0</v>
          </cell>
          <cell r="AC1292" t="str">
            <v>ŽU</v>
          </cell>
        </row>
        <row r="1293">
          <cell r="E1293">
            <v>3</v>
          </cell>
          <cell r="I1293" t="str">
            <v>Žilinská univerzita v Žiline</v>
          </cell>
          <cell r="J1293" t="str">
            <v>Fakulta prevádzky a ekonomiky dopravy a spojov</v>
          </cell>
          <cell r="Z1293">
            <v>0</v>
          </cell>
          <cell r="AC1293" t="str">
            <v>ŽU</v>
          </cell>
        </row>
        <row r="1294">
          <cell r="E1294">
            <v>3</v>
          </cell>
          <cell r="I1294" t="str">
            <v>Slovenská poľnohospodárska univerzita v Nitre</v>
          </cell>
          <cell r="J1294" t="str">
            <v>Fakulta agrobiológie a potravinových zdrojov</v>
          </cell>
          <cell r="Z1294">
            <v>8.4</v>
          </cell>
          <cell r="AC1294" t="str">
            <v>SPU</v>
          </cell>
        </row>
        <row r="1295">
          <cell r="E1295">
            <v>2</v>
          </cell>
          <cell r="I1295" t="str">
            <v>Slovenská poľnohospodárska univerzita v Nitre</v>
          </cell>
          <cell r="J1295" t="str">
            <v>Fakulta agrobiológie a potravinových zdrojov</v>
          </cell>
          <cell r="Z1295">
            <v>0</v>
          </cell>
          <cell r="AC1295" t="str">
            <v>SPU</v>
          </cell>
        </row>
        <row r="1296">
          <cell r="E1296">
            <v>2</v>
          </cell>
          <cell r="I1296" t="str">
            <v>Slovenská poľnohospodárska univerzita v Nitre</v>
          </cell>
          <cell r="J1296" t="str">
            <v>Fakulta ekonomiky a manažmentu</v>
          </cell>
          <cell r="Z1296">
            <v>0</v>
          </cell>
          <cell r="AC1296" t="str">
            <v>SPU</v>
          </cell>
        </row>
        <row r="1297">
          <cell r="E1297">
            <v>3</v>
          </cell>
          <cell r="I1297" t="str">
            <v>Slovenská poľnohospodárska univerzita v Nitre</v>
          </cell>
          <cell r="J1297" t="str">
            <v>Technická fakulta</v>
          </cell>
          <cell r="Z1297">
            <v>8.4</v>
          </cell>
          <cell r="AC1297" t="str">
            <v>SPU</v>
          </cell>
        </row>
        <row r="1298">
          <cell r="E1298">
            <v>2</v>
          </cell>
          <cell r="I1298" t="str">
            <v>Slovenská poľnohospodárska univerzita v Nitre</v>
          </cell>
          <cell r="J1298" t="str">
            <v>Fakulta agrobiológie a potravinových zdrojov</v>
          </cell>
          <cell r="Z1298">
            <v>0</v>
          </cell>
          <cell r="AC1298" t="str">
            <v>SPU</v>
          </cell>
        </row>
        <row r="1299">
          <cell r="E1299">
            <v>3</v>
          </cell>
          <cell r="I1299" t="str">
            <v>Slovenská poľnohospodárska univerzita v Nitre</v>
          </cell>
          <cell r="J1299" t="str">
            <v>Fakulta agrobiológie a potravinových zdrojov</v>
          </cell>
          <cell r="Z1299">
            <v>16.8</v>
          </cell>
          <cell r="AC1299" t="str">
            <v>SPU</v>
          </cell>
        </row>
        <row r="1300">
          <cell r="E1300">
            <v>1</v>
          </cell>
          <cell r="I1300" t="str">
            <v>Slovenská poľnohospodárska univerzita v Nitre</v>
          </cell>
          <cell r="J1300" t="str">
            <v>Fakulta európskych štúdií a regionálneho rozvoja</v>
          </cell>
          <cell r="Z1300">
            <v>0.39999999999999991</v>
          </cell>
          <cell r="AC1300" t="str">
            <v>SPU</v>
          </cell>
        </row>
        <row r="1301">
          <cell r="E1301">
            <v>3</v>
          </cell>
          <cell r="I1301" t="str">
            <v>Slovenská poľnohospodárska univerzita v Nitre</v>
          </cell>
          <cell r="J1301" t="str">
            <v>Fakulta záhradníctva a krajinného inžinierstva</v>
          </cell>
          <cell r="Z1301">
            <v>26.880000000000003</v>
          </cell>
          <cell r="AC1301" t="str">
            <v>SPU</v>
          </cell>
        </row>
        <row r="1302">
          <cell r="E1302">
            <v>3</v>
          </cell>
          <cell r="I1302" t="str">
            <v>Slovenská poľnohospodárska univerzita v Nitre</v>
          </cell>
          <cell r="J1302" t="str">
            <v>Fakulta ekonomiky a manažmentu</v>
          </cell>
          <cell r="Z1302">
            <v>8.8000000000000007</v>
          </cell>
          <cell r="AC1302" t="str">
            <v>SPU</v>
          </cell>
        </row>
        <row r="1303">
          <cell r="E1303">
            <v>3</v>
          </cell>
          <cell r="I1303" t="str">
            <v>Slovenská poľnohospodárska univerzita v Nitre</v>
          </cell>
          <cell r="J1303" t="str">
            <v>Technická fakulta</v>
          </cell>
          <cell r="Z1303">
            <v>0</v>
          </cell>
          <cell r="AC1303" t="str">
            <v>SPU</v>
          </cell>
        </row>
        <row r="1304">
          <cell r="E1304">
            <v>3</v>
          </cell>
          <cell r="I1304" t="str">
            <v>Slovenská poľnohospodárska univerzita v Nitre</v>
          </cell>
          <cell r="J1304" t="str">
            <v>Fakulta agrobiológie a potravinových zdrojov</v>
          </cell>
          <cell r="Z1304">
            <v>33.6</v>
          </cell>
          <cell r="AC1304" t="str">
            <v>SPU</v>
          </cell>
        </row>
        <row r="1305">
          <cell r="E1305">
            <v>2</v>
          </cell>
          <cell r="I1305" t="str">
            <v>Slovenská poľnohospodárska univerzita v Nitre</v>
          </cell>
          <cell r="J1305" t="str">
            <v>Technická fakulta</v>
          </cell>
          <cell r="Z1305">
            <v>43.75</v>
          </cell>
          <cell r="AC1305" t="str">
            <v>SPU</v>
          </cell>
        </row>
        <row r="1306">
          <cell r="E1306">
            <v>2</v>
          </cell>
          <cell r="I1306" t="str">
            <v>Slovenská poľnohospodárska univerzita v Nitre</v>
          </cell>
          <cell r="J1306" t="str">
            <v>Fakulta biotechnológie a potravinárstva</v>
          </cell>
          <cell r="Z1306">
            <v>0</v>
          </cell>
          <cell r="AC1306" t="str">
            <v>SPU</v>
          </cell>
        </row>
        <row r="1307">
          <cell r="E1307">
            <v>2</v>
          </cell>
          <cell r="I1307" t="str">
            <v>Slovenská poľnohospodárska univerzita v Nitre</v>
          </cell>
          <cell r="J1307" t="str">
            <v>Fakulta agrobiológie a potravinových zdrojov</v>
          </cell>
          <cell r="Z1307">
            <v>0</v>
          </cell>
          <cell r="AC1307" t="str">
            <v>SPU</v>
          </cell>
        </row>
        <row r="1308">
          <cell r="E1308">
            <v>3</v>
          </cell>
          <cell r="I1308" t="str">
            <v>Slovenská poľnohospodárska univerzita v Nitre</v>
          </cell>
          <cell r="J1308" t="str">
            <v>Fakulta agrobiológie a potravinových zdrojov</v>
          </cell>
          <cell r="Z1308">
            <v>8.4</v>
          </cell>
          <cell r="AC1308" t="str">
            <v>SPU</v>
          </cell>
        </row>
        <row r="1309">
          <cell r="E1309">
            <v>3</v>
          </cell>
          <cell r="I1309" t="str">
            <v>Slovenská poľnohospodárska univerzita v Nitre</v>
          </cell>
          <cell r="J1309" t="str">
            <v>Fakulta záhradníctva a krajinného inžinierstva</v>
          </cell>
          <cell r="Z1309">
            <v>8.4</v>
          </cell>
          <cell r="AC1309" t="str">
            <v>SPU</v>
          </cell>
        </row>
        <row r="1310">
          <cell r="E1310">
            <v>3</v>
          </cell>
          <cell r="I1310" t="str">
            <v>Slovenská poľnohospodárska univerzita v Nitre</v>
          </cell>
          <cell r="J1310" t="str">
            <v>Fakulta ekonomiky a manažmentu</v>
          </cell>
          <cell r="Z1310">
            <v>4.4000000000000004</v>
          </cell>
          <cell r="AC1310" t="str">
            <v>SPU</v>
          </cell>
        </row>
        <row r="1311">
          <cell r="E1311">
            <v>3</v>
          </cell>
          <cell r="I1311" t="str">
            <v>Slovenská poľnohospodárska univerzita v Nitre</v>
          </cell>
          <cell r="J1311" t="str">
            <v>Fakulta agrobiológie a potravinových zdrojov</v>
          </cell>
          <cell r="Z1311">
            <v>0</v>
          </cell>
          <cell r="AC1311" t="str">
            <v>SPU</v>
          </cell>
        </row>
        <row r="1312">
          <cell r="E1312">
            <v>3</v>
          </cell>
          <cell r="I1312" t="str">
            <v>Slovenská poľnohospodárska univerzita v Nitre</v>
          </cell>
          <cell r="J1312" t="str">
            <v>Technická fakulta</v>
          </cell>
          <cell r="Z1312">
            <v>8.4</v>
          </cell>
          <cell r="AC1312" t="str">
            <v>SPU</v>
          </cell>
        </row>
        <row r="1313">
          <cell r="E1313">
            <v>1</v>
          </cell>
          <cell r="I1313" t="str">
            <v>Slovenská poľnohospodárska univerzita v Nitre</v>
          </cell>
          <cell r="J1313" t="str">
            <v>Fakulta agrobiológie a potravinových zdrojov</v>
          </cell>
          <cell r="Z1313">
            <v>1.4399999999999995</v>
          </cell>
          <cell r="AC1313" t="str">
            <v>SPU</v>
          </cell>
        </row>
        <row r="1314">
          <cell r="E1314">
            <v>2</v>
          </cell>
          <cell r="I1314" t="str">
            <v>Slovenská poľnohospodárska univerzita v Nitre</v>
          </cell>
          <cell r="J1314" t="str">
            <v>Fakulta agrobiológie a potravinových zdrojov</v>
          </cell>
          <cell r="Z1314">
            <v>15.085714285714287</v>
          </cell>
          <cell r="AC1314" t="str">
            <v>SPU</v>
          </cell>
        </row>
        <row r="1315">
          <cell r="E1315">
            <v>3</v>
          </cell>
          <cell r="I1315" t="str">
            <v>Slovenská poľnohospodárska univerzita v Nitre</v>
          </cell>
          <cell r="J1315" t="str">
            <v>Fakulta európskych štúdií a regionálneho rozvoja</v>
          </cell>
          <cell r="Z1315">
            <v>13.200000000000001</v>
          </cell>
          <cell r="AC1315" t="str">
            <v>SPU</v>
          </cell>
        </row>
        <row r="1316">
          <cell r="E1316">
            <v>1</v>
          </cell>
          <cell r="I1316" t="str">
            <v>Slovenská poľnohospodárska univerzita v Nitre</v>
          </cell>
          <cell r="J1316" t="str">
            <v>Fakulta biotechnológie a potravinárstva</v>
          </cell>
          <cell r="Z1316">
            <v>1.3499999999999996</v>
          </cell>
          <cell r="AC1316" t="str">
            <v>SPU</v>
          </cell>
        </row>
        <row r="1317">
          <cell r="E1317">
            <v>1</v>
          </cell>
          <cell r="I1317" t="str">
            <v>Slovenská poľnohospodárska univerzita v Nitre</v>
          </cell>
          <cell r="J1317" t="str">
            <v>Fakulta biotechnológie a potravinárstva</v>
          </cell>
          <cell r="Z1317">
            <v>0.75</v>
          </cell>
          <cell r="AC1317" t="str">
            <v>SPU</v>
          </cell>
        </row>
        <row r="1318">
          <cell r="E1318">
            <v>1</v>
          </cell>
          <cell r="I1318" t="str">
            <v>Slovenská poľnohospodárska univerzita v Nitre</v>
          </cell>
          <cell r="J1318" t="str">
            <v>Fakulta ekonomiky a manažmentu</v>
          </cell>
          <cell r="Z1318">
            <v>1.7999999999999998</v>
          </cell>
          <cell r="AC1318" t="str">
            <v>SPU</v>
          </cell>
        </row>
        <row r="1319">
          <cell r="E1319">
            <v>1</v>
          </cell>
          <cell r="I1319" t="str">
            <v>Slovenská poľnohospodárska univerzita v Nitre</v>
          </cell>
          <cell r="J1319" t="str">
            <v>Fakulta ekonomiky a manažmentu</v>
          </cell>
          <cell r="Z1319">
            <v>0.70000000000000018</v>
          </cell>
          <cell r="AC1319" t="str">
            <v>SPU</v>
          </cell>
        </row>
        <row r="1320">
          <cell r="E1320">
            <v>2</v>
          </cell>
          <cell r="I1320" t="str">
            <v>Slovenská poľnohospodárska univerzita v Nitre</v>
          </cell>
          <cell r="J1320" t="str">
            <v>Technická fakulta</v>
          </cell>
          <cell r="Z1320">
            <v>8.75</v>
          </cell>
          <cell r="AC1320" t="str">
            <v>SPU</v>
          </cell>
        </row>
        <row r="1321">
          <cell r="E1321">
            <v>2</v>
          </cell>
          <cell r="I1321" t="str">
            <v>Slovenská poľnohospodárska univerzita v Nitre</v>
          </cell>
          <cell r="J1321" t="str">
            <v>Technická fakulta</v>
          </cell>
          <cell r="Z1321">
            <v>25.21153846153846</v>
          </cell>
          <cell r="AC1321" t="str">
            <v>SPU</v>
          </cell>
        </row>
        <row r="1322">
          <cell r="E1322">
            <v>3</v>
          </cell>
          <cell r="I1322" t="str">
            <v>Slovenská poľnohospodárska univerzita v Nitre</v>
          </cell>
          <cell r="J1322" t="str">
            <v>Fakulta biotechnológie a potravinárstva</v>
          </cell>
          <cell r="Z1322">
            <v>0</v>
          </cell>
          <cell r="AC1322" t="str">
            <v>SPU</v>
          </cell>
        </row>
        <row r="1323">
          <cell r="E1323">
            <v>1</v>
          </cell>
          <cell r="I1323" t="str">
            <v>Slovenská poľnohospodárska univerzita v Nitre</v>
          </cell>
          <cell r="J1323" t="str">
            <v>Fakulta európskych štúdií a regionálneho rozvoja</v>
          </cell>
          <cell r="Z1323">
            <v>0</v>
          </cell>
          <cell r="AC1323" t="str">
            <v>SPU</v>
          </cell>
        </row>
        <row r="1324">
          <cell r="E1324">
            <v>1</v>
          </cell>
          <cell r="I1324" t="str">
            <v>Slovenská poľnohospodárska univerzita v Nitre</v>
          </cell>
          <cell r="J1324" t="str">
            <v>Fakulta agrobiológie a potravinových zdrojov</v>
          </cell>
          <cell r="Z1324">
            <v>2.3999999999999986</v>
          </cell>
          <cell r="AC1324" t="str">
            <v>SPU</v>
          </cell>
        </row>
        <row r="1325">
          <cell r="E1325">
            <v>2</v>
          </cell>
          <cell r="I1325" t="str">
            <v>Slovenská poľnohospodárska univerzita v Nitre</v>
          </cell>
          <cell r="J1325" t="str">
            <v>Fakulta ekonomiky a manažmentu</v>
          </cell>
          <cell r="Z1325">
            <v>16.2</v>
          </cell>
          <cell r="AC1325" t="str">
            <v>SPU</v>
          </cell>
        </row>
        <row r="1326">
          <cell r="E1326">
            <v>1</v>
          </cell>
          <cell r="I1326" t="str">
            <v>Slovenská poľnohospodárska univerzita v Nitre</v>
          </cell>
          <cell r="J1326" t="str">
            <v>Fakulta agrobiológie a potravinových zdrojov</v>
          </cell>
          <cell r="Z1326">
            <v>0.47999999999999954</v>
          </cell>
          <cell r="AC1326" t="str">
            <v>SPU</v>
          </cell>
        </row>
        <row r="1327">
          <cell r="E1327">
            <v>1</v>
          </cell>
          <cell r="I1327" t="str">
            <v>Slovenská poľnohospodárska univerzita v Nitre</v>
          </cell>
          <cell r="J1327" t="str">
            <v>Fakulta agrobiológie a potravinových zdrojov</v>
          </cell>
          <cell r="Z1327">
            <v>1.4399999999999995</v>
          </cell>
          <cell r="AC1327" t="str">
            <v>SPU</v>
          </cell>
        </row>
        <row r="1328">
          <cell r="E1328">
            <v>2</v>
          </cell>
          <cell r="I1328" t="str">
            <v>Slovenská poľnohospodárska univerzita v Nitre</v>
          </cell>
          <cell r="J1328" t="str">
            <v>Fakulta ekonomiky a manažmentu</v>
          </cell>
          <cell r="Z1328">
            <v>17.19047619047619</v>
          </cell>
          <cell r="AC1328" t="str">
            <v>SPU</v>
          </cell>
        </row>
        <row r="1329">
          <cell r="E1329">
            <v>2</v>
          </cell>
          <cell r="I1329" t="str">
            <v>Slovenská poľnohospodárska univerzita v Nitre</v>
          </cell>
          <cell r="J1329" t="str">
            <v>Fakulta záhradníctva a krajinného inžinierstva</v>
          </cell>
          <cell r="Z1329">
            <v>13.68888888888889</v>
          </cell>
          <cell r="AC1329" t="str">
            <v>SPU</v>
          </cell>
        </row>
        <row r="1330">
          <cell r="E1330">
            <v>3</v>
          </cell>
          <cell r="I1330" t="str">
            <v>Slovenská poľnohospodárska univerzita v Nitre</v>
          </cell>
          <cell r="J1330" t="str">
            <v>Fakulta biotechnológie a potravinárstva</v>
          </cell>
          <cell r="Z1330">
            <v>0</v>
          </cell>
          <cell r="AC1330" t="str">
            <v>SPU</v>
          </cell>
        </row>
        <row r="1331">
          <cell r="E1331">
            <v>3</v>
          </cell>
          <cell r="I1331" t="str">
            <v>Slovenská poľnohospodárska univerzita v Nitre</v>
          </cell>
          <cell r="J1331" t="str">
            <v>Fakulta záhradníctva a krajinného inžinierstva</v>
          </cell>
          <cell r="Z1331">
            <v>0</v>
          </cell>
          <cell r="AC1331" t="str">
            <v>SPU</v>
          </cell>
        </row>
        <row r="1332">
          <cell r="E1332">
            <v>2</v>
          </cell>
          <cell r="I1332" t="str">
            <v>Slovenská poľnohospodárska univerzita v Nitre</v>
          </cell>
          <cell r="J1332" t="str">
            <v>Fakulta biotechnológie a potravinárstva</v>
          </cell>
          <cell r="Z1332">
            <v>51.697674418604649</v>
          </cell>
          <cell r="AC1332" t="str">
            <v>SPU</v>
          </cell>
        </row>
        <row r="1333">
          <cell r="E1333">
            <v>2</v>
          </cell>
          <cell r="I1333" t="str">
            <v>Slovenská poľnohospodárska univerzita v Nitre</v>
          </cell>
          <cell r="J1333" t="str">
            <v>Fakulta biotechnológie a potravinárstva</v>
          </cell>
          <cell r="Z1333">
            <v>9.28125</v>
          </cell>
          <cell r="AC1333" t="str">
            <v>SPU</v>
          </cell>
        </row>
        <row r="1334">
          <cell r="E1334">
            <v>1</v>
          </cell>
          <cell r="I1334" t="str">
            <v>Slovenská poľnohospodárska univerzita v Nitre</v>
          </cell>
          <cell r="J1334" t="str">
            <v>Fakulta európskych štúdií a regionálneho rozvoja</v>
          </cell>
          <cell r="Z1334">
            <v>9.9999999999999978E-2</v>
          </cell>
          <cell r="AC1334" t="str">
            <v>SPU</v>
          </cell>
        </row>
        <row r="1335">
          <cell r="E1335">
            <v>2</v>
          </cell>
          <cell r="I1335" t="str">
            <v>Slovenská poľnohospodárska univerzita v Nitre</v>
          </cell>
          <cell r="J1335" t="str">
            <v>Fakulta agrobiológie a potravinových zdrojov</v>
          </cell>
          <cell r="Z1335">
            <v>25.846153846153847</v>
          </cell>
          <cell r="AC1335" t="str">
            <v>SPU</v>
          </cell>
        </row>
        <row r="1336">
          <cell r="E1336">
            <v>2</v>
          </cell>
          <cell r="I1336" t="str">
            <v>Slovenská poľnohospodárska univerzita v Nitre</v>
          </cell>
          <cell r="J1336" t="str">
            <v>Fakulta agrobiológie a potravinových zdrojov</v>
          </cell>
          <cell r="Z1336">
            <v>0</v>
          </cell>
          <cell r="AC1336" t="str">
            <v>SPU</v>
          </cell>
        </row>
        <row r="1337">
          <cell r="E1337">
            <v>2</v>
          </cell>
          <cell r="I1337" t="str">
            <v>Slovenská poľnohospodárska univerzita v Nitre</v>
          </cell>
          <cell r="J1337" t="str">
            <v>Fakulta záhradníctva a krajinného inžinierstva</v>
          </cell>
          <cell r="Z1337">
            <v>20.480000000000004</v>
          </cell>
          <cell r="AC1337" t="str">
            <v>SPU</v>
          </cell>
        </row>
        <row r="1338">
          <cell r="E1338">
            <v>2</v>
          </cell>
          <cell r="I1338" t="str">
            <v>Slovenská poľnohospodárska univerzita v Nitre</v>
          </cell>
          <cell r="J1338" t="str">
            <v>Fakulta agrobiológie a potravinových zdrojov</v>
          </cell>
          <cell r="Z1338">
            <v>16.177777777777777</v>
          </cell>
          <cell r="AC1338" t="str">
            <v>SPU</v>
          </cell>
        </row>
        <row r="1339">
          <cell r="E1339">
            <v>2</v>
          </cell>
          <cell r="I1339" t="str">
            <v>Slovenská poľnohospodárska univerzita v Nitre</v>
          </cell>
          <cell r="J1339" t="str">
            <v>Fakulta ekonomiky a manažmentu</v>
          </cell>
          <cell r="Z1339">
            <v>45.454545454545453</v>
          </cell>
          <cell r="AC1339" t="str">
            <v>SPU</v>
          </cell>
        </row>
        <row r="1340">
          <cell r="E1340">
            <v>2</v>
          </cell>
          <cell r="I1340" t="str">
            <v>Slovenská poľnohospodárska univerzita v Nitre</v>
          </cell>
          <cell r="J1340" t="str">
            <v>Fakulta záhradníctva a krajinného inžinierstva</v>
          </cell>
          <cell r="Z1340">
            <v>16.64</v>
          </cell>
          <cell r="AC1340" t="str">
            <v>SPU</v>
          </cell>
        </row>
        <row r="1341">
          <cell r="E1341">
            <v>1</v>
          </cell>
          <cell r="I1341" t="str">
            <v>Katolícka univerzita v Ružomberku</v>
          </cell>
          <cell r="J1341" t="str">
            <v>Fakulta zdravotníctva</v>
          </cell>
          <cell r="Z1341">
            <v>23</v>
          </cell>
          <cell r="AC1341" t="str">
            <v>KU</v>
          </cell>
        </row>
        <row r="1342">
          <cell r="E1342">
            <v>1</v>
          </cell>
          <cell r="I1342" t="str">
            <v>Katolícka univerzita v Ružomberku</v>
          </cell>
          <cell r="J1342" t="str">
            <v>Fakulta zdravotníctva</v>
          </cell>
          <cell r="Z1342">
            <v>3.5199999999999996</v>
          </cell>
          <cell r="AC1342" t="str">
            <v>KU</v>
          </cell>
        </row>
        <row r="1343">
          <cell r="E1343">
            <v>1</v>
          </cell>
          <cell r="I1343" t="str">
            <v>Katolícka univerzita v Ružomberku</v>
          </cell>
          <cell r="J1343" t="str">
            <v>Fakulta zdravotníctva</v>
          </cell>
          <cell r="Z1343">
            <v>0.45000000000000018</v>
          </cell>
          <cell r="AC1343" t="str">
            <v>KU</v>
          </cell>
        </row>
        <row r="1344">
          <cell r="E1344">
            <v>3</v>
          </cell>
          <cell r="I1344" t="str">
            <v>Univerzita Konštantína Filozofa v Nitre</v>
          </cell>
          <cell r="J1344" t="str">
            <v>Fakulta prírodných vied a informatiky</v>
          </cell>
          <cell r="Z1344">
            <v>24</v>
          </cell>
          <cell r="AC1344" t="str">
            <v>UKF</v>
          </cell>
        </row>
        <row r="1345">
          <cell r="E1345">
            <v>1</v>
          </cell>
          <cell r="I1345" t="str">
            <v>Univerzita Konštantína Filozofa v Nitre</v>
          </cell>
          <cell r="J1345" t="str">
            <v>Fakulta prírodných vied a informatiky</v>
          </cell>
          <cell r="Z1345">
            <v>1.08</v>
          </cell>
          <cell r="AC1345" t="str">
            <v>UKF</v>
          </cell>
        </row>
        <row r="1346">
          <cell r="E1346">
            <v>2</v>
          </cell>
          <cell r="I1346" t="str">
            <v>Univerzita Konštantína Filozofa v Nitre</v>
          </cell>
          <cell r="J1346" t="str">
            <v>Fakulta prírodných vied a informatiky</v>
          </cell>
          <cell r="Z1346">
            <v>5.1428571428571432</v>
          </cell>
          <cell r="AC1346" t="str">
            <v>UKF</v>
          </cell>
        </row>
        <row r="1347">
          <cell r="E1347">
            <v>1</v>
          </cell>
          <cell r="I1347" t="str">
            <v>Univerzita Konštantína Filozofa v Nitre</v>
          </cell>
          <cell r="J1347" t="str">
            <v>Fakulta prírodných vied a informatiky</v>
          </cell>
          <cell r="Z1347">
            <v>0.1399999999999999</v>
          </cell>
          <cell r="AC1347" t="str">
            <v>UKF</v>
          </cell>
        </row>
        <row r="1348">
          <cell r="E1348">
            <v>2</v>
          </cell>
          <cell r="I1348" t="str">
            <v>Univerzita Konštantína Filozofa v Nitre</v>
          </cell>
          <cell r="J1348" t="str">
            <v>Fakulta prírodných vied a informatiky</v>
          </cell>
          <cell r="Z1348">
            <v>13.421739130434782</v>
          </cell>
          <cell r="AC1348" t="str">
            <v>UKF</v>
          </cell>
        </row>
        <row r="1349">
          <cell r="E1349">
            <v>2</v>
          </cell>
          <cell r="I1349" t="str">
            <v>Univerzita Konštantína Filozofa v Nitre</v>
          </cell>
          <cell r="J1349" t="str">
            <v>Filozofická fakulta</v>
          </cell>
          <cell r="Z1349">
            <v>8.25</v>
          </cell>
          <cell r="AC1349" t="str">
            <v>UKF</v>
          </cell>
        </row>
        <row r="1350">
          <cell r="E1350">
            <v>2</v>
          </cell>
          <cell r="I1350" t="str">
            <v>Univerzita Konštantína Filozofa v Nitre</v>
          </cell>
          <cell r="J1350" t="str">
            <v>Fakulta prírodných vied a informatiky</v>
          </cell>
          <cell r="Z1350">
            <v>39.375</v>
          </cell>
          <cell r="AC1350" t="str">
            <v>UKF</v>
          </cell>
        </row>
        <row r="1351">
          <cell r="E1351">
            <v>1</v>
          </cell>
          <cell r="I1351" t="str">
            <v>Univerzita Konštantína Filozofa v Nitre</v>
          </cell>
          <cell r="J1351" t="str">
            <v>Fakulta prírodných vied a informatiky</v>
          </cell>
          <cell r="Z1351">
            <v>0.12999999999999989</v>
          </cell>
          <cell r="AC1351" t="str">
            <v>UKF</v>
          </cell>
        </row>
        <row r="1352">
          <cell r="E1352">
            <v>1</v>
          </cell>
          <cell r="I1352" t="str">
            <v>Univerzita Konštantína Filozofa v Nitre</v>
          </cell>
          <cell r="J1352" t="str">
            <v>Fakulta prírodných vied a informatiky</v>
          </cell>
          <cell r="Z1352">
            <v>0.14999999999999991</v>
          </cell>
          <cell r="AC1352" t="str">
            <v>UKF</v>
          </cell>
        </row>
        <row r="1353">
          <cell r="E1353">
            <v>1</v>
          </cell>
          <cell r="I1353" t="str">
            <v>Katolícka univerzita v Ružomberku</v>
          </cell>
          <cell r="J1353" t="str">
            <v>Filozofická fakulta</v>
          </cell>
          <cell r="Z1353">
            <v>3</v>
          </cell>
          <cell r="AC1353" t="str">
            <v>KU</v>
          </cell>
        </row>
        <row r="1354">
          <cell r="E1354">
            <v>2</v>
          </cell>
          <cell r="I1354" t="str">
            <v>Katolícka univerzita v Ružomberku</v>
          </cell>
          <cell r="J1354" t="str">
            <v>Filozofická fakulta</v>
          </cell>
          <cell r="Z1354">
            <v>1.1000000000000001</v>
          </cell>
          <cell r="AC1354" t="str">
            <v>KU</v>
          </cell>
        </row>
        <row r="1355">
          <cell r="E1355">
            <v>2</v>
          </cell>
          <cell r="I1355" t="str">
            <v>Katolícka univerzita v Ružomberku</v>
          </cell>
          <cell r="J1355" t="str">
            <v>Filozofická fakulta</v>
          </cell>
          <cell r="Z1355">
            <v>6.6000000000000005</v>
          </cell>
          <cell r="AC1355" t="str">
            <v>KU</v>
          </cell>
        </row>
        <row r="1356">
          <cell r="E1356">
            <v>2</v>
          </cell>
          <cell r="I1356" t="str">
            <v>Katolícka univerzita v Ružomberku</v>
          </cell>
          <cell r="J1356" t="str">
            <v>Filozofická fakulta</v>
          </cell>
          <cell r="Z1356">
            <v>2.75</v>
          </cell>
          <cell r="AC1356" t="str">
            <v>KU</v>
          </cell>
        </row>
        <row r="1357">
          <cell r="E1357">
            <v>2</v>
          </cell>
          <cell r="I1357" t="str">
            <v>Katolícka univerzita v Ružomberku</v>
          </cell>
          <cell r="J1357" t="str">
            <v>Filozofická fakulta</v>
          </cell>
          <cell r="Z1357">
            <v>0</v>
          </cell>
          <cell r="AC1357" t="str">
            <v>KU</v>
          </cell>
        </row>
        <row r="1358">
          <cell r="E1358">
            <v>1</v>
          </cell>
          <cell r="I1358" t="str">
            <v>Katolícka univerzita v Ružomberku</v>
          </cell>
          <cell r="J1358" t="str">
            <v>Filozofická fakulta</v>
          </cell>
          <cell r="Z1358">
            <v>0.49500000000000011</v>
          </cell>
          <cell r="AC1358" t="str">
            <v>KU</v>
          </cell>
        </row>
        <row r="1359">
          <cell r="E1359">
            <v>1</v>
          </cell>
          <cell r="I1359" t="str">
            <v>Katolícka univerzita v Ružomberku</v>
          </cell>
          <cell r="J1359" t="str">
            <v>Filozofická fakulta</v>
          </cell>
          <cell r="Z1359">
            <v>1</v>
          </cell>
          <cell r="AC1359" t="str">
            <v>KU</v>
          </cell>
        </row>
        <row r="1360">
          <cell r="E1360">
            <v>1</v>
          </cell>
          <cell r="I1360" t="str">
            <v>Katolícka univerzita v Ružomberku</v>
          </cell>
          <cell r="J1360" t="str">
            <v>Pedagogická fakulta</v>
          </cell>
          <cell r="Z1360">
            <v>0.16500000000000004</v>
          </cell>
          <cell r="AC1360" t="str">
            <v>KU</v>
          </cell>
        </row>
        <row r="1361">
          <cell r="E1361">
            <v>1</v>
          </cell>
          <cell r="I1361" t="str">
            <v>Katolícka univerzita v Ružomberku</v>
          </cell>
          <cell r="J1361" t="str">
            <v>Filozofická fakulta</v>
          </cell>
          <cell r="Z1361">
            <v>0.23999999999999977</v>
          </cell>
          <cell r="AC1361" t="str">
            <v>KU</v>
          </cell>
        </row>
        <row r="1362">
          <cell r="E1362">
            <v>2</v>
          </cell>
          <cell r="I1362" t="str">
            <v>Katolícka univerzita v Ružomberku</v>
          </cell>
          <cell r="J1362" t="str">
            <v>Filozofická fakulta</v>
          </cell>
          <cell r="Z1362">
            <v>6</v>
          </cell>
          <cell r="AC1362" t="str">
            <v>KU</v>
          </cell>
        </row>
        <row r="1363">
          <cell r="E1363">
            <v>3</v>
          </cell>
          <cell r="I1363" t="str">
            <v>Ekonomická univerzita v Bratislave</v>
          </cell>
          <cell r="J1363" t="str">
            <v>Fakulta medzinárodných vzťahov</v>
          </cell>
          <cell r="Z1363">
            <v>17.600000000000001</v>
          </cell>
          <cell r="AC1363" t="str">
            <v>EU</v>
          </cell>
        </row>
        <row r="1364">
          <cell r="E1364">
            <v>3</v>
          </cell>
          <cell r="I1364" t="str">
            <v>Ekonomická univerzita v Bratislave</v>
          </cell>
          <cell r="J1364" t="str">
            <v>Obchodná fakulta</v>
          </cell>
          <cell r="Z1364">
            <v>17.600000000000001</v>
          </cell>
          <cell r="AC1364" t="str">
            <v>EU</v>
          </cell>
        </row>
        <row r="1365">
          <cell r="E1365">
            <v>1</v>
          </cell>
          <cell r="I1365" t="str">
            <v>Ekonomická univerzita v Bratislave</v>
          </cell>
          <cell r="J1365" t="str">
            <v>Fakulta aplikovaných jazykov</v>
          </cell>
          <cell r="Z1365">
            <v>2.5999999999999996</v>
          </cell>
          <cell r="AC1365" t="str">
            <v>EU</v>
          </cell>
        </row>
        <row r="1366">
          <cell r="E1366">
            <v>2</v>
          </cell>
          <cell r="I1366" t="str">
            <v>Ekonomická univerzita v Bratislave</v>
          </cell>
          <cell r="J1366" t="str">
            <v>Fakulta aplikovaných jazykov</v>
          </cell>
          <cell r="Z1366">
            <v>5</v>
          </cell>
          <cell r="AC1366" t="str">
            <v>EU</v>
          </cell>
        </row>
        <row r="1367">
          <cell r="E1367">
            <v>2</v>
          </cell>
          <cell r="I1367" t="str">
            <v>Ekonomická univerzita v Bratislave</v>
          </cell>
          <cell r="J1367" t="str">
            <v>Obchodná fakulta</v>
          </cell>
          <cell r="Z1367">
            <v>76.404494382022477</v>
          </cell>
          <cell r="AC1367" t="str">
            <v>EU</v>
          </cell>
        </row>
        <row r="1368">
          <cell r="E1368">
            <v>2</v>
          </cell>
          <cell r="I1368" t="str">
            <v>Ekonomická univerzita v Bratislave</v>
          </cell>
          <cell r="J1368" t="str">
            <v>Fakulta aplikovaných jazykov</v>
          </cell>
          <cell r="Z1368">
            <v>8.3333333333333339</v>
          </cell>
          <cell r="AC1368" t="str">
            <v>EU</v>
          </cell>
        </row>
        <row r="1369">
          <cell r="E1369">
            <v>2</v>
          </cell>
          <cell r="I1369" t="str">
            <v>Ekonomická univerzita v Bratislave</v>
          </cell>
          <cell r="J1369" t="str">
            <v>Fakulta podnikového manažmentu</v>
          </cell>
          <cell r="Z1369">
            <v>123.5</v>
          </cell>
          <cell r="AC1369" t="str">
            <v>EU</v>
          </cell>
        </row>
        <row r="1370">
          <cell r="E1370">
            <v>2</v>
          </cell>
          <cell r="I1370" t="str">
            <v>Ekonomická univerzita v Bratislave</v>
          </cell>
          <cell r="J1370" t="str">
            <v>Fakulta medzinárodných vzťahov</v>
          </cell>
          <cell r="Z1370">
            <v>33.191489361702125</v>
          </cell>
          <cell r="AC1370" t="str">
            <v>EU</v>
          </cell>
        </row>
        <row r="1371">
          <cell r="E1371">
            <v>1</v>
          </cell>
          <cell r="I1371" t="str">
            <v>Ekonomická univerzita v Bratislave</v>
          </cell>
          <cell r="J1371" t="str">
            <v>Obchodná fakulta</v>
          </cell>
          <cell r="Z1371">
            <v>6.2999999999999972</v>
          </cell>
          <cell r="AC1371" t="str">
            <v>EU</v>
          </cell>
        </row>
        <row r="1372">
          <cell r="E1372">
            <v>1</v>
          </cell>
          <cell r="I1372" t="str">
            <v>Ekonomická univerzita v Bratislave</v>
          </cell>
          <cell r="J1372" t="str">
            <v>Fakulta aplikovaných jazykov</v>
          </cell>
          <cell r="Z1372">
            <v>9.9999999999999978E-2</v>
          </cell>
          <cell r="AC1372" t="str">
            <v>EU</v>
          </cell>
        </row>
        <row r="1373">
          <cell r="E1373">
            <v>1</v>
          </cell>
          <cell r="I1373" t="str">
            <v>Ekonomická univerzita v Bratislave</v>
          </cell>
          <cell r="J1373" t="str">
            <v>Fakulta podnikového manažmentu</v>
          </cell>
          <cell r="Z1373">
            <v>0</v>
          </cell>
          <cell r="AC1373" t="str">
            <v>EU</v>
          </cell>
        </row>
        <row r="1374">
          <cell r="E1374">
            <v>1</v>
          </cell>
          <cell r="I1374" t="str">
            <v>Ekonomická univerzita v Bratislave</v>
          </cell>
          <cell r="J1374" t="str">
            <v>Podnikovohospodárska fakulta v Košiciach</v>
          </cell>
          <cell r="Z1374">
            <v>2</v>
          </cell>
          <cell r="AC1374" t="str">
            <v>EU</v>
          </cell>
        </row>
        <row r="1375">
          <cell r="E1375">
            <v>2</v>
          </cell>
          <cell r="I1375" t="str">
            <v>Ekonomická univerzita v Bratislave</v>
          </cell>
          <cell r="J1375" t="str">
            <v>Obchodná fakulta</v>
          </cell>
          <cell r="Z1375">
            <v>109.45161290322581</v>
          </cell>
          <cell r="AC1375" t="str">
            <v>EU</v>
          </cell>
        </row>
        <row r="1376">
          <cell r="E1376">
            <v>2</v>
          </cell>
          <cell r="I1376" t="str">
            <v>Ekonomická univerzita v Bratislave</v>
          </cell>
          <cell r="J1376" t="str">
            <v>Fakulta podnikového manažmentu</v>
          </cell>
          <cell r="Z1376">
            <v>33.065217391304344</v>
          </cell>
          <cell r="AC1376" t="str">
            <v>EU</v>
          </cell>
        </row>
        <row r="1377">
          <cell r="E1377">
            <v>2</v>
          </cell>
          <cell r="I1377" t="str">
            <v>Ekonomická univerzita v Bratislave</v>
          </cell>
          <cell r="J1377" t="str">
            <v>Obchodná fakulta</v>
          </cell>
          <cell r="Z1377">
            <v>24.142857142857142</v>
          </cell>
          <cell r="AC1377" t="str">
            <v>EU</v>
          </cell>
        </row>
        <row r="1378">
          <cell r="E1378">
            <v>2</v>
          </cell>
          <cell r="I1378" t="str">
            <v>Ekonomická univerzita v Bratislave</v>
          </cell>
          <cell r="J1378" t="str">
            <v>Podnikovohospodárska fakulta v Košiciach</v>
          </cell>
          <cell r="Z1378">
            <v>26.256410256410255</v>
          </cell>
          <cell r="AC1378" t="str">
            <v>EU</v>
          </cell>
        </row>
        <row r="1379">
          <cell r="E1379">
            <v>3</v>
          </cell>
          <cell r="I1379" t="str">
            <v>Ekonomická univerzita v Bratislave</v>
          </cell>
          <cell r="J1379" t="str">
            <v>Obchodná fakulta</v>
          </cell>
          <cell r="Z1379">
            <v>0</v>
          </cell>
          <cell r="AC1379" t="str">
            <v>EU</v>
          </cell>
        </row>
        <row r="1380">
          <cell r="E1380">
            <v>1</v>
          </cell>
          <cell r="I1380" t="str">
            <v>Vysoká škola múzických umení v Bratislave</v>
          </cell>
          <cell r="J1380" t="str">
            <v>Filmová a televízna fakulta</v>
          </cell>
          <cell r="Z1380">
            <v>1.454545454545455</v>
          </cell>
          <cell r="AC1380" t="str">
            <v>VŠMU</v>
          </cell>
        </row>
        <row r="1381">
          <cell r="E1381">
            <v>1</v>
          </cell>
          <cell r="I1381" t="str">
            <v>Vysoká škola DTI</v>
          </cell>
          <cell r="J1381">
            <v>0</v>
          </cell>
          <cell r="Z1381">
            <v>32.858823529411772</v>
          </cell>
          <cell r="AC1381" t="str">
            <v>VŠDTI</v>
          </cell>
        </row>
        <row r="1382">
          <cell r="E1382">
            <v>1</v>
          </cell>
          <cell r="I1382" t="str">
            <v>Vysoká škola DTI</v>
          </cell>
          <cell r="J1382">
            <v>0</v>
          </cell>
          <cell r="Z1382">
            <v>96.773964497041447</v>
          </cell>
          <cell r="AC1382" t="str">
            <v>VŠDTI</v>
          </cell>
        </row>
        <row r="1383">
          <cell r="E1383">
            <v>2</v>
          </cell>
          <cell r="I1383" t="str">
            <v>Vysoká škola DTI</v>
          </cell>
          <cell r="J1383">
            <v>0</v>
          </cell>
          <cell r="Z1383">
            <v>92.494736842105254</v>
          </cell>
          <cell r="AC1383" t="str">
            <v>VŠDTI</v>
          </cell>
        </row>
        <row r="1384">
          <cell r="E1384">
            <v>5</v>
          </cell>
          <cell r="I1384" t="str">
            <v>Slovenská zdravotnícka univerzita v Bratislave</v>
          </cell>
          <cell r="J1384" t="str">
            <v>Fakulta verejného zdravotníctva</v>
          </cell>
          <cell r="Z1384">
            <v>1.6363636363636367</v>
          </cell>
          <cell r="AC1384" t="str">
            <v>SZU</v>
          </cell>
        </row>
        <row r="1385">
          <cell r="E1385">
            <v>2</v>
          </cell>
          <cell r="I1385" t="str">
            <v>Slovenská zdravotnícka univerzita v Bratislave</v>
          </cell>
          <cell r="J1385" t="str">
            <v>Fakulta zdravotníctva so sídlom v Banskej Bystrici</v>
          </cell>
          <cell r="Z1385">
            <v>0</v>
          </cell>
          <cell r="AC1385" t="str">
            <v>SZU</v>
          </cell>
        </row>
        <row r="1386">
          <cell r="E1386">
            <v>5</v>
          </cell>
          <cell r="I1386" t="str">
            <v>Slovenská zdravotnícka univerzita v Bratislave</v>
          </cell>
          <cell r="J1386" t="str">
            <v>Fakulta zdravotníctva so sídlom v Banskej Bystrici</v>
          </cell>
          <cell r="Z1386">
            <v>50.265599999999999</v>
          </cell>
          <cell r="AC1386" t="str">
            <v>SZU</v>
          </cell>
        </row>
        <row r="1387">
          <cell r="E1387">
            <v>2</v>
          </cell>
          <cell r="I1387" t="str">
            <v>Slovenská zdravotnícka univerzita v Bratislave</v>
          </cell>
          <cell r="J1387" t="str">
            <v>Fakulta zdravotníctva so sídlom v Banskej Bystrici</v>
          </cell>
          <cell r="Z1387">
            <v>15.714285714285717</v>
          </cell>
          <cell r="AC1387" t="str">
            <v>SZU</v>
          </cell>
        </row>
        <row r="1388">
          <cell r="E1388">
            <v>5</v>
          </cell>
          <cell r="I1388" t="str">
            <v>Slovenská zdravotnícka univerzita v Bratislave</v>
          </cell>
          <cell r="J1388" t="str">
            <v>Fakulta zdravotníctva so sídlom v Banskej Bystrici</v>
          </cell>
          <cell r="Z1388">
            <v>85.36</v>
          </cell>
          <cell r="AC1388" t="str">
            <v>SZU</v>
          </cell>
        </row>
        <row r="1389">
          <cell r="E1389">
            <v>5</v>
          </cell>
          <cell r="I1389" t="str">
            <v>Slovenská zdravotnícka univerzita v Bratislave</v>
          </cell>
          <cell r="J1389" t="str">
            <v>Fakulta zdravotníctva so sídlom v Banskej Bystrici</v>
          </cell>
          <cell r="Z1389">
            <v>18.039999999999992</v>
          </cell>
          <cell r="AC1389" t="str">
            <v>SZU</v>
          </cell>
        </row>
        <row r="1390">
          <cell r="E1390">
            <v>5</v>
          </cell>
          <cell r="I1390" t="str">
            <v>Slovenská zdravotnícka univerzita v Bratislave</v>
          </cell>
          <cell r="J1390" t="str">
            <v>Fakulta zdravotníctva so sídlom v Banskej Bystrici</v>
          </cell>
          <cell r="Z1390">
            <v>7.5</v>
          </cell>
          <cell r="AC1390" t="str">
            <v>SZU</v>
          </cell>
        </row>
        <row r="1391">
          <cell r="E1391">
            <v>3</v>
          </cell>
          <cell r="I1391" t="str">
            <v>Vysoká škola výtvarných umení v Bratislave</v>
          </cell>
          <cell r="J1391">
            <v>0</v>
          </cell>
          <cell r="Z1391">
            <v>4.4000000000000004</v>
          </cell>
          <cell r="AC1391" t="str">
            <v>VŠVU</v>
          </cell>
        </row>
        <row r="1392">
          <cell r="E1392">
            <v>2</v>
          </cell>
          <cell r="I1392" t="str">
            <v>Vysoká škola výtvarných umení v Bratislave</v>
          </cell>
          <cell r="J1392">
            <v>0</v>
          </cell>
          <cell r="Z1392">
            <v>10.666666666666668</v>
          </cell>
          <cell r="AC1392" t="str">
            <v>VŠVU</v>
          </cell>
        </row>
        <row r="1393">
          <cell r="E1393">
            <v>2</v>
          </cell>
          <cell r="I1393" t="str">
            <v>Vysoká škola výtvarných umení v Bratislave</v>
          </cell>
          <cell r="J1393">
            <v>0</v>
          </cell>
          <cell r="Z1393">
            <v>67.792592592592598</v>
          </cell>
          <cell r="AC1393" t="str">
            <v>VŠVU</v>
          </cell>
        </row>
        <row r="1394">
          <cell r="E1394">
            <v>2</v>
          </cell>
          <cell r="I1394" t="str">
            <v>Univerzita Komenského v Bratislave</v>
          </cell>
          <cell r="J1394" t="str">
            <v>Fakulta sociálnych a ekonomických vied</v>
          </cell>
          <cell r="Z1394">
            <v>6</v>
          </cell>
          <cell r="AC1394" t="str">
            <v>UK</v>
          </cell>
        </row>
        <row r="1395">
          <cell r="E1395">
            <v>2</v>
          </cell>
          <cell r="I1395" t="str">
            <v>Univerzita Komenského v Bratislave</v>
          </cell>
          <cell r="J1395" t="str">
            <v>Fakulta sociálnych a ekonomických vied</v>
          </cell>
          <cell r="Z1395">
            <v>9</v>
          </cell>
          <cell r="AC1395" t="str">
            <v>UK</v>
          </cell>
        </row>
        <row r="1396">
          <cell r="E1396">
            <v>2</v>
          </cell>
          <cell r="I1396" t="str">
            <v>Univerzita Komenského v Bratislave</v>
          </cell>
          <cell r="J1396" t="str">
            <v>Fakulta sociálnych a ekonomických vied</v>
          </cell>
          <cell r="Z1396">
            <v>43.795454545454547</v>
          </cell>
          <cell r="AC1396" t="str">
            <v>UK</v>
          </cell>
        </row>
        <row r="1397">
          <cell r="E1397">
            <v>1</v>
          </cell>
          <cell r="I1397" t="str">
            <v>Univerzita Komenského v Bratislave</v>
          </cell>
          <cell r="J1397" t="str">
            <v>Fakulta sociálnych a ekonomických vied</v>
          </cell>
          <cell r="Z1397">
            <v>0</v>
          </cell>
          <cell r="AC1397" t="str">
            <v>UK</v>
          </cell>
        </row>
        <row r="1398">
          <cell r="E1398">
            <v>2</v>
          </cell>
          <cell r="I1398" t="str">
            <v>Univerzita Konštantína Filozofa v Nitre</v>
          </cell>
          <cell r="J1398" t="str">
            <v>Filozofická fakulta</v>
          </cell>
          <cell r="Z1398">
            <v>0</v>
          </cell>
          <cell r="AC1398" t="str">
            <v>UKF</v>
          </cell>
        </row>
        <row r="1399">
          <cell r="E1399">
            <v>2</v>
          </cell>
          <cell r="I1399" t="str">
            <v>Univerzita Konštantína Filozofa v Nitre</v>
          </cell>
          <cell r="J1399" t="str">
            <v>Filozofická fakulta</v>
          </cell>
          <cell r="Z1399">
            <v>0</v>
          </cell>
          <cell r="AC1399" t="str">
            <v>UKF</v>
          </cell>
        </row>
        <row r="1400">
          <cell r="E1400">
            <v>3</v>
          </cell>
          <cell r="I1400" t="str">
            <v>Univerzita Konštantína Filozofa v Nitre</v>
          </cell>
          <cell r="J1400" t="str">
            <v>Filozofická fakulta</v>
          </cell>
          <cell r="Z1400">
            <v>4.4000000000000004</v>
          </cell>
          <cell r="AC1400" t="str">
            <v>UKF</v>
          </cell>
        </row>
        <row r="1401">
          <cell r="E1401">
            <v>2</v>
          </cell>
          <cell r="I1401" t="str">
            <v>Univerzita Konštantína Filozofa v Nitre</v>
          </cell>
          <cell r="J1401" t="str">
            <v>Filozofická fakulta</v>
          </cell>
          <cell r="Z1401">
            <v>0</v>
          </cell>
          <cell r="AC1401" t="str">
            <v>UKF</v>
          </cell>
        </row>
        <row r="1402">
          <cell r="E1402">
            <v>2</v>
          </cell>
          <cell r="I1402" t="str">
            <v>Univerzita Konštantína Filozofa v Nitre</v>
          </cell>
          <cell r="J1402" t="str">
            <v>Filozofická fakulta</v>
          </cell>
          <cell r="Z1402">
            <v>0</v>
          </cell>
          <cell r="AC1402" t="str">
            <v>UKF</v>
          </cell>
        </row>
        <row r="1403">
          <cell r="E1403">
            <v>3</v>
          </cell>
          <cell r="I1403" t="str">
            <v>Univerzita Konštantína Filozofa v Nitre</v>
          </cell>
          <cell r="J1403" t="str">
            <v>Filozofická fakulta</v>
          </cell>
          <cell r="Z1403">
            <v>4.4000000000000004</v>
          </cell>
          <cell r="AC1403" t="str">
            <v>UKF</v>
          </cell>
        </row>
        <row r="1404">
          <cell r="E1404">
            <v>3</v>
          </cell>
          <cell r="I1404" t="str">
            <v>Univerzita Konštantína Filozofa v Nitre</v>
          </cell>
          <cell r="J1404" t="str">
            <v>Filozofická fakulta</v>
          </cell>
          <cell r="Z1404">
            <v>4.4000000000000004</v>
          </cell>
          <cell r="AC1404" t="str">
            <v>UKF</v>
          </cell>
        </row>
        <row r="1405">
          <cell r="E1405">
            <v>3</v>
          </cell>
          <cell r="I1405" t="str">
            <v>Univerzita Konštantína Filozofa v Nitre</v>
          </cell>
          <cell r="J1405" t="str">
            <v>Filozofická fakulta</v>
          </cell>
          <cell r="Z1405">
            <v>0</v>
          </cell>
          <cell r="AC1405" t="str">
            <v>UKF</v>
          </cell>
        </row>
        <row r="1406">
          <cell r="E1406">
            <v>3</v>
          </cell>
          <cell r="I1406" t="str">
            <v>Univerzita Konštantína Filozofa v Nitre</v>
          </cell>
          <cell r="J1406" t="str">
            <v>Filozofická fakulta</v>
          </cell>
          <cell r="Z1406">
            <v>8.8000000000000007</v>
          </cell>
          <cell r="AC1406" t="str">
            <v>UKF</v>
          </cell>
        </row>
        <row r="1407">
          <cell r="E1407">
            <v>1</v>
          </cell>
          <cell r="I1407" t="str">
            <v>Univerzita Konštantína Filozofa v Nitre</v>
          </cell>
          <cell r="J1407" t="str">
            <v>Filozofická fakulta</v>
          </cell>
          <cell r="Z1407">
            <v>0.14999999999999991</v>
          </cell>
          <cell r="AC1407" t="str">
            <v>UKF</v>
          </cell>
        </row>
        <row r="1408">
          <cell r="E1408">
            <v>2</v>
          </cell>
          <cell r="I1408" t="str">
            <v>Univerzita Konštantína Filozofa v Nitre</v>
          </cell>
          <cell r="J1408" t="str">
            <v>Filozofická fakulta</v>
          </cell>
          <cell r="Z1408">
            <v>0</v>
          </cell>
          <cell r="AC1408" t="str">
            <v>UKF</v>
          </cell>
        </row>
        <row r="1409">
          <cell r="E1409">
            <v>2</v>
          </cell>
          <cell r="I1409" t="str">
            <v>Univerzita Konštantína Filozofa v Nitre</v>
          </cell>
          <cell r="J1409" t="str">
            <v>Filozofická fakulta</v>
          </cell>
          <cell r="Z1409">
            <v>16</v>
          </cell>
          <cell r="AC1409" t="str">
            <v>UKF</v>
          </cell>
        </row>
        <row r="1410">
          <cell r="E1410">
            <v>2</v>
          </cell>
          <cell r="I1410" t="str">
            <v>Univerzita Konštantína Filozofa v Nitre</v>
          </cell>
          <cell r="J1410" t="str">
            <v>Filozofická fakulta</v>
          </cell>
          <cell r="Z1410">
            <v>14.868965517241381</v>
          </cell>
          <cell r="AC1410" t="str">
            <v>UKF</v>
          </cell>
        </row>
        <row r="1411">
          <cell r="E1411">
            <v>2</v>
          </cell>
          <cell r="I1411" t="str">
            <v>Univerzita Konštantína Filozofa v Nitre</v>
          </cell>
          <cell r="J1411" t="str">
            <v>Filozofická fakulta</v>
          </cell>
          <cell r="Z1411">
            <v>7.9619047619047629</v>
          </cell>
          <cell r="AC1411" t="str">
            <v>UKF</v>
          </cell>
        </row>
        <row r="1412">
          <cell r="E1412">
            <v>2</v>
          </cell>
          <cell r="I1412" t="str">
            <v>Univerzita Konštantína Filozofa v Nitre</v>
          </cell>
          <cell r="J1412" t="str">
            <v>Filozofická fakulta</v>
          </cell>
          <cell r="Z1412">
            <v>11.025000000000002</v>
          </cell>
          <cell r="AC1412" t="str">
            <v>UKF</v>
          </cell>
        </row>
        <row r="1413">
          <cell r="E1413">
            <v>2</v>
          </cell>
          <cell r="I1413" t="str">
            <v>Univerzita Konštantína Filozofa v Nitre</v>
          </cell>
          <cell r="J1413" t="str">
            <v>Filozofická fakulta</v>
          </cell>
          <cell r="Z1413">
            <v>11.440000000000001</v>
          </cell>
          <cell r="AC1413" t="str">
            <v>UKF</v>
          </cell>
        </row>
        <row r="1414">
          <cell r="E1414">
            <v>2</v>
          </cell>
          <cell r="I1414" t="str">
            <v>Univerzita Konštantína Filozofa v Nitre</v>
          </cell>
          <cell r="J1414" t="str">
            <v>Filozofická fakulta</v>
          </cell>
          <cell r="Z1414">
            <v>5</v>
          </cell>
          <cell r="AC1414" t="str">
            <v>UKF</v>
          </cell>
        </row>
        <row r="1415">
          <cell r="E1415">
            <v>1</v>
          </cell>
          <cell r="I1415" t="str">
            <v>Univerzita Konštantína Filozofa v Nitre</v>
          </cell>
          <cell r="J1415" t="str">
            <v>Filozofická fakulta</v>
          </cell>
          <cell r="Z1415">
            <v>0.29999999999999982</v>
          </cell>
          <cell r="AC1415" t="str">
            <v>UKF</v>
          </cell>
        </row>
        <row r="1416">
          <cell r="E1416">
            <v>1</v>
          </cell>
          <cell r="I1416" t="str">
            <v>Univerzita Konštantína Filozofa v Nitre</v>
          </cell>
          <cell r="J1416" t="str">
            <v>Filozofická fakulta</v>
          </cell>
          <cell r="Z1416">
            <v>9.9999999999999978E-2</v>
          </cell>
          <cell r="AC1416" t="str">
            <v>UKF</v>
          </cell>
        </row>
        <row r="1417">
          <cell r="E1417">
            <v>1</v>
          </cell>
          <cell r="I1417" t="str">
            <v>Univerzita Konštantína Filozofa v Nitre</v>
          </cell>
          <cell r="J1417" t="str">
            <v>Filozofická fakulta</v>
          </cell>
          <cell r="Z1417">
            <v>2.0999999999999996</v>
          </cell>
          <cell r="AC1417" t="str">
            <v>UKF</v>
          </cell>
        </row>
        <row r="1418">
          <cell r="E1418">
            <v>2</v>
          </cell>
          <cell r="I1418" t="str">
            <v>Univerzita Konštantína Filozofa v Nitre</v>
          </cell>
          <cell r="J1418" t="str">
            <v>Filozofická fakulta</v>
          </cell>
          <cell r="Z1418">
            <v>7.8571428571428577</v>
          </cell>
          <cell r="AC1418" t="str">
            <v>UKF</v>
          </cell>
        </row>
        <row r="1419">
          <cell r="E1419">
            <v>1</v>
          </cell>
          <cell r="I1419" t="str">
            <v>Univerzita Konštantína Filozofa v Nitre</v>
          </cell>
          <cell r="J1419" t="str">
            <v>Filozofická fakulta</v>
          </cell>
          <cell r="Z1419">
            <v>0.21999999999999997</v>
          </cell>
          <cell r="AC1419" t="str">
            <v>UKF</v>
          </cell>
        </row>
        <row r="1420">
          <cell r="E1420">
            <v>3</v>
          </cell>
          <cell r="I1420" t="str">
            <v>Univerzita Komenského v Bratislave</v>
          </cell>
          <cell r="J1420" t="str">
            <v>Pedagogická fakulta</v>
          </cell>
          <cell r="Z1420">
            <v>8.8000000000000007</v>
          </cell>
          <cell r="AC1420" t="str">
            <v>UK</v>
          </cell>
        </row>
        <row r="1421">
          <cell r="E1421">
            <v>3</v>
          </cell>
          <cell r="I1421" t="str">
            <v>Univerzita Komenského v Bratislave</v>
          </cell>
          <cell r="J1421" t="str">
            <v>Pedagogická fakulta</v>
          </cell>
          <cell r="Z1421">
            <v>4.4000000000000004</v>
          </cell>
          <cell r="AC1421" t="str">
            <v>UK</v>
          </cell>
        </row>
        <row r="1422">
          <cell r="E1422">
            <v>2</v>
          </cell>
          <cell r="I1422" t="str">
            <v>Univerzita Komenského v Bratislave</v>
          </cell>
          <cell r="J1422" t="str">
            <v>Pedagogická fakulta</v>
          </cell>
          <cell r="Z1422">
            <v>0</v>
          </cell>
          <cell r="AC1422" t="str">
            <v>UK</v>
          </cell>
        </row>
        <row r="1423">
          <cell r="E1423">
            <v>1</v>
          </cell>
          <cell r="I1423" t="str">
            <v>Univerzita Komenského v Bratislave</v>
          </cell>
          <cell r="J1423" t="str">
            <v>Pedagogická fakulta</v>
          </cell>
          <cell r="Z1423">
            <v>0</v>
          </cell>
          <cell r="AC1423" t="str">
            <v>UK</v>
          </cell>
        </row>
        <row r="1424">
          <cell r="E1424">
            <v>3</v>
          </cell>
          <cell r="I1424" t="str">
            <v>Univerzita Komenského v Bratislave</v>
          </cell>
          <cell r="J1424" t="str">
            <v>Pedagogická fakulta</v>
          </cell>
          <cell r="Z1424">
            <v>4.4000000000000004</v>
          </cell>
          <cell r="AC1424" t="str">
            <v>UK</v>
          </cell>
        </row>
        <row r="1425">
          <cell r="E1425">
            <v>2</v>
          </cell>
          <cell r="I1425" t="str">
            <v>Univerzita Komenského v Bratislave</v>
          </cell>
          <cell r="J1425" t="str">
            <v>Pedagogická fakulta</v>
          </cell>
          <cell r="Z1425">
            <v>13.750000000000002</v>
          </cell>
          <cell r="AC1425" t="str">
            <v>UK</v>
          </cell>
        </row>
        <row r="1426">
          <cell r="E1426">
            <v>2</v>
          </cell>
          <cell r="I1426" t="str">
            <v>Univerzita Komenského v Bratislave</v>
          </cell>
          <cell r="J1426" t="str">
            <v>Pedagogická fakulta</v>
          </cell>
          <cell r="Z1426">
            <v>6.2222222222222214</v>
          </cell>
          <cell r="AC1426" t="str">
            <v>UK</v>
          </cell>
        </row>
        <row r="1427">
          <cell r="E1427">
            <v>2</v>
          </cell>
          <cell r="I1427" t="str">
            <v>Univerzita Komenského v Bratislave</v>
          </cell>
          <cell r="J1427" t="str">
            <v>Pedagogická fakulta</v>
          </cell>
          <cell r="Z1427">
            <v>0</v>
          </cell>
          <cell r="AC1427" t="str">
            <v>UK</v>
          </cell>
        </row>
        <row r="1428">
          <cell r="E1428">
            <v>2</v>
          </cell>
          <cell r="I1428" t="str">
            <v>Univerzita Komenského v Bratislave</v>
          </cell>
          <cell r="J1428" t="str">
            <v>Pedagogická fakulta</v>
          </cell>
          <cell r="Z1428">
            <v>0</v>
          </cell>
          <cell r="AC1428" t="str">
            <v>UK</v>
          </cell>
        </row>
        <row r="1429">
          <cell r="E1429">
            <v>1</v>
          </cell>
          <cell r="I1429" t="str">
            <v>Univerzita Komenského v Bratislave</v>
          </cell>
          <cell r="J1429" t="str">
            <v>Pedagogická fakulta</v>
          </cell>
          <cell r="Z1429">
            <v>4.7</v>
          </cell>
          <cell r="AC1429" t="str">
            <v>UK</v>
          </cell>
        </row>
        <row r="1430">
          <cell r="E1430">
            <v>1</v>
          </cell>
          <cell r="I1430" t="str">
            <v>Univerzita Komenského v Bratislave</v>
          </cell>
          <cell r="J1430" t="str">
            <v>Pedagogická fakulta</v>
          </cell>
          <cell r="Z1430">
            <v>2.2000000000000002</v>
          </cell>
          <cell r="AC1430" t="str">
            <v>UK</v>
          </cell>
        </row>
        <row r="1431">
          <cell r="E1431">
            <v>2</v>
          </cell>
          <cell r="I1431" t="str">
            <v>Akadémia Policajného zboru</v>
          </cell>
          <cell r="J1431">
            <v>0</v>
          </cell>
          <cell r="Z1431">
            <v>0</v>
          </cell>
          <cell r="AC1431" t="str">
            <v>APZ</v>
          </cell>
        </row>
        <row r="1432">
          <cell r="E1432">
            <v>3</v>
          </cell>
          <cell r="I1432" t="str">
            <v>Akadémia Policajného zboru</v>
          </cell>
          <cell r="J1432">
            <v>0</v>
          </cell>
          <cell r="Z1432">
            <v>8.4</v>
          </cell>
          <cell r="AC1432" t="str">
            <v>APZ</v>
          </cell>
        </row>
        <row r="1433">
          <cell r="E1433">
            <v>1</v>
          </cell>
          <cell r="I1433" t="str">
            <v>Akadémia Policajného zboru</v>
          </cell>
          <cell r="J1433">
            <v>0</v>
          </cell>
          <cell r="Z1433">
            <v>5.1957446808510639</v>
          </cell>
          <cell r="AC1433" t="str">
            <v>APZ</v>
          </cell>
        </row>
        <row r="1434">
          <cell r="E1434">
            <v>3</v>
          </cell>
          <cell r="I1434" t="str">
            <v>Trnavská univerzita v Trnave</v>
          </cell>
          <cell r="J1434" t="str">
            <v>Filozofická fakulta</v>
          </cell>
          <cell r="Z1434">
            <v>4.4000000000000004</v>
          </cell>
          <cell r="AC1434" t="str">
            <v>TVU</v>
          </cell>
        </row>
        <row r="1435">
          <cell r="E1435">
            <v>2</v>
          </cell>
          <cell r="I1435" t="str">
            <v>Trnavská univerzita v Trnave</v>
          </cell>
          <cell r="J1435" t="str">
            <v>Filozofická fakulta</v>
          </cell>
          <cell r="Z1435">
            <v>0</v>
          </cell>
          <cell r="AC1435" t="str">
            <v>TVU</v>
          </cell>
        </row>
        <row r="1436">
          <cell r="E1436">
            <v>2</v>
          </cell>
          <cell r="I1436" t="str">
            <v>Trnavská univerzita v Trnave</v>
          </cell>
          <cell r="J1436" t="str">
            <v>Filozofická fakulta</v>
          </cell>
          <cell r="Z1436">
            <v>0.5</v>
          </cell>
          <cell r="AC1436" t="str">
            <v>TVU</v>
          </cell>
        </row>
        <row r="1437">
          <cell r="E1437">
            <v>2</v>
          </cell>
          <cell r="I1437" t="str">
            <v>Trnavská univerzita v Trnave</v>
          </cell>
          <cell r="J1437" t="str">
            <v>Filozofická fakulta</v>
          </cell>
          <cell r="Z1437">
            <v>1</v>
          </cell>
          <cell r="AC1437" t="str">
            <v>TVU</v>
          </cell>
        </row>
        <row r="1438">
          <cell r="E1438">
            <v>2</v>
          </cell>
          <cell r="I1438" t="str">
            <v>Trnavská univerzita v Trnave</v>
          </cell>
          <cell r="J1438" t="str">
            <v>Filozofická fakulta</v>
          </cell>
          <cell r="Z1438">
            <v>5</v>
          </cell>
          <cell r="AC1438" t="str">
            <v>TVU</v>
          </cell>
        </row>
        <row r="1439">
          <cell r="E1439">
            <v>1</v>
          </cell>
          <cell r="I1439" t="str">
            <v>Trnavská univerzita v Trnave</v>
          </cell>
          <cell r="J1439" t="str">
            <v>Filozofická fakulta</v>
          </cell>
          <cell r="Z1439">
            <v>0.29999999999999982</v>
          </cell>
          <cell r="AC1439" t="str">
            <v>TVU</v>
          </cell>
        </row>
        <row r="1440">
          <cell r="E1440">
            <v>1</v>
          </cell>
          <cell r="I1440" t="str">
            <v>Trnavská univerzita v Trnave</v>
          </cell>
          <cell r="J1440" t="str">
            <v>Filozofická fakulta</v>
          </cell>
          <cell r="Z1440">
            <v>2.5</v>
          </cell>
          <cell r="AC1440" t="str">
            <v>TVU</v>
          </cell>
        </row>
        <row r="1441">
          <cell r="E1441">
            <v>2</v>
          </cell>
          <cell r="I1441" t="str">
            <v>Trnavská univerzita v Trnave</v>
          </cell>
          <cell r="J1441" t="str">
            <v>Filozofická fakulta</v>
          </cell>
          <cell r="Z1441">
            <v>0</v>
          </cell>
          <cell r="AC1441" t="str">
            <v>TVU</v>
          </cell>
        </row>
        <row r="1442">
          <cell r="E1442">
            <v>2</v>
          </cell>
          <cell r="I1442" t="str">
            <v>Trnavská univerzita v Trnave</v>
          </cell>
          <cell r="J1442" t="str">
            <v>Filozofická fakulta</v>
          </cell>
          <cell r="Z1442">
            <v>2</v>
          </cell>
          <cell r="AC1442" t="str">
            <v>TVU</v>
          </cell>
        </row>
        <row r="1443">
          <cell r="E1443">
            <v>2</v>
          </cell>
          <cell r="I1443" t="str">
            <v>Vysoká škola Danubius</v>
          </cell>
          <cell r="J1443" t="str">
            <v>Fakulta verejnej politiky a verejnej správy</v>
          </cell>
          <cell r="Z1443">
            <v>35</v>
          </cell>
          <cell r="AC1443" t="str">
            <v>VŠDan</v>
          </cell>
        </row>
        <row r="1444">
          <cell r="E1444">
            <v>5</v>
          </cell>
          <cell r="I1444" t="str">
            <v>Slovenská zdravotnícka univerzita v Bratislave</v>
          </cell>
          <cell r="J1444" t="str">
            <v>Fakulta ošetrovateľstva a zdravotníckych odborných štúdií</v>
          </cell>
          <cell r="Z1444">
            <v>78.320000000000022</v>
          </cell>
          <cell r="AC1444" t="str">
            <v>SZU</v>
          </cell>
        </row>
        <row r="1445">
          <cell r="E1445">
            <v>5</v>
          </cell>
          <cell r="I1445" t="str">
            <v>Slovenská zdravotnícka univerzita v Bratislave</v>
          </cell>
          <cell r="J1445" t="str">
            <v>Fakulta ošetrovateľstva a zdravotníckych odborných štúdií</v>
          </cell>
          <cell r="Z1445">
            <v>26.089411764705886</v>
          </cell>
          <cell r="AC1445" t="str">
            <v>SZU</v>
          </cell>
        </row>
        <row r="1446">
          <cell r="E1446">
            <v>1</v>
          </cell>
          <cell r="I1446" t="str">
            <v>Univerzita Komenského v Bratislave</v>
          </cell>
          <cell r="J1446" t="str">
            <v>Filozofická fakulta</v>
          </cell>
          <cell r="Z1446">
            <v>5.9999999999999942E-2</v>
          </cell>
          <cell r="AC1446" t="str">
            <v>UK</v>
          </cell>
        </row>
        <row r="1447">
          <cell r="E1447">
            <v>2</v>
          </cell>
          <cell r="I1447" t="str">
            <v>Univerzita Komenského v Bratislave</v>
          </cell>
          <cell r="J1447" t="str">
            <v>Filozofická fakulta</v>
          </cell>
          <cell r="Z1447">
            <v>10.014583333333336</v>
          </cell>
          <cell r="AC1447" t="str">
            <v>UK</v>
          </cell>
        </row>
        <row r="1448">
          <cell r="E1448">
            <v>2</v>
          </cell>
          <cell r="I1448" t="str">
            <v>Univerzita Komenského v Bratislave</v>
          </cell>
          <cell r="J1448" t="str">
            <v>Filozofická fakulta</v>
          </cell>
          <cell r="Z1448">
            <v>12</v>
          </cell>
          <cell r="AC1448" t="str">
            <v>UK</v>
          </cell>
        </row>
        <row r="1449">
          <cell r="E1449">
            <v>2</v>
          </cell>
          <cell r="I1449" t="str">
            <v>Univerzita Komenského v Bratislave</v>
          </cell>
          <cell r="J1449" t="str">
            <v>Filozofická fakulta</v>
          </cell>
          <cell r="Z1449">
            <v>1.2</v>
          </cell>
          <cell r="AC1449" t="str">
            <v>UK</v>
          </cell>
        </row>
        <row r="1450">
          <cell r="E1450">
            <v>2</v>
          </cell>
          <cell r="I1450" t="str">
            <v>Univerzita Komenského v Bratislave</v>
          </cell>
          <cell r="J1450" t="str">
            <v>Filozofická fakulta</v>
          </cell>
          <cell r="Z1450">
            <v>3.125</v>
          </cell>
          <cell r="AC1450" t="str">
            <v>UK</v>
          </cell>
        </row>
        <row r="1451">
          <cell r="E1451">
            <v>1</v>
          </cell>
          <cell r="I1451" t="str">
            <v>Univerzita Komenského v Bratislave</v>
          </cell>
          <cell r="J1451" t="str">
            <v>Filozofická fakulta</v>
          </cell>
          <cell r="Z1451">
            <v>0.54545454545454497</v>
          </cell>
          <cell r="AC1451" t="str">
            <v>UK</v>
          </cell>
        </row>
        <row r="1452">
          <cell r="E1452">
            <v>2</v>
          </cell>
          <cell r="I1452" t="str">
            <v>Univerzita Komenského v Bratislave</v>
          </cell>
          <cell r="J1452" t="str">
            <v>Filozofická fakulta</v>
          </cell>
          <cell r="Z1452">
            <v>9.5333333333333332</v>
          </cell>
          <cell r="AC1452" t="str">
            <v>UK</v>
          </cell>
        </row>
        <row r="1453">
          <cell r="E1453">
            <v>2</v>
          </cell>
          <cell r="I1453" t="str">
            <v>Univerzita Komenského v Bratislave</v>
          </cell>
          <cell r="J1453" t="str">
            <v>Filozofická fakulta</v>
          </cell>
          <cell r="Z1453">
            <v>6.666666666666667</v>
          </cell>
          <cell r="AC1453" t="str">
            <v>UK</v>
          </cell>
        </row>
        <row r="1454">
          <cell r="E1454">
            <v>2</v>
          </cell>
          <cell r="I1454" t="str">
            <v>Univerzita Komenského v Bratislave</v>
          </cell>
          <cell r="J1454" t="str">
            <v>Prírodovedecká fakulta</v>
          </cell>
          <cell r="Z1454">
            <v>25.966666666666665</v>
          </cell>
          <cell r="AC1454" t="str">
            <v>UK</v>
          </cell>
        </row>
        <row r="1455">
          <cell r="E1455">
            <v>2</v>
          </cell>
          <cell r="I1455" t="str">
            <v>Univerzita Komenského v Bratislave</v>
          </cell>
          <cell r="J1455" t="str">
            <v>Filozofická fakulta</v>
          </cell>
          <cell r="Z1455">
            <v>5.25</v>
          </cell>
          <cell r="AC1455" t="str">
            <v>UK</v>
          </cell>
        </row>
        <row r="1456">
          <cell r="E1456">
            <v>2</v>
          </cell>
          <cell r="I1456" t="str">
            <v>Univerzita Komenského v Bratislave</v>
          </cell>
          <cell r="J1456" t="str">
            <v>Filozofická fakulta</v>
          </cell>
          <cell r="Z1456">
            <v>28.180645161290322</v>
          </cell>
          <cell r="AC1456" t="str">
            <v>UK</v>
          </cell>
        </row>
        <row r="1457">
          <cell r="E1457">
            <v>2</v>
          </cell>
          <cell r="I1457" t="str">
            <v>Univerzita Komenského v Bratislave</v>
          </cell>
          <cell r="J1457" t="str">
            <v>Filozofická fakulta</v>
          </cell>
          <cell r="Z1457">
            <v>0.68437499999999996</v>
          </cell>
          <cell r="AC1457" t="str">
            <v>UK</v>
          </cell>
        </row>
        <row r="1458">
          <cell r="E1458">
            <v>2</v>
          </cell>
          <cell r="I1458" t="str">
            <v>Univerzita Komenského v Bratislave</v>
          </cell>
          <cell r="J1458" t="str">
            <v>Filozofická fakulta</v>
          </cell>
          <cell r="Z1458">
            <v>6.0749999999999993</v>
          </cell>
          <cell r="AC1458" t="str">
            <v>UK</v>
          </cell>
        </row>
        <row r="1459">
          <cell r="E1459">
            <v>2</v>
          </cell>
          <cell r="I1459" t="str">
            <v>Univerzita Komenského v Bratislave</v>
          </cell>
          <cell r="J1459" t="str">
            <v>Filozofická fakulta</v>
          </cell>
          <cell r="Z1459">
            <v>0.85714285714285721</v>
          </cell>
          <cell r="AC1459" t="str">
            <v>UK</v>
          </cell>
        </row>
        <row r="1460">
          <cell r="E1460">
            <v>2</v>
          </cell>
          <cell r="I1460" t="str">
            <v>Univerzita Komenského v Bratislave</v>
          </cell>
          <cell r="J1460" t="str">
            <v>Filozofická fakulta</v>
          </cell>
          <cell r="Z1460">
            <v>2</v>
          </cell>
          <cell r="AC1460" t="str">
            <v>UK</v>
          </cell>
        </row>
        <row r="1461">
          <cell r="E1461">
            <v>1</v>
          </cell>
          <cell r="I1461" t="str">
            <v>Univerzita Komenského v Bratislave</v>
          </cell>
          <cell r="J1461" t="str">
            <v>Filozofická fakulta</v>
          </cell>
          <cell r="Z1461">
            <v>2.5227272727272725</v>
          </cell>
          <cell r="AC1461" t="str">
            <v>UK</v>
          </cell>
        </row>
        <row r="1462">
          <cell r="E1462">
            <v>1</v>
          </cell>
          <cell r="I1462" t="str">
            <v>Univerzita Komenského v Bratislave</v>
          </cell>
          <cell r="J1462" t="str">
            <v>Filozofická fakulta</v>
          </cell>
          <cell r="Z1462">
            <v>2.4</v>
          </cell>
          <cell r="AC1462" t="str">
            <v>UK</v>
          </cell>
        </row>
        <row r="1463">
          <cell r="E1463">
            <v>1</v>
          </cell>
          <cell r="I1463" t="str">
            <v>Univerzita Komenského v Bratislave</v>
          </cell>
          <cell r="J1463" t="str">
            <v>Filozofická fakulta</v>
          </cell>
          <cell r="Z1463">
            <v>0.29999999999999982</v>
          </cell>
          <cell r="AC1463" t="str">
            <v>UK</v>
          </cell>
        </row>
        <row r="1464">
          <cell r="E1464">
            <v>1</v>
          </cell>
          <cell r="I1464" t="str">
            <v>Univerzita Komenského v Bratislave</v>
          </cell>
          <cell r="J1464" t="str">
            <v>Filozofická fakulta</v>
          </cell>
          <cell r="Z1464">
            <v>1.6799999999999997</v>
          </cell>
          <cell r="AC1464" t="str">
            <v>UK</v>
          </cell>
        </row>
        <row r="1465">
          <cell r="E1465">
            <v>1</v>
          </cell>
          <cell r="I1465" t="str">
            <v>Univerzita Komenského v Bratislave</v>
          </cell>
          <cell r="J1465" t="str">
            <v>Filozofická fakulta</v>
          </cell>
          <cell r="Z1465">
            <v>3.2399999999999984</v>
          </cell>
          <cell r="AC1465" t="str">
            <v>UK</v>
          </cell>
        </row>
        <row r="1466">
          <cell r="E1466">
            <v>1</v>
          </cell>
          <cell r="I1466" t="str">
            <v>Univerzita Komenského v Bratislave</v>
          </cell>
          <cell r="J1466" t="str">
            <v>Filozofická fakulta</v>
          </cell>
          <cell r="Z1466">
            <v>0</v>
          </cell>
          <cell r="AC1466" t="str">
            <v>UK</v>
          </cell>
        </row>
        <row r="1467">
          <cell r="E1467">
            <v>1</v>
          </cell>
          <cell r="I1467" t="str">
            <v>Univerzita Komenského v Bratislave</v>
          </cell>
          <cell r="J1467" t="str">
            <v>Filozofická fakulta</v>
          </cell>
          <cell r="Z1467">
            <v>0.70000000000000018</v>
          </cell>
          <cell r="AC1467" t="str">
            <v>UK</v>
          </cell>
        </row>
        <row r="1468">
          <cell r="E1468">
            <v>1</v>
          </cell>
          <cell r="I1468" t="str">
            <v>Univerzita Komenského v Bratislave</v>
          </cell>
          <cell r="J1468" t="str">
            <v>Filozofická fakulta</v>
          </cell>
          <cell r="Z1468">
            <v>1.3499999999999996</v>
          </cell>
          <cell r="AC1468" t="str">
            <v>UK</v>
          </cell>
        </row>
        <row r="1469">
          <cell r="E1469">
            <v>1</v>
          </cell>
          <cell r="I1469" t="str">
            <v>Univerzita Komenského v Bratislave</v>
          </cell>
          <cell r="J1469" t="str">
            <v>Filozofická fakulta</v>
          </cell>
          <cell r="Z1469">
            <v>0.75</v>
          </cell>
          <cell r="AC1469" t="str">
            <v>UK</v>
          </cell>
        </row>
        <row r="1470">
          <cell r="E1470">
            <v>1</v>
          </cell>
          <cell r="I1470" t="str">
            <v>Univerzita Komenského v Bratislave</v>
          </cell>
          <cell r="J1470" t="str">
            <v>Filozofická fakulta</v>
          </cell>
          <cell r="Z1470">
            <v>9.9999999999999978E-2</v>
          </cell>
          <cell r="AC1470" t="str">
            <v>UK</v>
          </cell>
        </row>
        <row r="1471">
          <cell r="E1471">
            <v>1</v>
          </cell>
          <cell r="I1471" t="str">
            <v>Univerzita Komenského v Bratislave</v>
          </cell>
          <cell r="J1471" t="str">
            <v>Filozofická fakulta</v>
          </cell>
          <cell r="Z1471">
            <v>1.2749999999999995</v>
          </cell>
          <cell r="AC1471" t="str">
            <v>UK</v>
          </cell>
        </row>
        <row r="1472">
          <cell r="E1472">
            <v>1</v>
          </cell>
          <cell r="I1472" t="str">
            <v>Univerzita Komenského v Bratislave</v>
          </cell>
          <cell r="J1472" t="str">
            <v>Filozofická fakulta</v>
          </cell>
          <cell r="Z1472">
            <v>0.45000000000000018</v>
          </cell>
          <cell r="AC1472" t="str">
            <v>UK</v>
          </cell>
        </row>
        <row r="1473">
          <cell r="E1473">
            <v>1</v>
          </cell>
          <cell r="I1473" t="str">
            <v>Univerzita Komenského v Bratislave</v>
          </cell>
          <cell r="J1473" t="str">
            <v>Filozofická fakulta</v>
          </cell>
          <cell r="Z1473">
            <v>1.5999999999999996</v>
          </cell>
          <cell r="AC1473" t="str">
            <v>UK</v>
          </cell>
        </row>
        <row r="1474">
          <cell r="E1474">
            <v>1</v>
          </cell>
          <cell r="I1474" t="str">
            <v>Univerzita Komenského v Bratislave</v>
          </cell>
          <cell r="J1474" t="str">
            <v>Filozofická fakulta</v>
          </cell>
          <cell r="Z1474">
            <v>1.2</v>
          </cell>
          <cell r="AC1474" t="str">
            <v>UK</v>
          </cell>
        </row>
        <row r="1475">
          <cell r="E1475">
            <v>1</v>
          </cell>
          <cell r="I1475" t="str">
            <v>Univerzita Komenského v Bratislave</v>
          </cell>
          <cell r="J1475" t="str">
            <v>Filozofická fakulta</v>
          </cell>
          <cell r="Z1475">
            <v>0.7699999999999998</v>
          </cell>
          <cell r="AC1475" t="str">
            <v>UK</v>
          </cell>
        </row>
        <row r="1476">
          <cell r="E1476">
            <v>1</v>
          </cell>
          <cell r="I1476" t="str">
            <v>Univerzita Komenského v Bratislave</v>
          </cell>
          <cell r="J1476" t="str">
            <v>Filozofická fakulta</v>
          </cell>
          <cell r="Z1476">
            <v>3.3</v>
          </cell>
          <cell r="AC1476" t="str">
            <v>UK</v>
          </cell>
        </row>
        <row r="1477">
          <cell r="E1477">
            <v>1</v>
          </cell>
          <cell r="I1477" t="str">
            <v>Univerzita Komenského v Bratislave</v>
          </cell>
          <cell r="J1477" t="str">
            <v>Filozofická fakulta</v>
          </cell>
          <cell r="Z1477">
            <v>0.19999999999999996</v>
          </cell>
          <cell r="AC1477" t="str">
            <v>UK</v>
          </cell>
        </row>
        <row r="1478">
          <cell r="E1478">
            <v>1</v>
          </cell>
          <cell r="I1478" t="str">
            <v>Univerzita Komenského v Bratislave</v>
          </cell>
          <cell r="J1478" t="str">
            <v>Filozofická fakulta</v>
          </cell>
          <cell r="Z1478">
            <v>0.33000000000000007</v>
          </cell>
          <cell r="AC1478" t="str">
            <v>UK</v>
          </cell>
        </row>
        <row r="1479">
          <cell r="E1479">
            <v>1</v>
          </cell>
          <cell r="I1479" t="str">
            <v>Univerzita Komenského v Bratislave</v>
          </cell>
          <cell r="J1479" t="str">
            <v>Filozofická fakulta</v>
          </cell>
          <cell r="Z1479">
            <v>2.1</v>
          </cell>
          <cell r="AC1479" t="str">
            <v>UK</v>
          </cell>
        </row>
        <row r="1480">
          <cell r="E1480">
            <v>1</v>
          </cell>
          <cell r="I1480" t="str">
            <v>Univerzita Komenského v Bratislave</v>
          </cell>
          <cell r="J1480" t="str">
            <v>Filozofická fakulta</v>
          </cell>
          <cell r="Z1480">
            <v>9.9999999999999978E-2</v>
          </cell>
          <cell r="AC1480" t="str">
            <v>UK</v>
          </cell>
        </row>
        <row r="1481">
          <cell r="E1481">
            <v>1</v>
          </cell>
          <cell r="I1481" t="str">
            <v>Univerzita Komenského v Bratislave</v>
          </cell>
          <cell r="J1481" t="str">
            <v>Filozofická fakulta</v>
          </cell>
          <cell r="Z1481">
            <v>7.4999999999999956E-2</v>
          </cell>
          <cell r="AC1481" t="str">
            <v>UK</v>
          </cell>
        </row>
        <row r="1482">
          <cell r="E1482">
            <v>1</v>
          </cell>
          <cell r="I1482" t="str">
            <v>Univerzita Komenského v Bratislave</v>
          </cell>
          <cell r="J1482" t="str">
            <v>Filozofická fakulta</v>
          </cell>
          <cell r="Z1482">
            <v>9.9999999999999978E-2</v>
          </cell>
          <cell r="AC1482" t="str">
            <v>UK</v>
          </cell>
        </row>
        <row r="1483">
          <cell r="E1483">
            <v>1</v>
          </cell>
          <cell r="I1483" t="str">
            <v>Univerzita Komenského v Bratislave</v>
          </cell>
          <cell r="J1483" t="str">
            <v>Filozofická fakulta</v>
          </cell>
          <cell r="Z1483">
            <v>1</v>
          </cell>
          <cell r="AC1483" t="str">
            <v>UK</v>
          </cell>
        </row>
        <row r="1484">
          <cell r="E1484">
            <v>1</v>
          </cell>
          <cell r="I1484" t="str">
            <v>Univerzita Komenského v Bratislave</v>
          </cell>
          <cell r="J1484" t="str">
            <v>Filozofická fakulta</v>
          </cell>
          <cell r="Z1484">
            <v>2.1599999999999984</v>
          </cell>
          <cell r="AC1484" t="str">
            <v>UK</v>
          </cell>
        </row>
        <row r="1485">
          <cell r="E1485">
            <v>1</v>
          </cell>
          <cell r="I1485" t="str">
            <v>Univerzita Komenského v Bratislave</v>
          </cell>
          <cell r="J1485" t="str">
            <v>Filozofická fakulta</v>
          </cell>
          <cell r="Z1485">
            <v>5.4999999999999993E-2</v>
          </cell>
          <cell r="AC1485" t="str">
            <v>UK</v>
          </cell>
        </row>
        <row r="1486">
          <cell r="E1486">
            <v>2</v>
          </cell>
          <cell r="I1486" t="str">
            <v>Univerzita Komenského v Bratislave</v>
          </cell>
          <cell r="J1486" t="str">
            <v>Fakulta matematiky, fyziky a informatiky</v>
          </cell>
          <cell r="Z1486">
            <v>3</v>
          </cell>
          <cell r="AC1486" t="str">
            <v>UK</v>
          </cell>
        </row>
        <row r="1487">
          <cell r="E1487">
            <v>2</v>
          </cell>
          <cell r="I1487" t="str">
            <v>Univerzita Komenského v Bratislave</v>
          </cell>
          <cell r="J1487" t="str">
            <v>Fakulta matematiky, fyziky a informatiky</v>
          </cell>
          <cell r="Z1487">
            <v>12</v>
          </cell>
          <cell r="AC1487" t="str">
            <v>UK</v>
          </cell>
        </row>
        <row r="1488">
          <cell r="E1488">
            <v>2</v>
          </cell>
          <cell r="I1488" t="str">
            <v>Univerzita Komenského v Bratislave</v>
          </cell>
          <cell r="J1488" t="str">
            <v>Fakulta matematiky, fyziky a informatiky</v>
          </cell>
          <cell r="Z1488">
            <v>23.071428571428573</v>
          </cell>
          <cell r="AC1488" t="str">
            <v>UK</v>
          </cell>
        </row>
        <row r="1489">
          <cell r="E1489">
            <v>2</v>
          </cell>
          <cell r="I1489" t="str">
            <v>Univerzita Komenského v Bratislave</v>
          </cell>
          <cell r="J1489" t="str">
            <v>Fakulta matematiky, fyziky a informatiky</v>
          </cell>
          <cell r="Z1489">
            <v>1.5</v>
          </cell>
          <cell r="AC1489" t="str">
            <v>UK</v>
          </cell>
        </row>
        <row r="1490">
          <cell r="E1490">
            <v>2</v>
          </cell>
          <cell r="I1490" t="str">
            <v>Univerzita Komenského v Bratislave</v>
          </cell>
          <cell r="J1490" t="str">
            <v>Fakulta matematiky, fyziky a informatiky</v>
          </cell>
          <cell r="Z1490">
            <v>4.5</v>
          </cell>
          <cell r="AC1490" t="str">
            <v>UK</v>
          </cell>
        </row>
        <row r="1491">
          <cell r="E1491">
            <v>2</v>
          </cell>
          <cell r="I1491" t="str">
            <v>Univerzita Komenského v Bratislave</v>
          </cell>
          <cell r="J1491" t="str">
            <v>Fakulta matematiky, fyziky a informatiky</v>
          </cell>
          <cell r="Z1491">
            <v>4.5</v>
          </cell>
          <cell r="AC1491" t="str">
            <v>UK</v>
          </cell>
        </row>
        <row r="1492">
          <cell r="E1492">
            <v>2</v>
          </cell>
          <cell r="I1492" t="str">
            <v>Univerzita Komenského v Bratislave</v>
          </cell>
          <cell r="J1492" t="str">
            <v>Fakulta matematiky, fyziky a informatiky</v>
          </cell>
          <cell r="Z1492">
            <v>1.2</v>
          </cell>
          <cell r="AC1492" t="str">
            <v>UK</v>
          </cell>
        </row>
        <row r="1493">
          <cell r="E1493">
            <v>2</v>
          </cell>
          <cell r="I1493" t="str">
            <v>Univerzita Komenského v Bratislave</v>
          </cell>
          <cell r="J1493" t="str">
            <v>Fakulta matematiky, fyziky a informatiky</v>
          </cell>
          <cell r="Z1493">
            <v>0.7</v>
          </cell>
          <cell r="AC1493" t="str">
            <v>UK</v>
          </cell>
        </row>
        <row r="1494">
          <cell r="E1494">
            <v>2</v>
          </cell>
          <cell r="I1494" t="str">
            <v>Univerzita Komenského v Bratislave</v>
          </cell>
          <cell r="J1494" t="str">
            <v>Fakulta matematiky, fyziky a informatiky</v>
          </cell>
          <cell r="Z1494">
            <v>24.7</v>
          </cell>
          <cell r="AC1494" t="str">
            <v>UK</v>
          </cell>
        </row>
        <row r="1495">
          <cell r="E1495">
            <v>1</v>
          </cell>
          <cell r="I1495" t="str">
            <v>Univerzita Komenského v Bratislave</v>
          </cell>
          <cell r="J1495" t="str">
            <v>Fakulta matematiky, fyziky a informatiky</v>
          </cell>
          <cell r="Z1495">
            <v>0.11999999999999988</v>
          </cell>
          <cell r="AC1495" t="str">
            <v>UK</v>
          </cell>
        </row>
        <row r="1496">
          <cell r="E1496">
            <v>1</v>
          </cell>
          <cell r="I1496" t="str">
            <v>Univerzita Komenského v Bratislave</v>
          </cell>
          <cell r="J1496" t="str">
            <v>Fakulta matematiky, fyziky a informatiky</v>
          </cell>
          <cell r="Z1496">
            <v>0.45000000000000018</v>
          </cell>
          <cell r="AC1496" t="str">
            <v>UK</v>
          </cell>
        </row>
        <row r="1497">
          <cell r="E1497">
            <v>2</v>
          </cell>
          <cell r="I1497" t="str">
            <v>Univerzita Komenského v Bratislave</v>
          </cell>
          <cell r="J1497" t="str">
            <v>Fakulta matematiky, fyziky a informatiky</v>
          </cell>
          <cell r="Z1497">
            <v>9</v>
          </cell>
          <cell r="AC1497" t="str">
            <v>UK</v>
          </cell>
        </row>
        <row r="1498">
          <cell r="E1498">
            <v>1</v>
          </cell>
          <cell r="I1498" t="str">
            <v>Univerzita Komenského v Bratislave</v>
          </cell>
          <cell r="J1498" t="str">
            <v>Fakulta matematiky, fyziky a informatiky</v>
          </cell>
          <cell r="Z1498">
            <v>5.8800000000000026</v>
          </cell>
          <cell r="AC1498" t="str">
            <v>UK</v>
          </cell>
        </row>
        <row r="1499">
          <cell r="E1499">
            <v>1</v>
          </cell>
          <cell r="I1499" t="str">
            <v>Univerzita Komenského v Bratislave</v>
          </cell>
          <cell r="J1499" t="str">
            <v>Fakulta matematiky, fyziky a informatiky</v>
          </cell>
          <cell r="Z1499">
            <v>2.25</v>
          </cell>
          <cell r="AC1499" t="str">
            <v>UK</v>
          </cell>
        </row>
        <row r="1500">
          <cell r="E1500">
            <v>1</v>
          </cell>
          <cell r="I1500" t="str">
            <v>Univerzita Komenského v Bratislave</v>
          </cell>
          <cell r="J1500" t="str">
            <v>Fakulta matematiky, fyziky a informatiky</v>
          </cell>
          <cell r="Z1500">
            <v>0.91999999999999993</v>
          </cell>
          <cell r="AC1500" t="str">
            <v>UK</v>
          </cell>
        </row>
        <row r="1501">
          <cell r="E1501">
            <v>1</v>
          </cell>
          <cell r="I1501" t="str">
            <v>Univerzita Komenského v Bratislave</v>
          </cell>
          <cell r="J1501" t="str">
            <v>Fakulta matematiky, fyziky a informatiky</v>
          </cell>
          <cell r="Z1501">
            <v>0.45000000000000018</v>
          </cell>
          <cell r="AC1501" t="str">
            <v>UK</v>
          </cell>
        </row>
        <row r="1502">
          <cell r="E1502">
            <v>1</v>
          </cell>
          <cell r="I1502" t="str">
            <v>Univerzita Komenského v Bratislave</v>
          </cell>
          <cell r="J1502" t="str">
            <v>Fakulta matematiky, fyziky a informatiky</v>
          </cell>
          <cell r="Z1502">
            <v>1.4485714285714284</v>
          </cell>
          <cell r="AC1502" t="str">
            <v>UK</v>
          </cell>
        </row>
        <row r="1503">
          <cell r="E1503">
            <v>1</v>
          </cell>
          <cell r="I1503" t="str">
            <v>Univerzita Komenského v Bratislave</v>
          </cell>
          <cell r="J1503" t="str">
            <v>Fakulta matematiky, fyziky a informatiky</v>
          </cell>
          <cell r="Z1503">
            <v>5.9999999999999942E-2</v>
          </cell>
          <cell r="AC1503" t="str">
            <v>UK</v>
          </cell>
        </row>
        <row r="1504">
          <cell r="E1504">
            <v>2</v>
          </cell>
          <cell r="I1504" t="str">
            <v>Univerzita Komenského v Bratislave</v>
          </cell>
          <cell r="J1504" t="str">
            <v>Fakulta matematiky, fyziky a informatiky</v>
          </cell>
          <cell r="Z1504">
            <v>0.6</v>
          </cell>
          <cell r="AC1504" t="str">
            <v>UK</v>
          </cell>
        </row>
        <row r="1505">
          <cell r="E1505">
            <v>2</v>
          </cell>
          <cell r="I1505" t="str">
            <v>Univerzita Komenského v Bratislave</v>
          </cell>
          <cell r="J1505" t="str">
            <v>Jesseniova lekárska fakulta v Martine</v>
          </cell>
          <cell r="Z1505">
            <v>12</v>
          </cell>
          <cell r="AC1505" t="str">
            <v>UK</v>
          </cell>
        </row>
        <row r="1506">
          <cell r="E1506">
            <v>2</v>
          </cell>
          <cell r="I1506" t="str">
            <v>Univerzita Komenského v Bratislave</v>
          </cell>
          <cell r="J1506" t="str">
            <v>Jesseniova lekárska fakulta v Martine</v>
          </cell>
          <cell r="Z1506">
            <v>0</v>
          </cell>
          <cell r="AC1506" t="str">
            <v>UK</v>
          </cell>
        </row>
        <row r="1507">
          <cell r="E1507">
            <v>5</v>
          </cell>
          <cell r="I1507" t="str">
            <v>Univerzita Komenského v Bratislave</v>
          </cell>
          <cell r="J1507" t="str">
            <v>Jesseniova lekárska fakulta v Martine</v>
          </cell>
          <cell r="Z1507">
            <v>54.12</v>
          </cell>
          <cell r="AC1507" t="str">
            <v>UK</v>
          </cell>
        </row>
        <row r="1508">
          <cell r="E1508">
            <v>5</v>
          </cell>
          <cell r="I1508" t="str">
            <v>Univerzita Komenského v Bratislave</v>
          </cell>
          <cell r="J1508" t="str">
            <v>Jesseniova lekárska fakulta v Martine</v>
          </cell>
          <cell r="Z1508">
            <v>5.0999999999999979</v>
          </cell>
          <cell r="AC1508" t="str">
            <v>UK</v>
          </cell>
        </row>
        <row r="1509">
          <cell r="E1509">
            <v>1</v>
          </cell>
          <cell r="I1509" t="str">
            <v>Univerzita Komenského v Bratislave</v>
          </cell>
          <cell r="J1509" t="str">
            <v>Evanjelická bohoslovecká fakulta</v>
          </cell>
          <cell r="Z1509">
            <v>5.4999999999999993E-2</v>
          </cell>
          <cell r="AC1509" t="str">
            <v>UK</v>
          </cell>
        </row>
        <row r="1510">
          <cell r="E1510">
            <v>2</v>
          </cell>
          <cell r="I1510" t="str">
            <v>Univerzita Komenského v Bratislave</v>
          </cell>
          <cell r="J1510" t="str">
            <v>Fakulta telesnej výchovy a športu</v>
          </cell>
          <cell r="Z1510">
            <v>62.181818181818173</v>
          </cell>
          <cell r="AC1510" t="str">
            <v>UK</v>
          </cell>
        </row>
        <row r="1511">
          <cell r="E1511">
            <v>2</v>
          </cell>
          <cell r="I1511" t="str">
            <v>Univerzita Komenského v Bratislave</v>
          </cell>
          <cell r="J1511" t="str">
            <v>Fakulta telesnej výchovy a športu</v>
          </cell>
          <cell r="Z1511">
            <v>3.84</v>
          </cell>
          <cell r="AC1511" t="str">
            <v>UK</v>
          </cell>
        </row>
        <row r="1512">
          <cell r="E1512">
            <v>3</v>
          </cell>
          <cell r="I1512" t="str">
            <v>Trnavská univerzita v Trnave</v>
          </cell>
          <cell r="J1512" t="str">
            <v>Pedagogická fakulta</v>
          </cell>
          <cell r="Z1512">
            <v>4.4000000000000004</v>
          </cell>
          <cell r="AC1512" t="str">
            <v>TVU</v>
          </cell>
        </row>
        <row r="1513">
          <cell r="E1513">
            <v>2</v>
          </cell>
          <cell r="I1513" t="str">
            <v>Trnavská univerzita v Trnave</v>
          </cell>
          <cell r="J1513" t="str">
            <v>Pedagogická fakulta</v>
          </cell>
          <cell r="Z1513">
            <v>0</v>
          </cell>
          <cell r="AC1513" t="str">
            <v>TVU</v>
          </cell>
        </row>
        <row r="1514">
          <cell r="E1514">
            <v>2</v>
          </cell>
          <cell r="I1514" t="str">
            <v>Trnavská univerzita v Trnave</v>
          </cell>
          <cell r="J1514" t="str">
            <v>Pedagogická fakulta</v>
          </cell>
          <cell r="Z1514">
            <v>13.200000000000001</v>
          </cell>
          <cell r="AC1514" t="str">
            <v>TVU</v>
          </cell>
        </row>
        <row r="1515">
          <cell r="E1515">
            <v>2</v>
          </cell>
          <cell r="I1515" t="str">
            <v>Trnavská univerzita v Trnave</v>
          </cell>
          <cell r="J1515" t="str">
            <v>Pedagogická fakulta</v>
          </cell>
          <cell r="Z1515">
            <v>2.2000000000000002</v>
          </cell>
          <cell r="AC1515" t="str">
            <v>TVU</v>
          </cell>
        </row>
        <row r="1516">
          <cell r="E1516">
            <v>2</v>
          </cell>
          <cell r="I1516" t="str">
            <v>Trnavská univerzita v Trnave</v>
          </cell>
          <cell r="J1516" t="str">
            <v>Pedagogická fakulta</v>
          </cell>
          <cell r="Z1516">
            <v>13.823333333333334</v>
          </cell>
          <cell r="AC1516" t="str">
            <v>TVU</v>
          </cell>
        </row>
        <row r="1517">
          <cell r="E1517">
            <v>2</v>
          </cell>
          <cell r="I1517" t="str">
            <v>Trnavská univerzita v Trnave</v>
          </cell>
          <cell r="J1517" t="str">
            <v>Pedagogická fakulta</v>
          </cell>
          <cell r="Z1517">
            <v>3.3000000000000003</v>
          </cell>
          <cell r="AC1517" t="str">
            <v>TVU</v>
          </cell>
        </row>
        <row r="1518">
          <cell r="E1518">
            <v>2</v>
          </cell>
          <cell r="I1518" t="str">
            <v>Trnavská univerzita v Trnave</v>
          </cell>
          <cell r="J1518" t="str">
            <v>Pedagogická fakulta</v>
          </cell>
          <cell r="Z1518">
            <v>18</v>
          </cell>
          <cell r="AC1518" t="str">
            <v>TVU</v>
          </cell>
        </row>
        <row r="1519">
          <cell r="E1519">
            <v>2</v>
          </cell>
          <cell r="I1519" t="str">
            <v>Trnavská univerzita v Trnave</v>
          </cell>
          <cell r="J1519" t="str">
            <v>Pedagogická fakulta</v>
          </cell>
          <cell r="Z1519">
            <v>45.919999999999995</v>
          </cell>
          <cell r="AC1519" t="str">
            <v>TVU</v>
          </cell>
        </row>
        <row r="1520">
          <cell r="E1520">
            <v>2</v>
          </cell>
          <cell r="I1520" t="str">
            <v>Trnavská univerzita v Trnave</v>
          </cell>
          <cell r="J1520" t="str">
            <v>Pedagogická fakulta</v>
          </cell>
          <cell r="Z1520">
            <v>11.273684210526314</v>
          </cell>
          <cell r="AC1520" t="str">
            <v>TVU</v>
          </cell>
        </row>
        <row r="1521">
          <cell r="E1521">
            <v>2</v>
          </cell>
          <cell r="I1521" t="str">
            <v>Trnavská univerzita v Trnave</v>
          </cell>
          <cell r="J1521" t="str">
            <v>Pedagogická fakulta</v>
          </cell>
          <cell r="Z1521">
            <v>4.3555555555555543</v>
          </cell>
          <cell r="AC1521" t="str">
            <v>TVU</v>
          </cell>
        </row>
        <row r="1522">
          <cell r="E1522">
            <v>1</v>
          </cell>
          <cell r="I1522" t="str">
            <v>Trnavská univerzita v Trnave</v>
          </cell>
          <cell r="J1522" t="str">
            <v>Pedagogická fakulta</v>
          </cell>
          <cell r="Z1522">
            <v>0.38499999999999979</v>
          </cell>
          <cell r="AC1522" t="str">
            <v>TVU</v>
          </cell>
        </row>
        <row r="1523">
          <cell r="E1523">
            <v>2</v>
          </cell>
          <cell r="I1523" t="str">
            <v>Trnavská univerzita v Trnave</v>
          </cell>
          <cell r="J1523" t="str">
            <v>Pedagogická fakulta</v>
          </cell>
          <cell r="Z1523">
            <v>13.200000000000001</v>
          </cell>
          <cell r="AC1523" t="str">
            <v>TVU</v>
          </cell>
        </row>
        <row r="1524">
          <cell r="E1524">
            <v>1</v>
          </cell>
          <cell r="I1524" t="str">
            <v>Trnavská univerzita v Trnave</v>
          </cell>
          <cell r="J1524" t="str">
            <v>Pedagogická fakulta</v>
          </cell>
          <cell r="Z1524">
            <v>1.6799999999999997</v>
          </cell>
          <cell r="AC1524" t="str">
            <v>TVU</v>
          </cell>
        </row>
        <row r="1525">
          <cell r="E1525">
            <v>1</v>
          </cell>
          <cell r="I1525" t="str">
            <v>Trnavská univerzita v Trnave</v>
          </cell>
          <cell r="J1525" t="str">
            <v>Pedagogická fakulta</v>
          </cell>
          <cell r="Z1525">
            <v>0.91000000000000014</v>
          </cell>
          <cell r="AC1525" t="str">
            <v>TVU</v>
          </cell>
        </row>
        <row r="1526">
          <cell r="E1526">
            <v>1</v>
          </cell>
          <cell r="I1526" t="str">
            <v>Trnavská univerzita v Trnave</v>
          </cell>
          <cell r="J1526" t="str">
            <v>Pedagogická fakulta</v>
          </cell>
          <cell r="Z1526">
            <v>0.35999999999999988</v>
          </cell>
          <cell r="AC1526" t="str">
            <v>TVU</v>
          </cell>
        </row>
        <row r="1527">
          <cell r="E1527">
            <v>1</v>
          </cell>
          <cell r="I1527" t="str">
            <v>Trnavská univerzita v Trnave</v>
          </cell>
          <cell r="J1527" t="str">
            <v>Pedagogická fakulta</v>
          </cell>
          <cell r="Z1527">
            <v>5.4999999999999993E-2</v>
          </cell>
          <cell r="AC1527" t="str">
            <v>TVU</v>
          </cell>
        </row>
        <row r="1528">
          <cell r="E1528">
            <v>1</v>
          </cell>
          <cell r="I1528" t="str">
            <v>Trnavská univerzita v Trnave</v>
          </cell>
          <cell r="J1528" t="str">
            <v>Pedagogická fakulta</v>
          </cell>
          <cell r="Z1528">
            <v>0.27499999999999991</v>
          </cell>
          <cell r="AC1528" t="str">
            <v>TVU</v>
          </cell>
        </row>
        <row r="1529">
          <cell r="E1529">
            <v>1</v>
          </cell>
          <cell r="I1529" t="str">
            <v>Trnavská univerzita v Trnave</v>
          </cell>
          <cell r="J1529" t="str">
            <v>Pedagogická fakulta</v>
          </cell>
          <cell r="Z1529">
            <v>0.38499999999999979</v>
          </cell>
          <cell r="AC1529" t="str">
            <v>TVU</v>
          </cell>
        </row>
        <row r="1530">
          <cell r="E1530">
            <v>1</v>
          </cell>
          <cell r="I1530" t="str">
            <v>Trnavská univerzita v Trnave</v>
          </cell>
          <cell r="J1530" t="str">
            <v>Pedagogická fakulta</v>
          </cell>
          <cell r="Z1530">
            <v>8.3428571428571434</v>
          </cell>
          <cell r="AC1530" t="str">
            <v>TVU</v>
          </cell>
        </row>
        <row r="1531">
          <cell r="E1531">
            <v>1</v>
          </cell>
          <cell r="I1531" t="str">
            <v>Trnavská univerzita v Trnave</v>
          </cell>
          <cell r="J1531" t="str">
            <v>Pedagogická fakulta</v>
          </cell>
          <cell r="Z1531">
            <v>0.70000000000000018</v>
          </cell>
          <cell r="AC1531" t="str">
            <v>TVU</v>
          </cell>
        </row>
        <row r="1532">
          <cell r="E1532">
            <v>1</v>
          </cell>
          <cell r="I1532" t="str">
            <v>Trnavská univerzita v Trnave</v>
          </cell>
          <cell r="J1532" t="str">
            <v>Pedagogická fakulta</v>
          </cell>
          <cell r="Z1532">
            <v>0.47999999999999954</v>
          </cell>
          <cell r="AC1532" t="str">
            <v>TVU</v>
          </cell>
        </row>
        <row r="1533">
          <cell r="E1533">
            <v>5</v>
          </cell>
          <cell r="I1533" t="str">
            <v>Univerzita Komenského v Bratislave</v>
          </cell>
          <cell r="J1533" t="str">
            <v>Farmaceutická fakulta</v>
          </cell>
          <cell r="Z1533">
            <v>3</v>
          </cell>
          <cell r="AC1533" t="str">
            <v>UK</v>
          </cell>
        </row>
        <row r="1534">
          <cell r="E1534">
            <v>1</v>
          </cell>
          <cell r="I1534" t="str">
            <v>Slovenská technická univerzita v Bratislave</v>
          </cell>
          <cell r="J1534" t="str">
            <v>Materiálovotechnologická fakulta so sídlom v Trnave</v>
          </cell>
          <cell r="Z1534">
            <v>5.8500000000000014</v>
          </cell>
          <cell r="AC1534" t="str">
            <v>STU</v>
          </cell>
        </row>
        <row r="1535">
          <cell r="E1535">
            <v>1</v>
          </cell>
          <cell r="I1535" t="str">
            <v>Slovenská technická univerzita v Bratislave</v>
          </cell>
          <cell r="J1535" t="str">
            <v>Materiálovotechnologická fakulta so sídlom v Trnave</v>
          </cell>
          <cell r="Z1535">
            <v>0.95454545454545503</v>
          </cell>
          <cell r="AC1535" t="str">
            <v>STU</v>
          </cell>
        </row>
        <row r="1536">
          <cell r="E1536">
            <v>2</v>
          </cell>
          <cell r="I1536" t="str">
            <v>Slovenská technická univerzita v Bratislave</v>
          </cell>
          <cell r="J1536" t="str">
            <v>Fakulta elektrotechniky a informatiky</v>
          </cell>
          <cell r="Z1536">
            <v>74.941176470588232</v>
          </cell>
          <cell r="AC1536" t="str">
            <v>STU</v>
          </cell>
        </row>
        <row r="1537">
          <cell r="E1537">
            <v>2</v>
          </cell>
          <cell r="I1537" t="str">
            <v>Slovenská technická univerzita v Bratislave</v>
          </cell>
          <cell r="J1537" t="str">
            <v>Materiálovotechnologická fakulta so sídlom v Trnave</v>
          </cell>
          <cell r="Z1537">
            <v>15.400000000000002</v>
          </cell>
          <cell r="AC1537" t="str">
            <v>STU</v>
          </cell>
        </row>
        <row r="1538">
          <cell r="E1538">
            <v>3</v>
          </cell>
          <cell r="I1538" t="str">
            <v>Slovenská technická univerzita v Bratislave</v>
          </cell>
          <cell r="J1538">
            <v>0</v>
          </cell>
          <cell r="Z1538">
            <v>25.200000000000003</v>
          </cell>
          <cell r="AC1538" t="str">
            <v>STU</v>
          </cell>
        </row>
        <row r="1539">
          <cell r="E1539">
            <v>2</v>
          </cell>
          <cell r="I1539" t="str">
            <v>Slovenská technická univerzita v Bratislave</v>
          </cell>
          <cell r="J1539" t="str">
            <v>Fakulta elektrotechniky a informatiky</v>
          </cell>
          <cell r="Z1539">
            <v>39</v>
          </cell>
          <cell r="AC1539" t="str">
            <v>STU</v>
          </cell>
        </row>
        <row r="1540">
          <cell r="E1540">
            <v>2</v>
          </cell>
          <cell r="I1540" t="str">
            <v>Slovenská technická univerzita v Bratislave</v>
          </cell>
          <cell r="J1540" t="str">
            <v>Stavebná fakulta</v>
          </cell>
          <cell r="Z1540">
            <v>50.875</v>
          </cell>
          <cell r="AC1540" t="str">
            <v>STU</v>
          </cell>
        </row>
        <row r="1541">
          <cell r="E1541">
            <v>2</v>
          </cell>
          <cell r="I1541" t="str">
            <v>Slovenská technická univerzita v Bratislave</v>
          </cell>
          <cell r="J1541" t="str">
            <v>Strojnícka fakulta</v>
          </cell>
          <cell r="Z1541">
            <v>45.375</v>
          </cell>
          <cell r="AC1541" t="str">
            <v>STU</v>
          </cell>
        </row>
        <row r="1542">
          <cell r="E1542">
            <v>2</v>
          </cell>
          <cell r="I1542" t="str">
            <v>Slovenská technická univerzita v Bratislave</v>
          </cell>
          <cell r="J1542" t="str">
            <v>Fakulta informatiky a informačných technológií</v>
          </cell>
          <cell r="Z1542">
            <v>15.600000000000001</v>
          </cell>
          <cell r="AC1542" t="str">
            <v>STU</v>
          </cell>
        </row>
        <row r="1543">
          <cell r="E1543">
            <v>2</v>
          </cell>
          <cell r="I1543" t="str">
            <v>Slovenská technická univerzita v Bratislave</v>
          </cell>
          <cell r="J1543" t="str">
            <v>Fakulta chemickej a potravinárskej technológie</v>
          </cell>
          <cell r="Z1543">
            <v>34.5</v>
          </cell>
          <cell r="AC1543" t="str">
            <v>STU</v>
          </cell>
        </row>
        <row r="1544">
          <cell r="E1544">
            <v>2</v>
          </cell>
          <cell r="I1544" t="str">
            <v>Slovenská technická univerzita v Bratislave</v>
          </cell>
          <cell r="J1544" t="str">
            <v>Fakulta elektrotechniky a informatiky</v>
          </cell>
          <cell r="Z1544">
            <v>67.5625</v>
          </cell>
          <cell r="AC1544" t="str">
            <v>STU</v>
          </cell>
        </row>
        <row r="1545">
          <cell r="E1545">
            <v>2</v>
          </cell>
          <cell r="I1545" t="str">
            <v>Slovenská technická univerzita v Bratislave</v>
          </cell>
          <cell r="J1545" t="str">
            <v>Stavebná fakulta</v>
          </cell>
          <cell r="Z1545">
            <v>21</v>
          </cell>
          <cell r="AC1545" t="str">
            <v>STU</v>
          </cell>
        </row>
        <row r="1546">
          <cell r="E1546">
            <v>2</v>
          </cell>
          <cell r="I1546" t="str">
            <v>Slovenská technická univerzita v Bratislave</v>
          </cell>
          <cell r="J1546" t="str">
            <v>Fakulta elektrotechniky a informatiky</v>
          </cell>
          <cell r="Z1546">
            <v>3</v>
          </cell>
          <cell r="AC1546" t="str">
            <v>STU</v>
          </cell>
        </row>
        <row r="1547">
          <cell r="E1547">
            <v>2</v>
          </cell>
          <cell r="I1547" t="str">
            <v>Slovenská technická univerzita v Bratislave</v>
          </cell>
          <cell r="J1547" t="str">
            <v>Fakulta elektrotechniky a informatiky</v>
          </cell>
          <cell r="Z1547">
            <v>24</v>
          </cell>
          <cell r="AC1547" t="str">
            <v>STU</v>
          </cell>
        </row>
        <row r="1548">
          <cell r="E1548">
            <v>2</v>
          </cell>
          <cell r="I1548" t="str">
            <v>Slovenská technická univerzita v Bratislave</v>
          </cell>
          <cell r="J1548" t="str">
            <v>Strojnícka fakulta</v>
          </cell>
          <cell r="Z1548">
            <v>19.5</v>
          </cell>
          <cell r="AC1548" t="str">
            <v>STU</v>
          </cell>
        </row>
        <row r="1549">
          <cell r="E1549">
            <v>2</v>
          </cell>
          <cell r="I1549" t="str">
            <v>Slovenská technická univerzita v Bratislave</v>
          </cell>
          <cell r="J1549" t="str">
            <v>Stavebná fakulta</v>
          </cell>
          <cell r="Z1549">
            <v>45.069767441860463</v>
          </cell>
          <cell r="AC1549" t="str">
            <v>STU</v>
          </cell>
        </row>
        <row r="1550">
          <cell r="E1550">
            <v>2</v>
          </cell>
          <cell r="I1550" t="str">
            <v>Slovenská technická univerzita v Bratislave</v>
          </cell>
          <cell r="J1550" t="str">
            <v>Stavebná fakulta</v>
          </cell>
          <cell r="Z1550">
            <v>27</v>
          </cell>
          <cell r="AC1550" t="str">
            <v>STU</v>
          </cell>
        </row>
        <row r="1551">
          <cell r="E1551">
            <v>2</v>
          </cell>
          <cell r="I1551" t="str">
            <v>Slovenská technická univerzita v Bratislave</v>
          </cell>
          <cell r="J1551">
            <v>0</v>
          </cell>
          <cell r="Z1551">
            <v>10.8</v>
          </cell>
          <cell r="AC1551" t="str">
            <v>STU</v>
          </cell>
        </row>
        <row r="1552">
          <cell r="E1552">
            <v>2</v>
          </cell>
          <cell r="I1552" t="str">
            <v>Slovenská technická univerzita v Bratislave</v>
          </cell>
          <cell r="J1552" t="str">
            <v>Strojnícka fakulta</v>
          </cell>
          <cell r="Z1552">
            <v>13.333333333333334</v>
          </cell>
          <cell r="AC1552" t="str">
            <v>STU</v>
          </cell>
        </row>
        <row r="1553">
          <cell r="E1553">
            <v>2</v>
          </cell>
          <cell r="I1553" t="str">
            <v>Slovenská technická univerzita v Bratislave</v>
          </cell>
          <cell r="J1553" t="str">
            <v>Stavebná fakulta</v>
          </cell>
          <cell r="Z1553">
            <v>6.4</v>
          </cell>
          <cell r="AC1553" t="str">
            <v>STU</v>
          </cell>
        </row>
        <row r="1554">
          <cell r="E1554">
            <v>3</v>
          </cell>
          <cell r="I1554" t="str">
            <v>Slovenská technická univerzita v Bratislave</v>
          </cell>
          <cell r="J1554" t="str">
            <v>Fakulta elektrotechniky a informatiky</v>
          </cell>
          <cell r="Z1554">
            <v>8.4</v>
          </cell>
          <cell r="AC1554" t="str">
            <v>STU</v>
          </cell>
        </row>
        <row r="1555">
          <cell r="E1555">
            <v>3</v>
          </cell>
          <cell r="I1555" t="str">
            <v>Slovenská technická univerzita v Bratislave</v>
          </cell>
          <cell r="J1555" t="str">
            <v>Strojnícka fakulta</v>
          </cell>
          <cell r="Z1555">
            <v>8.4</v>
          </cell>
          <cell r="AC1555" t="str">
            <v>STU</v>
          </cell>
        </row>
        <row r="1556">
          <cell r="E1556">
            <v>3</v>
          </cell>
          <cell r="I1556" t="str">
            <v>Slovenská technická univerzita v Bratislave</v>
          </cell>
          <cell r="J1556" t="str">
            <v>Strojnícka fakulta</v>
          </cell>
          <cell r="Z1556">
            <v>8.4</v>
          </cell>
          <cell r="AC1556" t="str">
            <v>STU</v>
          </cell>
        </row>
        <row r="1557">
          <cell r="E1557">
            <v>2</v>
          </cell>
          <cell r="I1557" t="str">
            <v>Slovenská technická univerzita v Bratislave</v>
          </cell>
          <cell r="J1557" t="str">
            <v>Stavebná fakulta</v>
          </cell>
          <cell r="Z1557">
            <v>33</v>
          </cell>
          <cell r="AC1557" t="str">
            <v>STU</v>
          </cell>
        </row>
        <row r="1558">
          <cell r="E1558">
            <v>2</v>
          </cell>
          <cell r="I1558" t="str">
            <v>Slovenská technická univerzita v Bratislave</v>
          </cell>
          <cell r="J1558" t="str">
            <v>Materiálovotechnologická fakulta so sídlom v Trnave</v>
          </cell>
          <cell r="Z1558">
            <v>18.52941176470588</v>
          </cell>
          <cell r="AC1558" t="str">
            <v>STU</v>
          </cell>
        </row>
        <row r="1559">
          <cell r="E1559">
            <v>2</v>
          </cell>
          <cell r="I1559" t="str">
            <v>Slovenská technická univerzita v Bratislave</v>
          </cell>
          <cell r="J1559" t="str">
            <v>Fakulta chemickej a potravinárskej technológie</v>
          </cell>
          <cell r="Z1559">
            <v>31.623529411764704</v>
          </cell>
          <cell r="AC1559" t="str">
            <v>STU</v>
          </cell>
        </row>
        <row r="1560">
          <cell r="E1560">
            <v>2</v>
          </cell>
          <cell r="I1560" t="str">
            <v>Slovenská technická univerzita v Bratislave</v>
          </cell>
          <cell r="J1560" t="str">
            <v>Fakulta chemickej a potravinárskej technológie</v>
          </cell>
          <cell r="Z1560">
            <v>24.613636363636367</v>
          </cell>
          <cell r="AC1560" t="str">
            <v>STU</v>
          </cell>
        </row>
        <row r="1561">
          <cell r="E1561">
            <v>2</v>
          </cell>
          <cell r="I1561" t="str">
            <v>Slovenská technická univerzita v Bratislave</v>
          </cell>
          <cell r="J1561" t="str">
            <v>Fakulta chemickej a potravinárskej technológie</v>
          </cell>
          <cell r="Z1561">
            <v>7.1999999999999993</v>
          </cell>
          <cell r="AC1561" t="str">
            <v>STU</v>
          </cell>
        </row>
        <row r="1562">
          <cell r="E1562">
            <v>1</v>
          </cell>
          <cell r="I1562" t="str">
            <v>Slovenská technická univerzita v Bratislave</v>
          </cell>
          <cell r="J1562" t="str">
            <v>Stavebná fakulta</v>
          </cell>
          <cell r="Z1562">
            <v>0</v>
          </cell>
          <cell r="AC1562" t="str">
            <v>STU</v>
          </cell>
        </row>
        <row r="1563">
          <cell r="E1563">
            <v>1</v>
          </cell>
          <cell r="I1563" t="str">
            <v>Slovenská technická univerzita v Bratislave</v>
          </cell>
          <cell r="J1563" t="str">
            <v>Strojnícka fakulta</v>
          </cell>
          <cell r="Z1563">
            <v>2.6999999999999993</v>
          </cell>
          <cell r="AC1563" t="str">
            <v>STU</v>
          </cell>
        </row>
        <row r="1564">
          <cell r="E1564">
            <v>1</v>
          </cell>
          <cell r="I1564" t="str">
            <v>Slovenská technická univerzita v Bratislave</v>
          </cell>
          <cell r="J1564" t="str">
            <v>Fakulta elektrotechniky a informatiky</v>
          </cell>
          <cell r="Z1564">
            <v>1.0499999999999989</v>
          </cell>
          <cell r="AC1564" t="str">
            <v>STU</v>
          </cell>
        </row>
        <row r="1565">
          <cell r="E1565">
            <v>2</v>
          </cell>
          <cell r="I1565" t="str">
            <v>Slovenská technická univerzita v Bratislave</v>
          </cell>
          <cell r="J1565" t="str">
            <v>Strojnícka fakulta</v>
          </cell>
          <cell r="Z1565">
            <v>0</v>
          </cell>
          <cell r="AC1565" t="str">
            <v>STU</v>
          </cell>
        </row>
        <row r="1566">
          <cell r="E1566">
            <v>1</v>
          </cell>
          <cell r="I1566" t="str">
            <v>Slovenská technická univerzita v Bratislave</v>
          </cell>
          <cell r="J1566" t="str">
            <v>Materiálovotechnologická fakulta so sídlom v Trnave</v>
          </cell>
          <cell r="Z1566">
            <v>0.90000000000000036</v>
          </cell>
          <cell r="AC1566" t="str">
            <v>STU</v>
          </cell>
        </row>
        <row r="1567">
          <cell r="E1567">
            <v>1</v>
          </cell>
          <cell r="I1567" t="str">
            <v>Slovenská technická univerzita v Bratislave</v>
          </cell>
          <cell r="J1567" t="str">
            <v>Strojnícka fakulta</v>
          </cell>
          <cell r="Z1567">
            <v>0.59999999999999964</v>
          </cell>
          <cell r="AC1567" t="str">
            <v>STU</v>
          </cell>
        </row>
        <row r="1568">
          <cell r="E1568">
            <v>1</v>
          </cell>
          <cell r="I1568" t="str">
            <v>Slovenská technická univerzita v Bratislave</v>
          </cell>
          <cell r="J1568" t="str">
            <v>Strojnícka fakulta</v>
          </cell>
          <cell r="Z1568">
            <v>0.59999999999999964</v>
          </cell>
          <cell r="AC1568" t="str">
            <v>STU</v>
          </cell>
        </row>
        <row r="1569">
          <cell r="E1569">
            <v>2</v>
          </cell>
          <cell r="I1569" t="str">
            <v>Slovenská technická univerzita v Bratislave</v>
          </cell>
          <cell r="J1569" t="str">
            <v>Strojnícka fakulta</v>
          </cell>
          <cell r="Z1569">
            <v>1.5</v>
          </cell>
          <cell r="AC1569" t="str">
            <v>STU</v>
          </cell>
        </row>
        <row r="1570">
          <cell r="E1570">
            <v>1</v>
          </cell>
          <cell r="I1570" t="str">
            <v>Slovenská technická univerzita v Bratislave</v>
          </cell>
          <cell r="J1570" t="str">
            <v>Materiálovotechnologická fakulta so sídlom v Trnave</v>
          </cell>
          <cell r="Z1570">
            <v>0.45000000000000018</v>
          </cell>
          <cell r="AC1570" t="str">
            <v>STU</v>
          </cell>
        </row>
        <row r="1571">
          <cell r="E1571">
            <v>2</v>
          </cell>
          <cell r="I1571" t="str">
            <v>Slovenská technická univerzita v Bratislave</v>
          </cell>
          <cell r="J1571" t="str">
            <v>Fakulta chemickej a potravinárskej technológie</v>
          </cell>
          <cell r="Z1571">
            <v>52.577777777777783</v>
          </cell>
          <cell r="AC1571" t="str">
            <v>STU</v>
          </cell>
        </row>
        <row r="1572">
          <cell r="E1572">
            <v>2</v>
          </cell>
          <cell r="I1572" t="str">
            <v>Slovenská technická univerzita v Bratislave</v>
          </cell>
          <cell r="J1572" t="str">
            <v>Strojnícka fakulta</v>
          </cell>
          <cell r="Z1572">
            <v>18</v>
          </cell>
          <cell r="AC1572" t="str">
            <v>STU</v>
          </cell>
        </row>
        <row r="1573">
          <cell r="E1573">
            <v>1</v>
          </cell>
          <cell r="I1573" t="str">
            <v>Slovenská technická univerzita v Bratislave</v>
          </cell>
          <cell r="J1573" t="str">
            <v>Strojnícka fakulta</v>
          </cell>
          <cell r="Z1573">
            <v>0.45000000000000018</v>
          </cell>
          <cell r="AC1573" t="str">
            <v>STU</v>
          </cell>
        </row>
        <row r="1574">
          <cell r="E1574">
            <v>2</v>
          </cell>
          <cell r="I1574" t="str">
            <v>Slovenská technická univerzita v Bratislave</v>
          </cell>
          <cell r="J1574" t="str">
            <v>Stavebná fakulta</v>
          </cell>
          <cell r="Z1574">
            <v>6.25</v>
          </cell>
          <cell r="AC1574" t="str">
            <v>STU</v>
          </cell>
        </row>
        <row r="1575">
          <cell r="E1575">
            <v>2</v>
          </cell>
          <cell r="I1575" t="str">
            <v>Slovenská technická univerzita v Bratislave</v>
          </cell>
          <cell r="J1575" t="str">
            <v>Fakulta chemickej a potravinárskej technológie</v>
          </cell>
          <cell r="Z1575">
            <v>18</v>
          </cell>
          <cell r="AC1575" t="str">
            <v>STU</v>
          </cell>
        </row>
        <row r="1576">
          <cell r="E1576">
            <v>2</v>
          </cell>
          <cell r="I1576" t="str">
            <v>Univerzita Komenského v Bratislave</v>
          </cell>
          <cell r="J1576" t="str">
            <v>Právnická fakulta</v>
          </cell>
          <cell r="Z1576">
            <v>175.21634615384616</v>
          </cell>
          <cell r="AC1576" t="str">
            <v>UK</v>
          </cell>
        </row>
        <row r="1577">
          <cell r="E1577">
            <v>2</v>
          </cell>
          <cell r="I1577" t="str">
            <v>Univerzita Komenského v Bratislave</v>
          </cell>
          <cell r="J1577" t="str">
            <v>Právnická fakulta</v>
          </cell>
          <cell r="Z1577">
            <v>17.875</v>
          </cell>
          <cell r="AC1577" t="str">
            <v>UK</v>
          </cell>
        </row>
        <row r="1578">
          <cell r="E1578">
            <v>2</v>
          </cell>
          <cell r="I1578" t="str">
            <v>Technická univerzita vo Zvolene</v>
          </cell>
          <cell r="J1578">
            <v>0</v>
          </cell>
          <cell r="Z1578">
            <v>0</v>
          </cell>
          <cell r="AC1578" t="str">
            <v>TUZVO</v>
          </cell>
        </row>
        <row r="1579">
          <cell r="E1579">
            <v>3</v>
          </cell>
          <cell r="I1579" t="str">
            <v>Technická univerzita vo Zvolene</v>
          </cell>
          <cell r="J1579">
            <v>0</v>
          </cell>
          <cell r="Z1579">
            <v>13.200000000000001</v>
          </cell>
          <cell r="AC1579" t="str">
            <v>TUZVO</v>
          </cell>
        </row>
        <row r="1580">
          <cell r="E1580">
            <v>3</v>
          </cell>
          <cell r="I1580" t="str">
            <v>Technická univerzita vo Zvolene</v>
          </cell>
          <cell r="J1580" t="str">
            <v>Drevárska fakulta</v>
          </cell>
          <cell r="Z1580">
            <v>25.200000000000003</v>
          </cell>
          <cell r="AC1580" t="str">
            <v>TUZVO</v>
          </cell>
        </row>
        <row r="1581">
          <cell r="E1581">
            <v>2</v>
          </cell>
          <cell r="I1581" t="str">
            <v>Technická univerzita vo Zvolene</v>
          </cell>
          <cell r="J1581" t="str">
            <v>Fakulta techniky</v>
          </cell>
          <cell r="Z1581">
            <v>0</v>
          </cell>
          <cell r="AC1581" t="str">
            <v>TUZVO</v>
          </cell>
        </row>
        <row r="1582">
          <cell r="E1582">
            <v>3</v>
          </cell>
          <cell r="I1582" t="str">
            <v>Technická univerzita vo Zvolene</v>
          </cell>
          <cell r="J1582" t="str">
            <v>Fakulta techniky</v>
          </cell>
          <cell r="Z1582">
            <v>16.8</v>
          </cell>
          <cell r="AC1582" t="str">
            <v>TUZVO</v>
          </cell>
        </row>
        <row r="1583">
          <cell r="E1583">
            <v>2</v>
          </cell>
          <cell r="I1583" t="str">
            <v>Technická univerzita vo Zvolene</v>
          </cell>
          <cell r="J1583" t="str">
            <v>Drevárska fakulta</v>
          </cell>
          <cell r="Z1583">
            <v>0</v>
          </cell>
          <cell r="AC1583" t="str">
            <v>TUZVO</v>
          </cell>
        </row>
        <row r="1584">
          <cell r="E1584">
            <v>2</v>
          </cell>
          <cell r="I1584" t="str">
            <v>Technická univerzita vo Zvolene</v>
          </cell>
          <cell r="J1584" t="str">
            <v>Drevárska fakulta</v>
          </cell>
          <cell r="Z1584">
            <v>0</v>
          </cell>
          <cell r="AC1584" t="str">
            <v>TUZVO</v>
          </cell>
        </row>
        <row r="1585">
          <cell r="E1585">
            <v>3</v>
          </cell>
          <cell r="I1585" t="str">
            <v>Technická univerzita vo Zvolene</v>
          </cell>
          <cell r="J1585" t="str">
            <v>Lesnícka fakulta</v>
          </cell>
          <cell r="Z1585">
            <v>16.8</v>
          </cell>
          <cell r="AC1585" t="str">
            <v>TUZVO</v>
          </cell>
        </row>
        <row r="1586">
          <cell r="E1586">
            <v>3</v>
          </cell>
          <cell r="I1586" t="str">
            <v>Technická univerzita vo Zvolene</v>
          </cell>
          <cell r="J1586" t="str">
            <v>Lesnícka fakulta</v>
          </cell>
          <cell r="Z1586">
            <v>16.8</v>
          </cell>
          <cell r="AC1586" t="str">
            <v>TUZVO</v>
          </cell>
        </row>
        <row r="1587">
          <cell r="E1587">
            <v>3</v>
          </cell>
          <cell r="I1587" t="str">
            <v>Technická univerzita vo Zvolene</v>
          </cell>
          <cell r="J1587" t="str">
            <v>Drevárska fakulta</v>
          </cell>
          <cell r="Z1587">
            <v>4.4000000000000004</v>
          </cell>
          <cell r="AC1587" t="str">
            <v>TUZVO</v>
          </cell>
        </row>
        <row r="1588">
          <cell r="E1588">
            <v>2</v>
          </cell>
          <cell r="I1588" t="str">
            <v>Technická univerzita vo Zvolene</v>
          </cell>
          <cell r="J1588" t="str">
            <v>Drevárska fakulta</v>
          </cell>
          <cell r="Z1588">
            <v>0</v>
          </cell>
          <cell r="AC1588" t="str">
            <v>TUZVO</v>
          </cell>
        </row>
        <row r="1589">
          <cell r="E1589">
            <v>2</v>
          </cell>
          <cell r="I1589" t="str">
            <v>Technická univerzita vo Zvolene</v>
          </cell>
          <cell r="J1589" t="str">
            <v>Drevárska fakulta</v>
          </cell>
          <cell r="Z1589">
            <v>10.285714285714286</v>
          </cell>
          <cell r="AC1589" t="str">
            <v>TUZVO</v>
          </cell>
        </row>
        <row r="1590">
          <cell r="E1590">
            <v>2</v>
          </cell>
          <cell r="I1590" t="str">
            <v>Technická univerzita vo Zvolene</v>
          </cell>
          <cell r="J1590" t="str">
            <v>Lesnícka fakulta</v>
          </cell>
          <cell r="Z1590">
            <v>36.450000000000003</v>
          </cell>
          <cell r="AC1590" t="str">
            <v>TUZVO</v>
          </cell>
        </row>
        <row r="1591">
          <cell r="E1591">
            <v>2</v>
          </cell>
          <cell r="I1591" t="str">
            <v>Technická univerzita vo Zvolene</v>
          </cell>
          <cell r="J1591" t="str">
            <v>Drevárska fakulta</v>
          </cell>
          <cell r="Z1591">
            <v>29.554054054054053</v>
          </cell>
          <cell r="AC1591" t="str">
            <v>TUZVO</v>
          </cell>
        </row>
        <row r="1592">
          <cell r="E1592">
            <v>1</v>
          </cell>
          <cell r="I1592" t="str">
            <v>Technická univerzita vo Zvolene</v>
          </cell>
          <cell r="J1592" t="str">
            <v>Fakulta ekológie a environmentalistiky</v>
          </cell>
          <cell r="Z1592">
            <v>1.0499999999999989</v>
          </cell>
          <cell r="AC1592" t="str">
            <v>TUZVO</v>
          </cell>
        </row>
        <row r="1593">
          <cell r="E1593">
            <v>1</v>
          </cell>
          <cell r="I1593" t="str">
            <v>Technická univerzita vo Zvolene</v>
          </cell>
          <cell r="J1593" t="str">
            <v>Fakulta techniky</v>
          </cell>
          <cell r="Z1593">
            <v>0.59999999999999964</v>
          </cell>
          <cell r="AC1593" t="str">
            <v>TUZVO</v>
          </cell>
        </row>
        <row r="1594">
          <cell r="E1594">
            <v>1</v>
          </cell>
          <cell r="I1594" t="str">
            <v>Technická univerzita vo Zvolene</v>
          </cell>
          <cell r="J1594" t="str">
            <v>Lesnícka fakulta</v>
          </cell>
          <cell r="Z1594">
            <v>1.7599999999999998</v>
          </cell>
          <cell r="AC1594" t="str">
            <v>TUZVO</v>
          </cell>
        </row>
        <row r="1595">
          <cell r="E1595">
            <v>2</v>
          </cell>
          <cell r="I1595" t="str">
            <v>Technická univerzita vo Zvolene</v>
          </cell>
          <cell r="J1595" t="str">
            <v>Lesnícka fakulta</v>
          </cell>
          <cell r="Z1595">
            <v>14.666666666666666</v>
          </cell>
          <cell r="AC1595" t="str">
            <v>TUZVO</v>
          </cell>
        </row>
        <row r="1596">
          <cell r="E1596">
            <v>1</v>
          </cell>
          <cell r="I1596" t="str">
            <v>Technická univerzita vo Zvolene</v>
          </cell>
          <cell r="J1596">
            <v>0</v>
          </cell>
          <cell r="Z1596">
            <v>0.19999999999999996</v>
          </cell>
          <cell r="AC1596" t="str">
            <v>TUZVO</v>
          </cell>
        </row>
        <row r="1597">
          <cell r="E1597">
            <v>3</v>
          </cell>
          <cell r="I1597" t="str">
            <v>Technická univerzita vo Zvolene</v>
          </cell>
          <cell r="J1597" t="str">
            <v>Lesnícka fakulta</v>
          </cell>
          <cell r="Z1597">
            <v>8.4</v>
          </cell>
          <cell r="AC1597" t="str">
            <v>TUZVO</v>
          </cell>
        </row>
        <row r="1598">
          <cell r="E1598">
            <v>2</v>
          </cell>
          <cell r="I1598" t="str">
            <v>Univerzita Komenského v Bratislave</v>
          </cell>
          <cell r="J1598" t="str">
            <v>Fakulta managementu</v>
          </cell>
          <cell r="Z1598">
            <v>113.72180451127819</v>
          </cell>
          <cell r="AC1598" t="str">
            <v>UK</v>
          </cell>
        </row>
        <row r="1599">
          <cell r="E1599">
            <v>1</v>
          </cell>
          <cell r="I1599" t="str">
            <v>Univerzita Komenského v Bratislave</v>
          </cell>
          <cell r="J1599" t="str">
            <v>Fakulta managementu</v>
          </cell>
          <cell r="Z1599">
            <v>7.7</v>
          </cell>
          <cell r="AC1599" t="str">
            <v>UK</v>
          </cell>
        </row>
        <row r="1600">
          <cell r="E1600">
            <v>2</v>
          </cell>
          <cell r="I1600" t="str">
            <v>Univerzita Komenského v Bratislave</v>
          </cell>
          <cell r="J1600" t="str">
            <v>Fakulta managementu</v>
          </cell>
          <cell r="Z1600">
            <v>10.199999999999999</v>
          </cell>
          <cell r="AC1600" t="str">
            <v>UK</v>
          </cell>
        </row>
        <row r="1601">
          <cell r="E1601">
            <v>3</v>
          </cell>
          <cell r="I1601" t="str">
            <v>Univerzita Komenského v Bratislave</v>
          </cell>
          <cell r="J1601" t="str">
            <v>Prírodovedecká fakulta</v>
          </cell>
          <cell r="Z1601">
            <v>0</v>
          </cell>
          <cell r="AC1601" t="str">
            <v>UK</v>
          </cell>
        </row>
        <row r="1602">
          <cell r="E1602">
            <v>3</v>
          </cell>
          <cell r="I1602" t="str">
            <v>Univerzita Komenského v Bratislave</v>
          </cell>
          <cell r="J1602" t="str">
            <v>Prírodovedecká fakulta</v>
          </cell>
          <cell r="Z1602">
            <v>0</v>
          </cell>
          <cell r="AC1602" t="str">
            <v>UK</v>
          </cell>
        </row>
        <row r="1603">
          <cell r="E1603">
            <v>2</v>
          </cell>
          <cell r="I1603" t="str">
            <v>Univerzita Komenského v Bratislave</v>
          </cell>
          <cell r="J1603" t="str">
            <v>Prírodovedecká fakulta</v>
          </cell>
          <cell r="Z1603">
            <v>20.357142857142858</v>
          </cell>
          <cell r="AC1603" t="str">
            <v>UK</v>
          </cell>
        </row>
        <row r="1604">
          <cell r="E1604">
            <v>1</v>
          </cell>
          <cell r="I1604" t="str">
            <v>Univerzita Komenského v Bratislave</v>
          </cell>
          <cell r="J1604" t="str">
            <v>Prírodovedecká fakulta</v>
          </cell>
          <cell r="Z1604">
            <v>0.76999999999999957</v>
          </cell>
          <cell r="AC1604" t="str">
            <v>UK</v>
          </cell>
        </row>
        <row r="1605">
          <cell r="E1605">
            <v>2</v>
          </cell>
          <cell r="I1605" t="str">
            <v>Univerzita Komenského v Bratislave</v>
          </cell>
          <cell r="J1605" t="str">
            <v>Prírodovedecká fakulta</v>
          </cell>
          <cell r="Z1605">
            <v>54</v>
          </cell>
          <cell r="AC1605" t="str">
            <v>UK</v>
          </cell>
        </row>
        <row r="1606">
          <cell r="E1606">
            <v>2</v>
          </cell>
          <cell r="I1606" t="str">
            <v>Univerzita Komenského v Bratislave</v>
          </cell>
          <cell r="J1606" t="str">
            <v>Prírodovedecká fakulta</v>
          </cell>
          <cell r="Z1606">
            <v>7</v>
          </cell>
          <cell r="AC1606" t="str">
            <v>UK</v>
          </cell>
        </row>
        <row r="1607">
          <cell r="E1607">
            <v>2</v>
          </cell>
          <cell r="I1607" t="str">
            <v>Univerzita Komenského v Bratislave</v>
          </cell>
          <cell r="J1607" t="str">
            <v>Prírodovedecká fakulta</v>
          </cell>
          <cell r="Z1607">
            <v>10.384615384615383</v>
          </cell>
          <cell r="AC1607" t="str">
            <v>UK</v>
          </cell>
        </row>
        <row r="1608">
          <cell r="E1608">
            <v>1</v>
          </cell>
          <cell r="I1608" t="str">
            <v>Univerzita Komenského v Bratislave</v>
          </cell>
          <cell r="J1608" t="str">
            <v>Prírodovedecká fakulta</v>
          </cell>
          <cell r="Z1608">
            <v>3.15</v>
          </cell>
          <cell r="AC1608" t="str">
            <v>UK</v>
          </cell>
        </row>
        <row r="1609">
          <cell r="E1609">
            <v>1</v>
          </cell>
          <cell r="I1609" t="str">
            <v>Univerzita Komenského v Bratislave</v>
          </cell>
          <cell r="J1609" t="str">
            <v>Prírodovedecká fakulta</v>
          </cell>
          <cell r="Z1609">
            <v>0.59999999999999964</v>
          </cell>
          <cell r="AC1609" t="str">
            <v>UK</v>
          </cell>
        </row>
        <row r="1610">
          <cell r="E1610">
            <v>1</v>
          </cell>
          <cell r="I1610" t="str">
            <v>Univerzita Komenského v Bratislave</v>
          </cell>
          <cell r="J1610" t="str">
            <v>Prírodovedecká fakulta</v>
          </cell>
          <cell r="Z1610">
            <v>2.0999999999999979</v>
          </cell>
          <cell r="AC1610" t="str">
            <v>UK</v>
          </cell>
        </row>
        <row r="1611">
          <cell r="E1611">
            <v>1</v>
          </cell>
          <cell r="I1611" t="str">
            <v>Univerzita Komenského v Bratislave</v>
          </cell>
          <cell r="J1611" t="str">
            <v>Prírodovedecká fakulta</v>
          </cell>
          <cell r="Z1611">
            <v>1.1999999999999993</v>
          </cell>
          <cell r="AC1611" t="str">
            <v>UK</v>
          </cell>
        </row>
        <row r="1612">
          <cell r="E1612">
            <v>1</v>
          </cell>
          <cell r="I1612" t="str">
            <v>Univerzita Komenského v Bratislave</v>
          </cell>
          <cell r="J1612" t="str">
            <v>Prírodovedecká fakulta</v>
          </cell>
          <cell r="Z1612">
            <v>1.65</v>
          </cell>
          <cell r="AC1612" t="str">
            <v>UK</v>
          </cell>
        </row>
        <row r="1613">
          <cell r="E1613">
            <v>2</v>
          </cell>
          <cell r="I1613" t="str">
            <v>Paneurópska vysoká škola</v>
          </cell>
          <cell r="J1613" t="str">
            <v>Fakulta ekonómie a podnikania</v>
          </cell>
          <cell r="Z1613">
            <v>0</v>
          </cell>
          <cell r="AC1613" t="str">
            <v>PEVŠ</v>
          </cell>
        </row>
        <row r="1614">
          <cell r="E1614">
            <v>2</v>
          </cell>
          <cell r="I1614" t="str">
            <v>Paneurópska vysoká škola</v>
          </cell>
          <cell r="J1614" t="str">
            <v>Fakulta psychológie</v>
          </cell>
          <cell r="Z1614">
            <v>0</v>
          </cell>
          <cell r="AC1614" t="str">
            <v>PEVŠ</v>
          </cell>
        </row>
        <row r="1615">
          <cell r="E1615">
            <v>2</v>
          </cell>
          <cell r="I1615" t="str">
            <v>Paneurópska vysoká škola</v>
          </cell>
          <cell r="J1615" t="str">
            <v>Fakulta masmédií</v>
          </cell>
          <cell r="Z1615">
            <v>0</v>
          </cell>
          <cell r="AC1615" t="str">
            <v>PEVŠ</v>
          </cell>
        </row>
        <row r="1616">
          <cell r="E1616">
            <v>1</v>
          </cell>
          <cell r="I1616" t="str">
            <v>Paneurópska vysoká škola</v>
          </cell>
          <cell r="J1616" t="str">
            <v>Fakulta masmédií</v>
          </cell>
          <cell r="Z1616">
            <v>0</v>
          </cell>
          <cell r="AC1616" t="str">
            <v>PEVŠ</v>
          </cell>
        </row>
        <row r="1617">
          <cell r="E1617">
            <v>1</v>
          </cell>
          <cell r="I1617" t="str">
            <v>Paneurópska vysoká škola</v>
          </cell>
          <cell r="J1617" t="str">
            <v>Fakulta práva</v>
          </cell>
          <cell r="Z1617">
            <v>0</v>
          </cell>
          <cell r="AC1617" t="str">
            <v>PEVŠ</v>
          </cell>
        </row>
        <row r="1618">
          <cell r="E1618">
            <v>3</v>
          </cell>
          <cell r="I1618" t="str">
            <v>Univerzita Komenského v Bratislave</v>
          </cell>
          <cell r="J1618" t="str">
            <v>Fakulta managementu</v>
          </cell>
          <cell r="Z1618">
            <v>48.400000000000006</v>
          </cell>
          <cell r="AC1618" t="str">
            <v>UK</v>
          </cell>
        </row>
        <row r="1619">
          <cell r="E1619">
            <v>3</v>
          </cell>
          <cell r="I1619" t="str">
            <v>Trenčianska univerzita Alexandra Dubčeka v Trenčíne</v>
          </cell>
          <cell r="J1619" t="str">
            <v>Fakulta špeciálnej techniky</v>
          </cell>
          <cell r="Z1619">
            <v>16.8</v>
          </cell>
          <cell r="AC1619" t="str">
            <v>TUAD</v>
          </cell>
        </row>
        <row r="1620">
          <cell r="E1620">
            <v>2</v>
          </cell>
          <cell r="I1620" t="str">
            <v>Trenčianska univerzita Alexandra Dubčeka v Trenčíne</v>
          </cell>
          <cell r="J1620" t="str">
            <v>Fakulta priemyselných technológií v Púchove</v>
          </cell>
          <cell r="Z1620">
            <v>33.87096774193548</v>
          </cell>
          <cell r="AC1620" t="str">
            <v>TUAD</v>
          </cell>
        </row>
        <row r="1621">
          <cell r="E1621">
            <v>3</v>
          </cell>
          <cell r="I1621" t="str">
            <v>Trenčianska univerzita Alexandra Dubčeka v Trenčíne</v>
          </cell>
          <cell r="J1621" t="str">
            <v>Fakulta sociálno-ekonomických vzťahov</v>
          </cell>
          <cell r="Z1621">
            <v>5.3333333333333339</v>
          </cell>
          <cell r="AC1621" t="str">
            <v>TUAD</v>
          </cell>
        </row>
        <row r="1622">
          <cell r="E1622">
            <v>1</v>
          </cell>
          <cell r="I1622" t="str">
            <v>Trenčianska univerzita Alexandra Dubčeka v Trenčíne</v>
          </cell>
          <cell r="J1622" t="str">
            <v>Fakulta sociálno-ekonomických vzťahov</v>
          </cell>
          <cell r="Z1622">
            <v>0.62999999999999989</v>
          </cell>
          <cell r="AC1622" t="str">
            <v>TUAD</v>
          </cell>
        </row>
        <row r="1623">
          <cell r="E1623">
            <v>2</v>
          </cell>
          <cell r="I1623" t="str">
            <v>Trenčianska univerzita Alexandra Dubčeka v Trenčíne</v>
          </cell>
          <cell r="J1623" t="str">
            <v>Fakulta sociálno-ekonomických vzťahov</v>
          </cell>
          <cell r="Z1623">
            <v>34.9375</v>
          </cell>
          <cell r="AC1623" t="str">
            <v>TUAD</v>
          </cell>
        </row>
        <row r="1624">
          <cell r="E1624">
            <v>2</v>
          </cell>
          <cell r="I1624" t="str">
            <v>Univerzita sv. Cyrila a Metoda v Trnave</v>
          </cell>
          <cell r="J1624" t="str">
            <v>Fakulta zdravotníckych vied</v>
          </cell>
          <cell r="Z1624">
            <v>0</v>
          </cell>
          <cell r="AC1624" t="str">
            <v>UCM</v>
          </cell>
        </row>
        <row r="1625">
          <cell r="E1625">
            <v>2</v>
          </cell>
          <cell r="I1625" t="str">
            <v>Univerzita sv. Cyrila a Metoda v Trnave</v>
          </cell>
          <cell r="J1625" t="str">
            <v>Fakulta zdravotníckych vied</v>
          </cell>
          <cell r="Z1625">
            <v>185.4484210526316</v>
          </cell>
          <cell r="AC1625" t="str">
            <v>UCM</v>
          </cell>
        </row>
        <row r="1626">
          <cell r="E1626">
            <v>3</v>
          </cell>
          <cell r="I1626" t="str">
            <v>Univerzita sv. Cyrila a Metoda v Trnave</v>
          </cell>
          <cell r="J1626" t="str">
            <v>Fakulta masmediálnej komunikácie</v>
          </cell>
          <cell r="Z1626">
            <v>17.600000000000001</v>
          </cell>
          <cell r="AC1626" t="str">
            <v>UCM</v>
          </cell>
        </row>
        <row r="1627">
          <cell r="E1627">
            <v>3</v>
          </cell>
          <cell r="I1627" t="str">
            <v>Univerzita sv. Cyrila a Metoda v Trnave</v>
          </cell>
          <cell r="J1627" t="str">
            <v>Filozofická fakulta</v>
          </cell>
          <cell r="Z1627">
            <v>9.9</v>
          </cell>
          <cell r="AC1627" t="str">
            <v>UCM</v>
          </cell>
        </row>
        <row r="1628">
          <cell r="E1628">
            <v>1</v>
          </cell>
          <cell r="I1628" t="str">
            <v>Univerzita sv. Cyrila a Metoda v Trnave</v>
          </cell>
          <cell r="J1628" t="str">
            <v>Fakulta zdravotníckych vied</v>
          </cell>
          <cell r="Z1628">
            <v>0</v>
          </cell>
          <cell r="AC1628" t="str">
            <v>UCM</v>
          </cell>
        </row>
        <row r="1629">
          <cell r="E1629">
            <v>3</v>
          </cell>
          <cell r="I1629" t="str">
            <v>Univerzita sv. Cyrila a Metoda v Trnave</v>
          </cell>
          <cell r="J1629" t="str">
            <v>Fakulta masmediálnej komunikácie</v>
          </cell>
          <cell r="Z1629">
            <v>4.4000000000000004</v>
          </cell>
          <cell r="AC1629" t="str">
            <v>UCM</v>
          </cell>
        </row>
        <row r="1630">
          <cell r="E1630">
            <v>3</v>
          </cell>
          <cell r="I1630" t="str">
            <v>Univerzita sv. Cyrila a Metoda v Trnave</v>
          </cell>
          <cell r="J1630" t="str">
            <v>Filozofická fakulta</v>
          </cell>
          <cell r="Z1630">
            <v>8.8000000000000007</v>
          </cell>
          <cell r="AC1630" t="str">
            <v>UCM</v>
          </cell>
        </row>
        <row r="1631">
          <cell r="E1631">
            <v>3</v>
          </cell>
          <cell r="I1631" t="str">
            <v>Univerzita sv. Cyrila a Metoda v Trnave</v>
          </cell>
          <cell r="J1631" t="str">
            <v>Fakulta sociálnych vied</v>
          </cell>
          <cell r="Z1631">
            <v>8.8000000000000007</v>
          </cell>
          <cell r="AC1631" t="str">
            <v>UCM</v>
          </cell>
        </row>
        <row r="1632">
          <cell r="E1632">
            <v>2</v>
          </cell>
          <cell r="I1632" t="str">
            <v>Univerzita sv. Cyrila a Metoda v Trnave</v>
          </cell>
          <cell r="J1632" t="str">
            <v>Fakulta sociálnych vied</v>
          </cell>
          <cell r="Z1632">
            <v>7.8571428571428568</v>
          </cell>
          <cell r="AC1632" t="str">
            <v>UCM</v>
          </cell>
        </row>
        <row r="1633">
          <cell r="E1633">
            <v>2</v>
          </cell>
          <cell r="I1633" t="str">
            <v>Univerzita sv. Cyrila a Metoda v Trnave</v>
          </cell>
          <cell r="J1633" t="str">
            <v>Fakulta sociálnych vied</v>
          </cell>
          <cell r="Z1633">
            <v>0</v>
          </cell>
          <cell r="AC1633" t="str">
            <v>UCM</v>
          </cell>
        </row>
        <row r="1634">
          <cell r="E1634">
            <v>2</v>
          </cell>
          <cell r="I1634" t="str">
            <v>Univerzita sv. Cyrila a Metoda v Trnave</v>
          </cell>
          <cell r="J1634" t="str">
            <v>Filozofická fakulta</v>
          </cell>
          <cell r="Z1634">
            <v>1.8333333333333335</v>
          </cell>
          <cell r="AC1634" t="str">
            <v>UCM</v>
          </cell>
        </row>
        <row r="1635">
          <cell r="E1635">
            <v>2</v>
          </cell>
          <cell r="I1635" t="str">
            <v>Univerzita sv. Cyrila a Metoda v Trnave</v>
          </cell>
          <cell r="J1635" t="str">
            <v>Filozofická fakulta</v>
          </cell>
          <cell r="Z1635">
            <v>0.55000000000000004</v>
          </cell>
          <cell r="AC1635" t="str">
            <v>UCM</v>
          </cell>
        </row>
        <row r="1636">
          <cell r="E1636">
            <v>2</v>
          </cell>
          <cell r="I1636" t="str">
            <v>Univerzita sv. Cyrila a Metoda v Trnave</v>
          </cell>
          <cell r="J1636" t="str">
            <v>Fakulta prírodných vied</v>
          </cell>
          <cell r="Z1636">
            <v>7.5</v>
          </cell>
          <cell r="AC1636" t="str">
            <v>UCM</v>
          </cell>
        </row>
        <row r="1637">
          <cell r="E1637">
            <v>2</v>
          </cell>
          <cell r="I1637" t="str">
            <v>Univerzita sv. Cyrila a Metoda v Trnave</v>
          </cell>
          <cell r="J1637" t="str">
            <v>Fakulta sociálnych vied</v>
          </cell>
          <cell r="Z1637">
            <v>10.5</v>
          </cell>
          <cell r="AC1637" t="str">
            <v>UCM</v>
          </cell>
        </row>
        <row r="1638">
          <cell r="E1638">
            <v>1</v>
          </cell>
          <cell r="I1638" t="str">
            <v>Univerzita sv. Cyrila a Metoda v Trnave</v>
          </cell>
          <cell r="J1638">
            <v>0</v>
          </cell>
          <cell r="Z1638">
            <v>11.098214285714285</v>
          </cell>
          <cell r="AC1638" t="str">
            <v>UCM</v>
          </cell>
        </row>
        <row r="1639">
          <cell r="E1639">
            <v>1</v>
          </cell>
          <cell r="I1639" t="str">
            <v>Univerzita sv. Cyrila a Metoda v Trnave</v>
          </cell>
          <cell r="J1639" t="str">
            <v>Fakulta zdravotníckych vied</v>
          </cell>
          <cell r="Z1639">
            <v>18.494505494505489</v>
          </cell>
          <cell r="AC1639" t="str">
            <v>UCM</v>
          </cell>
        </row>
        <row r="1640">
          <cell r="E1640">
            <v>1</v>
          </cell>
          <cell r="I1640" t="str">
            <v>Univerzita sv. Cyrila a Metoda v Trnave</v>
          </cell>
          <cell r="J1640" t="str">
            <v>Filozofická fakulta</v>
          </cell>
          <cell r="Z1640">
            <v>1.2649999999999999</v>
          </cell>
          <cell r="AC1640" t="str">
            <v>UCM</v>
          </cell>
        </row>
        <row r="1641">
          <cell r="E1641">
            <v>1</v>
          </cell>
          <cell r="I1641" t="str">
            <v>Univerzita sv. Cyrila a Metoda v Trnave</v>
          </cell>
          <cell r="J1641" t="str">
            <v>Filozofická fakulta</v>
          </cell>
          <cell r="Z1641">
            <v>5.4999999999999993E-2</v>
          </cell>
          <cell r="AC1641" t="str">
            <v>UCM</v>
          </cell>
        </row>
        <row r="1642">
          <cell r="E1642">
            <v>1</v>
          </cell>
          <cell r="I1642" t="str">
            <v>Univerzita sv. Cyrila a Metoda v Trnave</v>
          </cell>
          <cell r="J1642" t="str">
            <v>Fakulta zdravotníckych vied</v>
          </cell>
          <cell r="Z1642">
            <v>12</v>
          </cell>
          <cell r="AC1642" t="str">
            <v>UCM</v>
          </cell>
        </row>
        <row r="1643">
          <cell r="E1643">
            <v>1</v>
          </cell>
          <cell r="I1643" t="str">
            <v>Univerzita sv. Cyrila a Metoda v Trnave</v>
          </cell>
          <cell r="J1643" t="str">
            <v>Fakulta sociálnych vied</v>
          </cell>
          <cell r="Z1643">
            <v>0.79999999999999982</v>
          </cell>
          <cell r="AC1643" t="str">
            <v>UCM</v>
          </cell>
        </row>
        <row r="1644">
          <cell r="E1644">
            <v>1</v>
          </cell>
          <cell r="I1644" t="str">
            <v>Univerzita sv. Cyrila a Metoda v Trnave</v>
          </cell>
          <cell r="J1644" t="str">
            <v>Fakulta zdravotníckych vied</v>
          </cell>
          <cell r="Z1644">
            <v>0</v>
          </cell>
          <cell r="AC1644" t="str">
            <v>UCM</v>
          </cell>
        </row>
        <row r="1645">
          <cell r="E1645">
            <v>1</v>
          </cell>
          <cell r="I1645" t="str">
            <v>Univerzita sv. Cyrila a Metoda v Trnave</v>
          </cell>
          <cell r="J1645" t="str">
            <v>Filozofická fakulta</v>
          </cell>
          <cell r="Z1645">
            <v>0.21999999999999997</v>
          </cell>
          <cell r="AC1645" t="str">
            <v>UCM</v>
          </cell>
        </row>
        <row r="1646">
          <cell r="E1646">
            <v>1</v>
          </cell>
          <cell r="I1646" t="str">
            <v>Univerzita sv. Cyrila a Metoda v Trnave</v>
          </cell>
          <cell r="J1646" t="str">
            <v>Filozofická fakulta</v>
          </cell>
          <cell r="Z1646">
            <v>0.27499999999999991</v>
          </cell>
          <cell r="AC1646" t="str">
            <v>UCM</v>
          </cell>
        </row>
        <row r="1647">
          <cell r="E1647">
            <v>1</v>
          </cell>
          <cell r="I1647" t="str">
            <v>Univerzita sv. Cyrila a Metoda v Trnave</v>
          </cell>
          <cell r="J1647" t="str">
            <v>Filozofická fakulta</v>
          </cell>
          <cell r="Z1647">
            <v>2.2000000000000002</v>
          </cell>
          <cell r="AC1647" t="str">
            <v>UCM</v>
          </cell>
        </row>
        <row r="1648">
          <cell r="E1648">
            <v>1</v>
          </cell>
          <cell r="I1648" t="str">
            <v>Univerzita sv. Cyrila a Metoda v Trnave</v>
          </cell>
          <cell r="J1648" t="str">
            <v>Filozofická fakulta</v>
          </cell>
          <cell r="Z1648">
            <v>0.16500000000000004</v>
          </cell>
          <cell r="AC1648" t="str">
            <v>UCM</v>
          </cell>
        </row>
        <row r="1649">
          <cell r="E1649">
            <v>2</v>
          </cell>
          <cell r="I1649" t="str">
            <v>Univerzita sv. Cyrila a Metoda v Trnave</v>
          </cell>
          <cell r="J1649" t="str">
            <v>Filozofická fakulta</v>
          </cell>
          <cell r="Z1649">
            <v>4.2857142857142856</v>
          </cell>
          <cell r="AC1649" t="str">
            <v>UCM</v>
          </cell>
        </row>
        <row r="1650">
          <cell r="E1650">
            <v>1</v>
          </cell>
          <cell r="I1650" t="str">
            <v>Univerzita sv. Cyrila a Metoda v Trnave</v>
          </cell>
          <cell r="J1650" t="str">
            <v>Filozofická fakulta</v>
          </cell>
          <cell r="Z1650">
            <v>9.9999999999999978E-2</v>
          </cell>
          <cell r="AC1650" t="str">
            <v>UCM</v>
          </cell>
        </row>
        <row r="1651">
          <cell r="E1651">
            <v>1</v>
          </cell>
          <cell r="I1651" t="str">
            <v>Univerzita sv. Cyrila a Metoda v Trnave</v>
          </cell>
          <cell r="J1651" t="str">
            <v>Filozofická fakulta</v>
          </cell>
          <cell r="Z1651">
            <v>9.9999999999999978E-2</v>
          </cell>
          <cell r="AC1651" t="str">
            <v>UCM</v>
          </cell>
        </row>
        <row r="1652">
          <cell r="E1652">
            <v>1</v>
          </cell>
          <cell r="I1652" t="str">
            <v>Univerzita sv. Cyrila a Metoda v Trnave</v>
          </cell>
          <cell r="J1652" t="str">
            <v>Filozofická fakulta</v>
          </cell>
          <cell r="Z1652">
            <v>1.1000000000000001</v>
          </cell>
          <cell r="AC1652" t="str">
            <v>UCM</v>
          </cell>
        </row>
        <row r="1653">
          <cell r="E1653">
            <v>3</v>
          </cell>
          <cell r="I1653" t="str">
            <v>Univerzita sv. Cyrila a Metoda v Trnave</v>
          </cell>
          <cell r="J1653" t="str">
            <v>Filozofická fakulta</v>
          </cell>
          <cell r="Z1653">
            <v>13.200000000000001</v>
          </cell>
          <cell r="AC1653" t="str">
            <v>UCM</v>
          </cell>
        </row>
        <row r="1654">
          <cell r="E1654">
            <v>2</v>
          </cell>
          <cell r="I1654" t="str">
            <v>Univerzita sv. Cyrila a Metoda v Trnave</v>
          </cell>
          <cell r="J1654" t="str">
            <v>Filozofická fakulta</v>
          </cell>
          <cell r="Z1654">
            <v>0</v>
          </cell>
          <cell r="AC1654" t="str">
            <v>UCM</v>
          </cell>
        </row>
        <row r="1655">
          <cell r="E1655">
            <v>1</v>
          </cell>
          <cell r="I1655" t="str">
            <v>Trenčianska univerzita Alexandra Dubčeka v Trenčíne</v>
          </cell>
          <cell r="J1655" t="str">
            <v>Fakulta zdravotníctva</v>
          </cell>
          <cell r="Z1655">
            <v>0</v>
          </cell>
          <cell r="AC1655" t="str">
            <v>TUAD</v>
          </cell>
        </row>
        <row r="1656">
          <cell r="E1656">
            <v>5</v>
          </cell>
          <cell r="I1656" t="str">
            <v>Trenčianska univerzita Alexandra Dubčeka v Trenčíne</v>
          </cell>
          <cell r="J1656" t="str">
            <v>Fakulta zdravotníctva</v>
          </cell>
          <cell r="Z1656">
            <v>0</v>
          </cell>
          <cell r="AC1656" t="str">
            <v>TUAD</v>
          </cell>
        </row>
        <row r="1657">
          <cell r="E1657">
            <v>5</v>
          </cell>
          <cell r="I1657" t="str">
            <v>Trenčianska univerzita Alexandra Dubčeka v Trenčíne</v>
          </cell>
          <cell r="J1657" t="str">
            <v>Fakulta zdravotníctva</v>
          </cell>
          <cell r="Z1657">
            <v>2.3999999999999986</v>
          </cell>
          <cell r="AC1657" t="str">
            <v>TUAD</v>
          </cell>
        </row>
        <row r="1658">
          <cell r="E1658">
            <v>2</v>
          </cell>
          <cell r="I1658" t="str">
            <v>Trenčianska univerzita Alexandra Dubčeka v Trenčíne</v>
          </cell>
          <cell r="J1658" t="str">
            <v>Fakulta zdravotníctva</v>
          </cell>
          <cell r="Z1658">
            <v>35.142857142857139</v>
          </cell>
          <cell r="AC1658" t="str">
            <v>TUAD</v>
          </cell>
        </row>
        <row r="1659">
          <cell r="E1659">
            <v>2</v>
          </cell>
          <cell r="I1659" t="str">
            <v>Univerzita Pavla Jozefa Šafárika v Košiciach</v>
          </cell>
          <cell r="J1659" t="str">
            <v>Právnická fakulta</v>
          </cell>
          <cell r="Z1659">
            <v>0</v>
          </cell>
          <cell r="AC1659" t="str">
            <v>UPJŠ</v>
          </cell>
        </row>
        <row r="1660">
          <cell r="E1660">
            <v>2</v>
          </cell>
          <cell r="I1660" t="str">
            <v>Trenčianska univerzita Alexandra Dubčeka v Trenčíne</v>
          </cell>
          <cell r="J1660">
            <v>0</v>
          </cell>
          <cell r="Z1660">
            <v>4.166666666666667</v>
          </cell>
          <cell r="AC1660" t="str">
            <v>TUAD</v>
          </cell>
        </row>
        <row r="1661">
          <cell r="E1661">
            <v>1</v>
          </cell>
          <cell r="I1661" t="str">
            <v>Trenčianska univerzita Alexandra Dubčeka v Trenčíne</v>
          </cell>
          <cell r="J1661">
            <v>0</v>
          </cell>
          <cell r="Z1661">
            <v>0.5</v>
          </cell>
          <cell r="AC1661" t="str">
            <v>TUAD</v>
          </cell>
        </row>
        <row r="1662">
          <cell r="E1662">
            <v>2</v>
          </cell>
          <cell r="I1662" t="str">
            <v>Trenčianska univerzita Alexandra Dubčeka v Trenčíne</v>
          </cell>
          <cell r="J1662">
            <v>0</v>
          </cell>
          <cell r="Z1662">
            <v>0</v>
          </cell>
          <cell r="AC1662" t="str">
            <v>TUAD</v>
          </cell>
        </row>
        <row r="1663">
          <cell r="E1663">
            <v>1</v>
          </cell>
          <cell r="I1663" t="str">
            <v>Vysoká škola bezpečnostného manažérstva v Košiciach</v>
          </cell>
          <cell r="J1663">
            <v>0</v>
          </cell>
          <cell r="Z1663">
            <v>16.752272727272725</v>
          </cell>
          <cell r="AC1663" t="str">
            <v>VŠBM</v>
          </cell>
        </row>
        <row r="1664">
          <cell r="E1664">
            <v>2</v>
          </cell>
          <cell r="I1664" t="str">
            <v>Vysoká škola bezpečnostného manažérstva v Košiciach</v>
          </cell>
          <cell r="J1664">
            <v>0</v>
          </cell>
          <cell r="Z1664">
            <v>158.28099173553719</v>
          </cell>
          <cell r="AC1664" t="str">
            <v>VŠBM</v>
          </cell>
        </row>
        <row r="1665">
          <cell r="E1665">
            <v>3</v>
          </cell>
          <cell r="I1665" t="str">
            <v>Vysoká škola bezpečnostného manažérstva v Košiciach</v>
          </cell>
          <cell r="J1665">
            <v>0</v>
          </cell>
          <cell r="Z1665">
            <v>18.900000000000002</v>
          </cell>
          <cell r="AC1665" t="str">
            <v>VŠBM</v>
          </cell>
        </row>
        <row r="1666">
          <cell r="E1666">
            <v>1</v>
          </cell>
          <cell r="I1666" t="str">
            <v>Katolícka univerzita v Ružomberku</v>
          </cell>
          <cell r="J1666" t="str">
            <v>Pedagogická fakulta</v>
          </cell>
          <cell r="Z1666">
            <v>0.10602409638554211</v>
          </cell>
          <cell r="AC1666" t="str">
            <v>KU</v>
          </cell>
        </row>
        <row r="1667">
          <cell r="E1667">
            <v>2</v>
          </cell>
          <cell r="I1667" t="str">
            <v>Slovenská technická univerzita v Bratislave</v>
          </cell>
          <cell r="J1667" t="str">
            <v>Fakulta architektúry a dizajnu</v>
          </cell>
          <cell r="Z1667">
            <v>0</v>
          </cell>
          <cell r="AC1667" t="str">
            <v>STU</v>
          </cell>
        </row>
        <row r="1668">
          <cell r="E1668">
            <v>2</v>
          </cell>
          <cell r="I1668" t="str">
            <v>Vysoká škola Danubius</v>
          </cell>
          <cell r="J1668" t="str">
            <v>Fakulta sociálnych štúdií</v>
          </cell>
          <cell r="Z1668">
            <v>56.242424242424242</v>
          </cell>
          <cell r="AC1668" t="str">
            <v>VŠDan</v>
          </cell>
        </row>
        <row r="1669">
          <cell r="E1669">
            <v>2</v>
          </cell>
          <cell r="I1669" t="str">
            <v>Vysoká škola zdravotníctva a sociálnej práce sv. Alžbety v Bratislave, n. o.</v>
          </cell>
          <cell r="J1669">
            <v>0</v>
          </cell>
          <cell r="Z1669">
            <v>0</v>
          </cell>
          <cell r="AC1669" t="str">
            <v>VŠZaSP</v>
          </cell>
        </row>
        <row r="1670">
          <cell r="E1670">
            <v>2</v>
          </cell>
          <cell r="I1670" t="str">
            <v>Univerzita J. Selyeho</v>
          </cell>
          <cell r="J1670" t="str">
            <v>Pedagogická fakulta</v>
          </cell>
          <cell r="Z1670">
            <v>0</v>
          </cell>
          <cell r="AC1670" t="str">
            <v>UJS</v>
          </cell>
        </row>
        <row r="1671">
          <cell r="E1671">
            <v>2</v>
          </cell>
          <cell r="I1671" t="str">
            <v>Univerzita J. Selyeho</v>
          </cell>
          <cell r="J1671" t="str">
            <v>Pedagogická fakulta</v>
          </cell>
          <cell r="Z1671">
            <v>3.5999999999999996</v>
          </cell>
          <cell r="AC1671" t="str">
            <v>UJS</v>
          </cell>
        </row>
        <row r="1672">
          <cell r="E1672">
            <v>2</v>
          </cell>
          <cell r="I1672" t="str">
            <v>Univerzita J. Selyeho</v>
          </cell>
          <cell r="J1672" t="str">
            <v>Pedagogická fakulta</v>
          </cell>
          <cell r="Z1672">
            <v>1.7999999999999998</v>
          </cell>
          <cell r="AC1672" t="str">
            <v>UJS</v>
          </cell>
        </row>
        <row r="1673">
          <cell r="E1673">
            <v>3</v>
          </cell>
          <cell r="I1673" t="str">
            <v>Univerzita J. Selyeho</v>
          </cell>
          <cell r="J1673" t="str">
            <v>Pedagogická fakulta</v>
          </cell>
          <cell r="Z1673">
            <v>4.4000000000000004</v>
          </cell>
          <cell r="AC1673" t="str">
            <v>UJS</v>
          </cell>
        </row>
        <row r="1674">
          <cell r="E1674">
            <v>2</v>
          </cell>
          <cell r="I1674" t="str">
            <v>Univerzita J. Selyeho</v>
          </cell>
          <cell r="J1674" t="str">
            <v>Fakulta ekonómie a informatiky</v>
          </cell>
          <cell r="Z1674">
            <v>7.875</v>
          </cell>
          <cell r="AC1674" t="str">
            <v>UJS</v>
          </cell>
        </row>
        <row r="1675">
          <cell r="E1675">
            <v>1</v>
          </cell>
          <cell r="I1675" t="str">
            <v>Univerzita J. Selyeho</v>
          </cell>
          <cell r="J1675" t="str">
            <v>Pedagogická fakulta</v>
          </cell>
          <cell r="Z1675">
            <v>0.41999999999999993</v>
          </cell>
          <cell r="AC1675" t="str">
            <v>UJS</v>
          </cell>
        </row>
        <row r="1676">
          <cell r="E1676">
            <v>2</v>
          </cell>
          <cell r="I1676" t="str">
            <v>Univerzita J. Selyeho</v>
          </cell>
          <cell r="J1676" t="str">
            <v>Fakulta ekonómie a informatiky</v>
          </cell>
          <cell r="Z1676">
            <v>33.25</v>
          </cell>
          <cell r="AC1676" t="str">
            <v>UJS</v>
          </cell>
        </row>
        <row r="1677">
          <cell r="E1677">
            <v>2</v>
          </cell>
          <cell r="I1677" t="str">
            <v>Univerzita J. Selyeho</v>
          </cell>
          <cell r="J1677" t="str">
            <v>Pedagogická fakulta</v>
          </cell>
          <cell r="Z1677">
            <v>5.5</v>
          </cell>
          <cell r="AC1677" t="str">
            <v>UJS</v>
          </cell>
        </row>
        <row r="1678">
          <cell r="E1678">
            <v>2</v>
          </cell>
          <cell r="I1678" t="str">
            <v>Univerzita J. Selyeho</v>
          </cell>
          <cell r="J1678" t="str">
            <v>Pedagogická fakulta</v>
          </cell>
          <cell r="Z1678">
            <v>7.0583333333333336</v>
          </cell>
          <cell r="AC1678" t="str">
            <v>UJS</v>
          </cell>
        </row>
        <row r="1679">
          <cell r="E1679">
            <v>2</v>
          </cell>
          <cell r="I1679" t="str">
            <v>Univerzita J. Selyeho</v>
          </cell>
          <cell r="J1679" t="str">
            <v>Pedagogická fakulta</v>
          </cell>
          <cell r="Z1679">
            <v>4.5818181818181811</v>
          </cell>
          <cell r="AC1679" t="str">
            <v>UJS</v>
          </cell>
        </row>
        <row r="1680">
          <cell r="E1680">
            <v>2</v>
          </cell>
          <cell r="I1680" t="str">
            <v>Univerzita J. Selyeho</v>
          </cell>
          <cell r="J1680" t="str">
            <v>Pedagogická fakulta</v>
          </cell>
          <cell r="Z1680">
            <v>4.753571428571429</v>
          </cell>
          <cell r="AC1680" t="str">
            <v>UJS</v>
          </cell>
        </row>
        <row r="1681">
          <cell r="E1681">
            <v>1</v>
          </cell>
          <cell r="I1681" t="str">
            <v>Univerzita J. Selyeho</v>
          </cell>
          <cell r="J1681" t="str">
            <v>Pedagogická fakulta</v>
          </cell>
          <cell r="Z1681">
            <v>0.10999999999999999</v>
          </cell>
          <cell r="AC1681" t="str">
            <v>UJS</v>
          </cell>
        </row>
        <row r="1682">
          <cell r="E1682">
            <v>1</v>
          </cell>
          <cell r="I1682" t="str">
            <v>Univerzita J. Selyeho</v>
          </cell>
          <cell r="J1682" t="str">
            <v>Pedagogická fakulta</v>
          </cell>
          <cell r="Z1682">
            <v>0.66</v>
          </cell>
          <cell r="AC1682" t="str">
            <v>UJS</v>
          </cell>
        </row>
        <row r="1683">
          <cell r="E1683">
            <v>1</v>
          </cell>
          <cell r="I1683" t="str">
            <v>Univerzita J. Selyeho</v>
          </cell>
          <cell r="J1683" t="str">
            <v>Reformovaná teologická fakulta</v>
          </cell>
          <cell r="Z1683">
            <v>0.39999999999999991</v>
          </cell>
          <cell r="AC1683" t="str">
            <v>UJS</v>
          </cell>
        </row>
        <row r="1684">
          <cell r="E1684">
            <v>1</v>
          </cell>
          <cell r="I1684" t="str">
            <v>Univerzita J. Selyeho</v>
          </cell>
          <cell r="J1684" t="str">
            <v>Pedagogická fakulta</v>
          </cell>
          <cell r="Z1684">
            <v>0.20999999999999996</v>
          </cell>
          <cell r="AC1684" t="str">
            <v>UJS</v>
          </cell>
        </row>
        <row r="1685">
          <cell r="E1685">
            <v>1</v>
          </cell>
          <cell r="I1685" t="str">
            <v>Univerzita J. Selyeho</v>
          </cell>
          <cell r="J1685" t="str">
            <v>Pedagogická fakulta</v>
          </cell>
          <cell r="Z1685">
            <v>0</v>
          </cell>
          <cell r="AC1685" t="str">
            <v>UJS</v>
          </cell>
        </row>
        <row r="1686">
          <cell r="E1686">
            <v>1</v>
          </cell>
          <cell r="I1686" t="str">
            <v>Univerzita Komenského v Bratislave</v>
          </cell>
          <cell r="J1686" t="str">
            <v>Právnická fakulta</v>
          </cell>
          <cell r="Z1686">
            <v>0</v>
          </cell>
          <cell r="AC1686" t="str">
            <v>UK</v>
          </cell>
        </row>
        <row r="1687">
          <cell r="E1687">
            <v>3</v>
          </cell>
          <cell r="I1687" t="str">
            <v>Univerzita Komenského v Bratislave</v>
          </cell>
          <cell r="J1687" t="str">
            <v>Právnická fakulta</v>
          </cell>
          <cell r="Z1687">
            <v>8.8000000000000007</v>
          </cell>
          <cell r="AC1687" t="str">
            <v>UK</v>
          </cell>
        </row>
        <row r="1688">
          <cell r="E1688">
            <v>3</v>
          </cell>
          <cell r="I1688" t="str">
            <v>Univerzita Komenského v Bratislave</v>
          </cell>
          <cell r="J1688" t="str">
            <v>Právnická fakulta</v>
          </cell>
          <cell r="Z1688">
            <v>4.4000000000000004</v>
          </cell>
          <cell r="AC1688" t="str">
            <v>UK</v>
          </cell>
        </row>
        <row r="1689">
          <cell r="E1689">
            <v>3</v>
          </cell>
          <cell r="I1689" t="str">
            <v>Univerzita Komenského v Bratislave</v>
          </cell>
          <cell r="J1689" t="str">
            <v>Právnická fakulta</v>
          </cell>
          <cell r="Z1689">
            <v>4.4000000000000004</v>
          </cell>
          <cell r="AC1689" t="str">
            <v>UK</v>
          </cell>
        </row>
        <row r="1690">
          <cell r="E1690">
            <v>3</v>
          </cell>
          <cell r="I1690" t="str">
            <v>Univerzita Komenského v Bratislave</v>
          </cell>
          <cell r="J1690" t="str">
            <v>Právnická fakulta</v>
          </cell>
          <cell r="Z1690">
            <v>4.4000000000000004</v>
          </cell>
          <cell r="AC1690" t="str">
            <v>UK</v>
          </cell>
        </row>
        <row r="1691">
          <cell r="E1691">
            <v>3</v>
          </cell>
          <cell r="I1691" t="str">
            <v>Univerzita Komenského v Bratislave</v>
          </cell>
          <cell r="J1691" t="str">
            <v>Právnická fakulta</v>
          </cell>
          <cell r="Z1691">
            <v>0</v>
          </cell>
          <cell r="AC1691" t="str">
            <v>UK</v>
          </cell>
        </row>
        <row r="1692">
          <cell r="E1692">
            <v>2</v>
          </cell>
          <cell r="I1692" t="str">
            <v>Vysoká škola zdravotníctva a sociálnej práce sv. Alžbety v Bratislave, n. o.</v>
          </cell>
          <cell r="J1692">
            <v>0</v>
          </cell>
          <cell r="Z1692">
            <v>0</v>
          </cell>
          <cell r="AC1692" t="str">
            <v>VŠZaSP</v>
          </cell>
        </row>
        <row r="1693">
          <cell r="E1693">
            <v>3</v>
          </cell>
          <cell r="I1693" t="str">
            <v>Paneurópska vysoká škola</v>
          </cell>
          <cell r="J1693" t="str">
            <v>Fakulta psychológie</v>
          </cell>
          <cell r="Z1693">
            <v>0</v>
          </cell>
          <cell r="AC1693" t="str">
            <v>PEVŠ</v>
          </cell>
        </row>
        <row r="1694">
          <cell r="E1694">
            <v>2</v>
          </cell>
          <cell r="I1694" t="str">
            <v>Prešovská univerzita v Prešove</v>
          </cell>
          <cell r="J1694" t="str">
            <v>Filozofická fakulta</v>
          </cell>
          <cell r="Z1694">
            <v>10.803571428571429</v>
          </cell>
          <cell r="AC1694" t="str">
            <v>PU</v>
          </cell>
        </row>
        <row r="1695">
          <cell r="E1695">
            <v>2</v>
          </cell>
          <cell r="I1695" t="str">
            <v>Prešovská univerzita v Prešove</v>
          </cell>
          <cell r="J1695" t="str">
            <v>Filozofická fakulta</v>
          </cell>
          <cell r="Z1695">
            <v>7.48</v>
          </cell>
          <cell r="AC1695" t="str">
            <v>PU</v>
          </cell>
        </row>
        <row r="1696">
          <cell r="E1696">
            <v>2</v>
          </cell>
          <cell r="I1696" t="str">
            <v>Prešovská univerzita v Prešove</v>
          </cell>
          <cell r="J1696" t="str">
            <v>Filozofická fakulta</v>
          </cell>
          <cell r="Z1696">
            <v>9.7159090909090917</v>
          </cell>
          <cell r="AC1696" t="str">
            <v>PU</v>
          </cell>
        </row>
        <row r="1697">
          <cell r="E1697">
            <v>2</v>
          </cell>
          <cell r="I1697" t="str">
            <v>Prešovská univerzita v Prešove</v>
          </cell>
          <cell r="J1697" t="str">
            <v>Filozofická fakulta</v>
          </cell>
          <cell r="Z1697">
            <v>5.7857142857142865</v>
          </cell>
          <cell r="AC1697" t="str">
            <v>PU</v>
          </cell>
        </row>
        <row r="1698">
          <cell r="E1698">
            <v>2</v>
          </cell>
          <cell r="I1698" t="str">
            <v>Prešovská univerzita v Prešove</v>
          </cell>
          <cell r="J1698" t="str">
            <v>Filozofická fakulta</v>
          </cell>
          <cell r="Z1698">
            <v>12.25</v>
          </cell>
          <cell r="AC1698" t="str">
            <v>PU</v>
          </cell>
        </row>
        <row r="1699">
          <cell r="E1699">
            <v>1</v>
          </cell>
          <cell r="I1699" t="str">
            <v>Prešovská univerzita v Prešove</v>
          </cell>
          <cell r="J1699" t="str">
            <v>Filozofická fakulta</v>
          </cell>
          <cell r="Z1699">
            <v>1.6875</v>
          </cell>
          <cell r="AC1699" t="str">
            <v>PU</v>
          </cell>
        </row>
        <row r="1700">
          <cell r="E1700">
            <v>2</v>
          </cell>
          <cell r="I1700" t="str">
            <v>Prešovská univerzita v Prešove</v>
          </cell>
          <cell r="J1700" t="str">
            <v>Filozofická fakulta</v>
          </cell>
          <cell r="Z1700">
            <v>7</v>
          </cell>
          <cell r="AC1700" t="str">
            <v>PU</v>
          </cell>
        </row>
        <row r="1701">
          <cell r="E1701">
            <v>2</v>
          </cell>
          <cell r="I1701" t="str">
            <v>Prešovská univerzita v Prešove</v>
          </cell>
          <cell r="J1701" t="str">
            <v>Filozofická fakulta</v>
          </cell>
          <cell r="Z1701">
            <v>0</v>
          </cell>
          <cell r="AC1701" t="str">
            <v>PU</v>
          </cell>
        </row>
        <row r="1702">
          <cell r="E1702">
            <v>2</v>
          </cell>
          <cell r="I1702" t="str">
            <v>Prešovská univerzita v Prešove</v>
          </cell>
          <cell r="J1702" t="str">
            <v>Filozofická fakulta</v>
          </cell>
          <cell r="Z1702">
            <v>0.33333333333333337</v>
          </cell>
          <cell r="AC1702" t="str">
            <v>PU</v>
          </cell>
        </row>
        <row r="1703">
          <cell r="E1703">
            <v>1</v>
          </cell>
          <cell r="I1703" t="str">
            <v>Prešovská univerzita v Prešove</v>
          </cell>
          <cell r="J1703" t="str">
            <v>Filozofická fakulta</v>
          </cell>
          <cell r="Z1703">
            <v>0</v>
          </cell>
          <cell r="AC1703" t="str">
            <v>PU</v>
          </cell>
        </row>
        <row r="1704">
          <cell r="E1704">
            <v>1</v>
          </cell>
          <cell r="I1704" t="str">
            <v>Prešovská univerzita v Prešove</v>
          </cell>
          <cell r="J1704" t="str">
            <v>Filozofická fakulta</v>
          </cell>
          <cell r="Z1704">
            <v>1.9000000000000004</v>
          </cell>
          <cell r="AC1704" t="str">
            <v>PU</v>
          </cell>
        </row>
        <row r="1705">
          <cell r="E1705">
            <v>1</v>
          </cell>
          <cell r="I1705" t="str">
            <v>Prešovská univerzita v Prešove</v>
          </cell>
          <cell r="J1705" t="str">
            <v>Filozofická fakulta</v>
          </cell>
          <cell r="Z1705">
            <v>0.19999999999999996</v>
          </cell>
          <cell r="AC1705" t="str">
            <v>PU</v>
          </cell>
        </row>
        <row r="1706">
          <cell r="E1706">
            <v>1</v>
          </cell>
          <cell r="I1706" t="str">
            <v>Prešovská univerzita v Prešove</v>
          </cell>
          <cell r="J1706" t="str">
            <v>Filozofická fakulta</v>
          </cell>
          <cell r="Z1706">
            <v>0.19999999999999996</v>
          </cell>
          <cell r="AC1706" t="str">
            <v>PU</v>
          </cell>
        </row>
        <row r="1707">
          <cell r="E1707">
            <v>1</v>
          </cell>
          <cell r="I1707" t="str">
            <v>Prešovská univerzita v Prešove</v>
          </cell>
          <cell r="J1707" t="str">
            <v>Filozofická fakulta</v>
          </cell>
          <cell r="Z1707">
            <v>0.54999999999999982</v>
          </cell>
          <cell r="AC1707" t="str">
            <v>PU</v>
          </cell>
        </row>
        <row r="1708">
          <cell r="E1708">
            <v>1</v>
          </cell>
          <cell r="I1708" t="str">
            <v>Prešovská univerzita v Prešove</v>
          </cell>
          <cell r="J1708" t="str">
            <v>Filozofická fakulta</v>
          </cell>
          <cell r="Z1708">
            <v>6.6666666666666652E-2</v>
          </cell>
          <cell r="AC1708" t="str">
            <v>PU</v>
          </cell>
        </row>
        <row r="1709">
          <cell r="E1709">
            <v>1</v>
          </cell>
          <cell r="I1709" t="str">
            <v>Prešovská univerzita v Prešove</v>
          </cell>
          <cell r="J1709" t="str">
            <v>Filozofická fakulta</v>
          </cell>
          <cell r="Z1709">
            <v>9.9999999999999978E-2</v>
          </cell>
          <cell r="AC1709" t="str">
            <v>PU</v>
          </cell>
        </row>
        <row r="1710">
          <cell r="E1710">
            <v>1</v>
          </cell>
          <cell r="I1710" t="str">
            <v>Prešovská univerzita v Prešove</v>
          </cell>
          <cell r="J1710" t="str">
            <v>Filozofická fakulta</v>
          </cell>
          <cell r="Z1710">
            <v>2.2275</v>
          </cell>
          <cell r="AC1710" t="str">
            <v>PU</v>
          </cell>
        </row>
        <row r="1711">
          <cell r="E1711">
            <v>1</v>
          </cell>
          <cell r="I1711" t="str">
            <v>Prešovská univerzita v Prešove</v>
          </cell>
          <cell r="J1711" t="str">
            <v>Filozofická fakulta</v>
          </cell>
          <cell r="Z1711">
            <v>9.9999999999999978E-2</v>
          </cell>
          <cell r="AC1711" t="str">
            <v>PU</v>
          </cell>
        </row>
        <row r="1712">
          <cell r="E1712">
            <v>1</v>
          </cell>
          <cell r="I1712" t="str">
            <v>Prešovská univerzita v Prešove</v>
          </cell>
          <cell r="J1712" t="str">
            <v>Filozofická fakulta</v>
          </cell>
          <cell r="Z1712">
            <v>0.16500000000000004</v>
          </cell>
          <cell r="AC1712" t="str">
            <v>PU</v>
          </cell>
        </row>
        <row r="1713">
          <cell r="E1713">
            <v>1</v>
          </cell>
          <cell r="I1713" t="str">
            <v>Prešovská univerzita v Prešove</v>
          </cell>
          <cell r="J1713" t="str">
            <v>Filozofická fakulta</v>
          </cell>
          <cell r="Z1713">
            <v>7.4999999999999956E-2</v>
          </cell>
          <cell r="AC1713" t="str">
            <v>PU</v>
          </cell>
        </row>
        <row r="1714">
          <cell r="E1714">
            <v>1</v>
          </cell>
          <cell r="I1714" t="str">
            <v>Prešovská univerzita v Prešove</v>
          </cell>
          <cell r="J1714" t="str">
            <v>Filozofická fakulta</v>
          </cell>
          <cell r="Z1714">
            <v>0.19999999999999996</v>
          </cell>
          <cell r="AC1714" t="str">
            <v>PU</v>
          </cell>
        </row>
        <row r="1715">
          <cell r="E1715">
            <v>1</v>
          </cell>
          <cell r="I1715" t="str">
            <v>Prešovská univerzita v Prešove</v>
          </cell>
          <cell r="J1715" t="str">
            <v>Filozofická fakulta</v>
          </cell>
          <cell r="Z1715">
            <v>9.9999999999999978E-2</v>
          </cell>
          <cell r="AC1715" t="str">
            <v>PU</v>
          </cell>
        </row>
        <row r="1716">
          <cell r="E1716">
            <v>2</v>
          </cell>
          <cell r="I1716" t="str">
            <v>Prešovská univerzita v Prešove</v>
          </cell>
          <cell r="J1716" t="str">
            <v>Gréckokatolícka teologická fakulta</v>
          </cell>
          <cell r="Z1716">
            <v>0</v>
          </cell>
          <cell r="AC1716" t="str">
            <v>PU</v>
          </cell>
        </row>
        <row r="1717">
          <cell r="E1717">
            <v>1</v>
          </cell>
          <cell r="I1717" t="str">
            <v>Prešovská univerzita v Prešove</v>
          </cell>
          <cell r="J1717" t="str">
            <v>Gréckokatolícka teologická fakulta</v>
          </cell>
          <cell r="Z1717">
            <v>0</v>
          </cell>
          <cell r="AC1717" t="str">
            <v>PU</v>
          </cell>
        </row>
        <row r="1718">
          <cell r="E1718">
            <v>1</v>
          </cell>
          <cell r="I1718" t="str">
            <v>Prešovská univerzita v Prešove</v>
          </cell>
          <cell r="J1718" t="str">
            <v>Gréckokatolícka teologická fakulta</v>
          </cell>
          <cell r="Z1718">
            <v>2</v>
          </cell>
          <cell r="AC1718" t="str">
            <v>PU</v>
          </cell>
        </row>
        <row r="1719">
          <cell r="E1719">
            <v>1</v>
          </cell>
          <cell r="I1719" t="str">
            <v>Prešovská univerzita v Prešove</v>
          </cell>
          <cell r="J1719" t="str">
            <v>Gréckokatolícka teologická fakulta</v>
          </cell>
          <cell r="Z1719">
            <v>0</v>
          </cell>
          <cell r="AC1719" t="str">
            <v>PU</v>
          </cell>
        </row>
        <row r="1720">
          <cell r="E1720">
            <v>2</v>
          </cell>
          <cell r="I1720" t="str">
            <v>Prešovská univerzita v Prešove</v>
          </cell>
          <cell r="J1720" t="str">
            <v>Fakulta humanitných a prírodných vied</v>
          </cell>
          <cell r="Z1720">
            <v>17.008108108108107</v>
          </cell>
          <cell r="AC1720" t="str">
            <v>PU</v>
          </cell>
        </row>
        <row r="1721">
          <cell r="E1721">
            <v>1</v>
          </cell>
          <cell r="I1721" t="str">
            <v>Prešovská univerzita v Prešove</v>
          </cell>
          <cell r="J1721" t="str">
            <v>Fakulta humanitných a prírodných vied</v>
          </cell>
          <cell r="Z1721">
            <v>0.75</v>
          </cell>
          <cell r="AC1721" t="str">
            <v>PU</v>
          </cell>
        </row>
        <row r="1722">
          <cell r="E1722">
            <v>2</v>
          </cell>
          <cell r="I1722" t="str">
            <v>Prešovská univerzita v Prešove</v>
          </cell>
          <cell r="J1722" t="str">
            <v>Fakulta humanitných a prírodných vied</v>
          </cell>
          <cell r="Z1722">
            <v>14.765624999999998</v>
          </cell>
          <cell r="AC1722" t="str">
            <v>PU</v>
          </cell>
        </row>
        <row r="1723">
          <cell r="E1723">
            <v>2</v>
          </cell>
          <cell r="I1723" t="str">
            <v>Prešovská univerzita v Prešove</v>
          </cell>
          <cell r="J1723" t="str">
            <v>Filozofická fakulta</v>
          </cell>
          <cell r="Z1723">
            <v>14.370967741935486</v>
          </cell>
          <cell r="AC1723" t="str">
            <v>PU</v>
          </cell>
        </row>
        <row r="1724">
          <cell r="E1724">
            <v>2</v>
          </cell>
          <cell r="I1724" t="str">
            <v>Prešovská univerzita v Prešove</v>
          </cell>
          <cell r="J1724" t="str">
            <v>Filozofická fakulta</v>
          </cell>
          <cell r="Z1724">
            <v>2.75</v>
          </cell>
          <cell r="AC1724" t="str">
            <v>PU</v>
          </cell>
        </row>
        <row r="1725">
          <cell r="E1725">
            <v>2</v>
          </cell>
          <cell r="I1725" t="str">
            <v>Prešovská univerzita v Prešove</v>
          </cell>
          <cell r="J1725" t="str">
            <v>Fakulta humanitných a prírodných vied</v>
          </cell>
          <cell r="Z1725">
            <v>15.428571428571431</v>
          </cell>
          <cell r="AC1725" t="str">
            <v>PU</v>
          </cell>
        </row>
        <row r="1726">
          <cell r="E1726">
            <v>1</v>
          </cell>
          <cell r="I1726" t="str">
            <v>Prešovská univerzita v Prešove</v>
          </cell>
          <cell r="J1726" t="str">
            <v>Fakulta humanitných a prírodných vied</v>
          </cell>
          <cell r="Z1726">
            <v>0.45000000000000018</v>
          </cell>
          <cell r="AC1726" t="str">
            <v>PU</v>
          </cell>
        </row>
        <row r="1727">
          <cell r="E1727">
            <v>3</v>
          </cell>
          <cell r="I1727" t="str">
            <v>Prešovská univerzita v Prešove</v>
          </cell>
          <cell r="J1727" t="str">
            <v>Pedagogická fakulta</v>
          </cell>
          <cell r="Z1727">
            <v>4.4000000000000004</v>
          </cell>
          <cell r="AC1727" t="str">
            <v>PU</v>
          </cell>
        </row>
        <row r="1728">
          <cell r="E1728">
            <v>2</v>
          </cell>
          <cell r="I1728" t="str">
            <v>Prešovská univerzita v Prešove</v>
          </cell>
          <cell r="J1728" t="str">
            <v>Pedagogická fakulta</v>
          </cell>
          <cell r="Z1728">
            <v>0</v>
          </cell>
          <cell r="AC1728" t="str">
            <v>PU</v>
          </cell>
        </row>
        <row r="1729">
          <cell r="E1729">
            <v>2</v>
          </cell>
          <cell r="I1729" t="str">
            <v>Prešovská univerzita v Prešove</v>
          </cell>
          <cell r="J1729" t="str">
            <v>Pedagogická fakulta</v>
          </cell>
          <cell r="Z1729">
            <v>0</v>
          </cell>
          <cell r="AC1729" t="str">
            <v>PU</v>
          </cell>
        </row>
        <row r="1730">
          <cell r="E1730">
            <v>2</v>
          </cell>
          <cell r="I1730" t="str">
            <v>Prešovská univerzita v Prešove</v>
          </cell>
          <cell r="J1730" t="str">
            <v>Pedagogická fakulta</v>
          </cell>
          <cell r="Z1730">
            <v>0</v>
          </cell>
          <cell r="AC1730" t="str">
            <v>PU</v>
          </cell>
        </row>
        <row r="1731">
          <cell r="E1731">
            <v>3</v>
          </cell>
          <cell r="I1731" t="str">
            <v>Prešovská univerzita v Prešove</v>
          </cell>
          <cell r="J1731" t="str">
            <v>Pedagogická fakulta</v>
          </cell>
          <cell r="Z1731">
            <v>17.600000000000001</v>
          </cell>
          <cell r="AC1731" t="str">
            <v>PU</v>
          </cell>
        </row>
        <row r="1732">
          <cell r="E1732">
            <v>2</v>
          </cell>
          <cell r="I1732" t="str">
            <v>Prešovská univerzita v Prešove</v>
          </cell>
          <cell r="J1732" t="str">
            <v>Pedagogická fakulta</v>
          </cell>
          <cell r="Z1732">
            <v>116.43564356435643</v>
          </cell>
          <cell r="AC1732" t="str">
            <v>PU</v>
          </cell>
        </row>
        <row r="1733">
          <cell r="E1733">
            <v>2</v>
          </cell>
          <cell r="I1733" t="str">
            <v>Prešovská univerzita v Prešove</v>
          </cell>
          <cell r="J1733" t="str">
            <v>Pedagogická fakulta</v>
          </cell>
          <cell r="Z1733">
            <v>14.399999999999999</v>
          </cell>
          <cell r="AC1733" t="str">
            <v>PU</v>
          </cell>
        </row>
        <row r="1734">
          <cell r="E1734">
            <v>2</v>
          </cell>
          <cell r="I1734" t="str">
            <v>Prešovská univerzita v Prešove</v>
          </cell>
          <cell r="J1734" t="str">
            <v>Pedagogická fakulta</v>
          </cell>
          <cell r="Z1734">
            <v>19.2</v>
          </cell>
          <cell r="AC1734" t="str">
            <v>PU</v>
          </cell>
        </row>
        <row r="1735">
          <cell r="E1735">
            <v>1</v>
          </cell>
          <cell r="I1735" t="str">
            <v>Prešovská univerzita v Prešove</v>
          </cell>
          <cell r="J1735" t="str">
            <v>Pravoslávna bohoslovecká fakulta</v>
          </cell>
          <cell r="Z1735">
            <v>0</v>
          </cell>
          <cell r="AC1735" t="str">
            <v>PU</v>
          </cell>
        </row>
        <row r="1736">
          <cell r="E1736">
            <v>2</v>
          </cell>
          <cell r="I1736" t="str">
            <v>Prešovská univerzita v Prešove</v>
          </cell>
          <cell r="J1736" t="str">
            <v>Pravoslávna bohoslovecká fakulta</v>
          </cell>
          <cell r="Z1736">
            <v>12.25</v>
          </cell>
          <cell r="AC1736" t="str">
            <v>PU</v>
          </cell>
        </row>
        <row r="1737">
          <cell r="E1737">
            <v>2</v>
          </cell>
          <cell r="I1737" t="str">
            <v>Prešovská univerzita v Prešove</v>
          </cell>
          <cell r="J1737" t="str">
            <v>Fakulta športu</v>
          </cell>
          <cell r="Z1737">
            <v>7.1999999999999993</v>
          </cell>
          <cell r="AC1737" t="str">
            <v>PU</v>
          </cell>
        </row>
        <row r="1738">
          <cell r="E1738">
            <v>3</v>
          </cell>
          <cell r="I1738" t="str">
            <v>Prešovská univerzita v Prešove</v>
          </cell>
          <cell r="J1738" t="str">
            <v>Fakulta športu</v>
          </cell>
          <cell r="Z1738">
            <v>8.8000000000000007</v>
          </cell>
          <cell r="AC1738" t="str">
            <v>PU</v>
          </cell>
        </row>
        <row r="1739">
          <cell r="E1739">
            <v>2</v>
          </cell>
          <cell r="I1739" t="str">
            <v>Prešovská univerzita v Prešove</v>
          </cell>
          <cell r="J1739" t="str">
            <v>Fakulta športu</v>
          </cell>
          <cell r="Z1739">
            <v>6.1090909090909085</v>
          </cell>
          <cell r="AC1739" t="str">
            <v>PU</v>
          </cell>
        </row>
        <row r="1740">
          <cell r="E1740">
            <v>1</v>
          </cell>
          <cell r="I1740" t="str">
            <v>Prešovská univerzita v Prešove</v>
          </cell>
          <cell r="J1740" t="str">
            <v>Fakulta športu</v>
          </cell>
          <cell r="Z1740">
            <v>7.4549999999999983</v>
          </cell>
          <cell r="AC1740" t="str">
            <v>PU</v>
          </cell>
        </row>
        <row r="1741">
          <cell r="E1741">
            <v>1</v>
          </cell>
          <cell r="I1741" t="str">
            <v>Prešovská univerzita v Prešove</v>
          </cell>
          <cell r="J1741" t="str">
            <v>Fakulta športu</v>
          </cell>
          <cell r="Z1741">
            <v>0.44307692307692292</v>
          </cell>
          <cell r="AC1741" t="str">
            <v>PU</v>
          </cell>
        </row>
        <row r="1742">
          <cell r="E1742">
            <v>2</v>
          </cell>
          <cell r="I1742" t="str">
            <v>Prešovská univerzita v Prešove</v>
          </cell>
          <cell r="J1742" t="str">
            <v>Fakulta zdravotníckych odborov</v>
          </cell>
          <cell r="Z1742">
            <v>0</v>
          </cell>
          <cell r="AC1742" t="str">
            <v>PU</v>
          </cell>
        </row>
        <row r="1743">
          <cell r="E1743">
            <v>5</v>
          </cell>
          <cell r="I1743" t="str">
            <v>Prešovská univerzita v Prešove</v>
          </cell>
          <cell r="J1743" t="str">
            <v>Fakulta zdravotníckych odborov</v>
          </cell>
          <cell r="Z1743">
            <v>7.1999999999999993</v>
          </cell>
          <cell r="AC1743" t="str">
            <v>PU</v>
          </cell>
        </row>
        <row r="1744">
          <cell r="E1744">
            <v>5</v>
          </cell>
          <cell r="I1744" t="str">
            <v>Prešovská univerzita v Prešove</v>
          </cell>
          <cell r="J1744" t="str">
            <v>Fakulta zdravotníckych odborov</v>
          </cell>
          <cell r="Z1744">
            <v>45.3</v>
          </cell>
          <cell r="AC1744" t="str">
            <v>PU</v>
          </cell>
        </row>
        <row r="1745">
          <cell r="E1745">
            <v>1</v>
          </cell>
          <cell r="I1745" t="str">
            <v>Prešovská univerzita v Prešove</v>
          </cell>
          <cell r="J1745">
            <v>0</v>
          </cell>
          <cell r="Z1745">
            <v>7.4999999999999956E-2</v>
          </cell>
          <cell r="AC1745" t="str">
            <v>PU</v>
          </cell>
        </row>
        <row r="1746">
          <cell r="E1746">
            <v>1</v>
          </cell>
          <cell r="I1746" t="str">
            <v>Prešovská univerzita v Prešove</v>
          </cell>
          <cell r="J1746">
            <v>0</v>
          </cell>
          <cell r="Z1746">
            <v>5.4999999999999993E-2</v>
          </cell>
          <cell r="AC1746" t="str">
            <v>PU</v>
          </cell>
        </row>
        <row r="1747">
          <cell r="E1747">
            <v>1</v>
          </cell>
          <cell r="I1747" t="str">
            <v>Vysoká škola ekonómie a manažmentu v Bratislave</v>
          </cell>
          <cell r="J1747">
            <v>0</v>
          </cell>
          <cell r="Z1747">
            <v>9.9999999999999978E-2</v>
          </cell>
          <cell r="AC1747" t="str">
            <v>VŠEMVS</v>
          </cell>
        </row>
        <row r="1748">
          <cell r="E1748">
            <v>2</v>
          </cell>
          <cell r="I1748" t="str">
            <v>Vysoká škola zdravotníctva a sociálnej práce sv. Alžbety v Bratislave, n. o.</v>
          </cell>
          <cell r="J1748">
            <v>0</v>
          </cell>
          <cell r="Z1748">
            <v>0</v>
          </cell>
          <cell r="AC1748" t="str">
            <v>VŠZaSP</v>
          </cell>
        </row>
        <row r="1749">
          <cell r="E1749">
            <v>2</v>
          </cell>
          <cell r="I1749" t="str">
            <v>Univerzita Mateja Bela v Banskej Bystrici</v>
          </cell>
          <cell r="J1749" t="str">
            <v>Ekonomická fakulta</v>
          </cell>
          <cell r="Z1749">
            <v>30.324324324324323</v>
          </cell>
          <cell r="AC1749" t="str">
            <v>UMB</v>
          </cell>
        </row>
        <row r="1750">
          <cell r="E1750">
            <v>1</v>
          </cell>
          <cell r="I1750" t="str">
            <v>Vysoká škola zdravotníctva a sociálnej práce sv. Alžbety v Bratislave, n. o.</v>
          </cell>
          <cell r="J1750">
            <v>0</v>
          </cell>
          <cell r="Z1750">
            <v>1.2999999999999998</v>
          </cell>
          <cell r="AC1750" t="str">
            <v>VŠZaSP</v>
          </cell>
        </row>
        <row r="1751">
          <cell r="E1751">
            <v>3</v>
          </cell>
          <cell r="I1751" t="str">
            <v>Technická univerzita v Košiciach</v>
          </cell>
          <cell r="J1751" t="str">
            <v>Ekonomická fakulta</v>
          </cell>
          <cell r="Z1751">
            <v>0</v>
          </cell>
          <cell r="AC1751" t="str">
            <v>TUKE</v>
          </cell>
        </row>
        <row r="1752">
          <cell r="E1752">
            <v>2</v>
          </cell>
          <cell r="I1752" t="str">
            <v>Akadémia umení v Banskej Bystrici</v>
          </cell>
          <cell r="J1752" t="str">
            <v>Fakulta výtvarných umení</v>
          </cell>
          <cell r="Z1752">
            <v>31.811764705882354</v>
          </cell>
          <cell r="AC1752" t="str">
            <v>AU</v>
          </cell>
        </row>
        <row r="1753">
          <cell r="E1753">
            <v>2</v>
          </cell>
          <cell r="I1753" t="str">
            <v>Akadémia umení v Banskej Bystrici</v>
          </cell>
          <cell r="J1753" t="str">
            <v>Fakulta múzických umení</v>
          </cell>
          <cell r="Z1753">
            <v>2.8203389830508474</v>
          </cell>
          <cell r="AC1753" t="str">
            <v>AU</v>
          </cell>
        </row>
        <row r="1754">
          <cell r="E1754">
            <v>3</v>
          </cell>
          <cell r="I1754" t="str">
            <v>Univerzita Pavla Jozefa Šafárika v Košiciach</v>
          </cell>
          <cell r="J1754" t="str">
            <v>Lekárska fakulta</v>
          </cell>
          <cell r="Z1754">
            <v>0</v>
          </cell>
          <cell r="AC1754" t="str">
            <v>UPJŠ</v>
          </cell>
        </row>
        <row r="1755">
          <cell r="E1755">
            <v>2</v>
          </cell>
          <cell r="I1755" t="str">
            <v>Trenčianska univerzita Alexandra Dubčeka v Trenčíne</v>
          </cell>
          <cell r="J1755" t="str">
            <v>Fakulta špeciálnej techniky</v>
          </cell>
          <cell r="Z1755">
            <v>12.964285714285714</v>
          </cell>
          <cell r="AC1755" t="str">
            <v>TUAD</v>
          </cell>
        </row>
        <row r="1756">
          <cell r="E1756">
            <v>2</v>
          </cell>
          <cell r="I1756" t="str">
            <v>Vysoká škola medzinárodného podnikania ISM Slovakia v Prešove</v>
          </cell>
          <cell r="J1756">
            <v>0</v>
          </cell>
          <cell r="Z1756">
            <v>5</v>
          </cell>
          <cell r="AC1756" t="str">
            <v>ISM</v>
          </cell>
        </row>
        <row r="1757">
          <cell r="E1757">
            <v>2</v>
          </cell>
          <cell r="I1757" t="str">
            <v>Akadémia umení v Banskej Bystrici</v>
          </cell>
          <cell r="J1757" t="str">
            <v>Fakulta dramatických umení</v>
          </cell>
          <cell r="Z1757">
            <v>25.92</v>
          </cell>
          <cell r="AC1757" t="str">
            <v>AU</v>
          </cell>
        </row>
        <row r="1758">
          <cell r="E1758">
            <v>2</v>
          </cell>
          <cell r="I1758" t="str">
            <v>Akadémia umení v Banskej Bystrici</v>
          </cell>
          <cell r="J1758" t="str">
            <v>Fakulta dramatických umení</v>
          </cell>
          <cell r="Z1758">
            <v>4.2666666666666675</v>
          </cell>
          <cell r="AC1758" t="str">
            <v>AU</v>
          </cell>
        </row>
        <row r="1759">
          <cell r="E1759">
            <v>2</v>
          </cell>
          <cell r="I1759" t="str">
            <v>Univerzita Mateja Bela v Banskej Bystrici</v>
          </cell>
          <cell r="J1759" t="str">
            <v>Ekonomická fakulta</v>
          </cell>
          <cell r="Z1759">
            <v>19.130434782608695</v>
          </cell>
          <cell r="AC1759" t="str">
            <v>UMB</v>
          </cell>
        </row>
        <row r="1760">
          <cell r="E1760">
            <v>2</v>
          </cell>
          <cell r="I1760" t="str">
            <v>Univerzita Mateja Bela v Banskej Bystrici</v>
          </cell>
          <cell r="J1760" t="str">
            <v>Ekonomická fakulta</v>
          </cell>
          <cell r="Z1760">
            <v>18</v>
          </cell>
          <cell r="AC1760" t="str">
            <v>UMB</v>
          </cell>
        </row>
        <row r="1761">
          <cell r="E1761">
            <v>2</v>
          </cell>
          <cell r="I1761" t="str">
            <v>Univerzita Mateja Bela v Banskej Bystrici</v>
          </cell>
          <cell r="J1761" t="str">
            <v>Ekonomická fakulta</v>
          </cell>
          <cell r="Z1761">
            <v>0</v>
          </cell>
          <cell r="AC1761" t="str">
            <v>UMB</v>
          </cell>
        </row>
        <row r="1762">
          <cell r="E1762">
            <v>2</v>
          </cell>
          <cell r="I1762" t="str">
            <v>Univerzita Mateja Bela v Banskej Bystrici</v>
          </cell>
          <cell r="J1762" t="str">
            <v>Fakulta prírodných vied</v>
          </cell>
          <cell r="Z1762">
            <v>9.1</v>
          </cell>
          <cell r="AC1762" t="str">
            <v>UMB</v>
          </cell>
        </row>
        <row r="1763">
          <cell r="E1763">
            <v>2</v>
          </cell>
          <cell r="I1763" t="str">
            <v>Univerzita Mateja Bela v Banskej Bystrici</v>
          </cell>
          <cell r="J1763" t="str">
            <v>Filozofická fakulta</v>
          </cell>
          <cell r="Z1763">
            <v>16.047058823529412</v>
          </cell>
          <cell r="AC1763" t="str">
            <v>UMB</v>
          </cell>
        </row>
        <row r="1764">
          <cell r="E1764">
            <v>2</v>
          </cell>
          <cell r="I1764" t="str">
            <v>Univerzita Mateja Bela v Banskej Bystrici</v>
          </cell>
          <cell r="J1764" t="str">
            <v>Filozofická fakulta</v>
          </cell>
          <cell r="Z1764">
            <v>16.637500000000003</v>
          </cell>
          <cell r="AC1764" t="str">
            <v>UMB</v>
          </cell>
        </row>
        <row r="1765">
          <cell r="E1765">
            <v>2</v>
          </cell>
          <cell r="I1765" t="str">
            <v>Univerzita Mateja Bela v Banskej Bystrici</v>
          </cell>
          <cell r="J1765" t="str">
            <v>Fakulta prírodných vied</v>
          </cell>
          <cell r="Z1765">
            <v>10.64</v>
          </cell>
          <cell r="AC1765" t="str">
            <v>UMB</v>
          </cell>
        </row>
        <row r="1766">
          <cell r="E1766">
            <v>2</v>
          </cell>
          <cell r="I1766" t="str">
            <v>Univerzita Mateja Bela v Banskej Bystrici</v>
          </cell>
          <cell r="J1766" t="str">
            <v>Filozofická fakulta</v>
          </cell>
          <cell r="Z1766">
            <v>1.1000000000000001</v>
          </cell>
          <cell r="AC1766" t="str">
            <v>UMB</v>
          </cell>
        </row>
        <row r="1767">
          <cell r="E1767">
            <v>2</v>
          </cell>
          <cell r="I1767" t="str">
            <v>Univerzita Mateja Bela v Banskej Bystrici</v>
          </cell>
          <cell r="J1767" t="str">
            <v>Filozofická fakulta</v>
          </cell>
          <cell r="Z1767">
            <v>2.2000000000000002</v>
          </cell>
          <cell r="AC1767" t="str">
            <v>UMB</v>
          </cell>
        </row>
        <row r="1768">
          <cell r="E1768">
            <v>2</v>
          </cell>
          <cell r="I1768" t="str">
            <v>Univerzita Mateja Bela v Banskej Bystrici</v>
          </cell>
          <cell r="J1768" t="str">
            <v>Filozofická fakulta</v>
          </cell>
          <cell r="Z1768">
            <v>9.1875</v>
          </cell>
          <cell r="AC1768" t="str">
            <v>UMB</v>
          </cell>
        </row>
        <row r="1769">
          <cell r="E1769">
            <v>2</v>
          </cell>
          <cell r="I1769" t="str">
            <v>Univerzita Mateja Bela v Banskej Bystrici</v>
          </cell>
          <cell r="J1769" t="str">
            <v>Filozofická fakulta</v>
          </cell>
          <cell r="Z1769">
            <v>1.25</v>
          </cell>
          <cell r="AC1769" t="str">
            <v>UMB</v>
          </cell>
        </row>
        <row r="1770">
          <cell r="E1770">
            <v>2</v>
          </cell>
          <cell r="I1770" t="str">
            <v>Univerzita Mateja Bela v Banskej Bystrici</v>
          </cell>
          <cell r="J1770" t="str">
            <v>Filozofická fakulta</v>
          </cell>
          <cell r="Z1770">
            <v>9.6</v>
          </cell>
          <cell r="AC1770" t="str">
            <v>UMB</v>
          </cell>
        </row>
        <row r="1771">
          <cell r="E1771">
            <v>2</v>
          </cell>
          <cell r="I1771" t="str">
            <v>Univerzita Mateja Bela v Banskej Bystrici</v>
          </cell>
          <cell r="J1771" t="str">
            <v>Filozofická fakulta</v>
          </cell>
          <cell r="Z1771">
            <v>5.25</v>
          </cell>
          <cell r="AC1771" t="str">
            <v>UMB</v>
          </cell>
        </row>
        <row r="1772">
          <cell r="E1772">
            <v>2</v>
          </cell>
          <cell r="I1772" t="str">
            <v>Univerzita Mateja Bela v Banskej Bystrici</v>
          </cell>
          <cell r="J1772" t="str">
            <v>Fakulta prírodných vied</v>
          </cell>
          <cell r="Z1772">
            <v>3</v>
          </cell>
          <cell r="AC1772" t="str">
            <v>UMB</v>
          </cell>
        </row>
        <row r="1773">
          <cell r="E1773">
            <v>2</v>
          </cell>
          <cell r="I1773" t="str">
            <v>Univerzita Mateja Bela v Banskej Bystrici</v>
          </cell>
          <cell r="J1773" t="str">
            <v>Filozofická fakulta</v>
          </cell>
          <cell r="Z1773">
            <v>1.1000000000000001</v>
          </cell>
          <cell r="AC1773" t="str">
            <v>UMB</v>
          </cell>
        </row>
        <row r="1774">
          <cell r="E1774">
            <v>2</v>
          </cell>
          <cell r="I1774" t="str">
            <v>Univerzita Mateja Bela v Banskej Bystrici</v>
          </cell>
          <cell r="J1774" t="str">
            <v>Fakulta prírodných vied</v>
          </cell>
          <cell r="Z1774">
            <v>1.4</v>
          </cell>
          <cell r="AC1774" t="str">
            <v>UMB</v>
          </cell>
        </row>
        <row r="1775">
          <cell r="E1775">
            <v>2</v>
          </cell>
          <cell r="I1775" t="str">
            <v>Univerzita Mateja Bela v Banskej Bystrici</v>
          </cell>
          <cell r="J1775" t="str">
            <v>Filozofická fakulta</v>
          </cell>
          <cell r="Z1775">
            <v>1</v>
          </cell>
          <cell r="AC1775" t="str">
            <v>UMB</v>
          </cell>
        </row>
        <row r="1776">
          <cell r="E1776">
            <v>2</v>
          </cell>
          <cell r="I1776" t="str">
            <v>Univerzita Mateja Bela v Banskej Bystrici</v>
          </cell>
          <cell r="J1776" t="str">
            <v>Filozofická fakulta</v>
          </cell>
          <cell r="Z1776">
            <v>1.25</v>
          </cell>
          <cell r="AC1776" t="str">
            <v>UMB</v>
          </cell>
        </row>
        <row r="1777">
          <cell r="E1777">
            <v>1</v>
          </cell>
          <cell r="I1777" t="str">
            <v>Univerzita Mateja Bela v Banskej Bystrici</v>
          </cell>
          <cell r="J1777" t="str">
            <v>Filozofická fakulta</v>
          </cell>
          <cell r="Z1777">
            <v>9.9999999999999978E-2</v>
          </cell>
          <cell r="AC1777" t="str">
            <v>UMB</v>
          </cell>
        </row>
        <row r="1778">
          <cell r="E1778">
            <v>2</v>
          </cell>
          <cell r="I1778" t="str">
            <v>Katolícka univerzita v Ružomberku</v>
          </cell>
          <cell r="J1778" t="str">
            <v>Pedagogická fakulta</v>
          </cell>
          <cell r="Z1778">
            <v>1.2</v>
          </cell>
          <cell r="AC1778" t="str">
            <v>KU</v>
          </cell>
        </row>
        <row r="1779">
          <cell r="E1779">
            <v>2</v>
          </cell>
          <cell r="I1779" t="str">
            <v>Katolícka univerzita v Ružomberku</v>
          </cell>
          <cell r="J1779" t="str">
            <v>Pedagogická fakulta</v>
          </cell>
          <cell r="Z1779">
            <v>32.4</v>
          </cell>
          <cell r="AC1779" t="str">
            <v>KU</v>
          </cell>
        </row>
        <row r="1780">
          <cell r="E1780">
            <v>2</v>
          </cell>
          <cell r="I1780" t="str">
            <v>Katolícka univerzita v Ružomberku</v>
          </cell>
          <cell r="J1780" t="str">
            <v>Pedagogická fakulta</v>
          </cell>
          <cell r="Z1780">
            <v>3.5999999999999996</v>
          </cell>
          <cell r="AC1780" t="str">
            <v>KU</v>
          </cell>
        </row>
        <row r="1781">
          <cell r="E1781">
            <v>2</v>
          </cell>
          <cell r="I1781" t="str">
            <v>Katolícka univerzita v Ružomberku</v>
          </cell>
          <cell r="J1781" t="str">
            <v>Pedagogická fakulta</v>
          </cell>
          <cell r="Z1781">
            <v>2.0999999999999996</v>
          </cell>
          <cell r="AC1781" t="str">
            <v>KU</v>
          </cell>
        </row>
        <row r="1782">
          <cell r="E1782">
            <v>2</v>
          </cell>
          <cell r="I1782" t="str">
            <v>Katolícka univerzita v Ružomberku</v>
          </cell>
          <cell r="J1782" t="str">
            <v>Pedagogická fakulta</v>
          </cell>
          <cell r="Z1782">
            <v>1.1000000000000001</v>
          </cell>
          <cell r="AC1782" t="str">
            <v>KU</v>
          </cell>
        </row>
        <row r="1783">
          <cell r="E1783">
            <v>2</v>
          </cell>
          <cell r="I1783" t="str">
            <v>Katolícka univerzita v Ružomberku</v>
          </cell>
          <cell r="J1783" t="str">
            <v>Pedagogická fakulta</v>
          </cell>
          <cell r="Z1783">
            <v>1.2</v>
          </cell>
          <cell r="AC1783" t="str">
            <v>KU</v>
          </cell>
        </row>
        <row r="1784">
          <cell r="E1784">
            <v>2</v>
          </cell>
          <cell r="I1784" t="str">
            <v>Katolícka univerzita v Ružomberku</v>
          </cell>
          <cell r="J1784" t="str">
            <v>Pedagogická fakulta</v>
          </cell>
          <cell r="Z1784">
            <v>4.4000000000000004</v>
          </cell>
          <cell r="AC1784" t="str">
            <v>KU</v>
          </cell>
        </row>
        <row r="1785">
          <cell r="E1785">
            <v>2</v>
          </cell>
          <cell r="I1785" t="str">
            <v>Katolícka univerzita v Ružomberku</v>
          </cell>
          <cell r="J1785" t="str">
            <v>Pedagogická fakulta</v>
          </cell>
          <cell r="Z1785">
            <v>4</v>
          </cell>
          <cell r="AC1785" t="str">
            <v>KU</v>
          </cell>
        </row>
        <row r="1786">
          <cell r="E1786">
            <v>2</v>
          </cell>
          <cell r="I1786" t="str">
            <v>Katolícka univerzita v Ružomberku</v>
          </cell>
          <cell r="J1786" t="str">
            <v>Pedagogická fakulta</v>
          </cell>
          <cell r="Z1786">
            <v>0</v>
          </cell>
          <cell r="AC1786" t="str">
            <v>KU</v>
          </cell>
        </row>
        <row r="1787">
          <cell r="E1787">
            <v>2</v>
          </cell>
          <cell r="I1787" t="str">
            <v>Katolícka univerzita v Ružomberku</v>
          </cell>
          <cell r="J1787" t="str">
            <v>Pedagogická fakulta</v>
          </cell>
          <cell r="Z1787">
            <v>4.4000000000000004</v>
          </cell>
          <cell r="AC1787" t="str">
            <v>KU</v>
          </cell>
        </row>
        <row r="1788">
          <cell r="E1788">
            <v>2</v>
          </cell>
          <cell r="I1788" t="str">
            <v>Katolícka univerzita v Ružomberku</v>
          </cell>
          <cell r="J1788" t="str">
            <v>Fakulta zdravotníctva</v>
          </cell>
          <cell r="Z1788">
            <v>39.6</v>
          </cell>
          <cell r="AC1788" t="str">
            <v>KU</v>
          </cell>
        </row>
        <row r="1789">
          <cell r="E1789">
            <v>2</v>
          </cell>
          <cell r="I1789" t="str">
            <v>Katolícka univerzita v Ružomberku</v>
          </cell>
          <cell r="J1789" t="str">
            <v>Filozofická fakulta</v>
          </cell>
          <cell r="Z1789">
            <v>1.6500000000000001</v>
          </cell>
          <cell r="AC1789" t="str">
            <v>KU</v>
          </cell>
        </row>
        <row r="1790">
          <cell r="E1790">
            <v>2</v>
          </cell>
          <cell r="I1790" t="str">
            <v>Katolícka univerzita v Ružomberku</v>
          </cell>
          <cell r="J1790" t="str">
            <v>Filozofická fakulta</v>
          </cell>
          <cell r="Z1790">
            <v>2</v>
          </cell>
          <cell r="AC1790" t="str">
            <v>KU</v>
          </cell>
        </row>
        <row r="1791">
          <cell r="E1791">
            <v>3</v>
          </cell>
          <cell r="I1791" t="str">
            <v>Univerzita Pavla Jozefa Šafárika v Košiciach</v>
          </cell>
          <cell r="J1791" t="str">
            <v>Prírodovedecká fakulta</v>
          </cell>
          <cell r="Z1791">
            <v>0</v>
          </cell>
          <cell r="AC1791" t="str">
            <v>UPJŠ</v>
          </cell>
        </row>
        <row r="1792">
          <cell r="E1792">
            <v>2</v>
          </cell>
          <cell r="I1792" t="str">
            <v>Univerzita Pavla Jozefa Šafárika v Košiciach</v>
          </cell>
          <cell r="J1792" t="str">
            <v>Prírodovedecká fakulta</v>
          </cell>
          <cell r="Z1792">
            <v>16.5</v>
          </cell>
          <cell r="AC1792" t="str">
            <v>UPJŠ</v>
          </cell>
        </row>
        <row r="1793">
          <cell r="E1793">
            <v>2</v>
          </cell>
          <cell r="I1793" t="str">
            <v>Univerzita Pavla Jozefa Šafárika v Košiciach</v>
          </cell>
          <cell r="J1793" t="str">
            <v>Prírodovedecká fakulta</v>
          </cell>
          <cell r="Z1793">
            <v>7.5</v>
          </cell>
          <cell r="AC1793" t="str">
            <v>UPJŠ</v>
          </cell>
        </row>
        <row r="1794">
          <cell r="E1794">
            <v>2</v>
          </cell>
          <cell r="I1794" t="str">
            <v>Univerzita Pavla Jozefa Šafárika v Košiciach</v>
          </cell>
          <cell r="J1794" t="str">
            <v>Prírodovedecká fakulta</v>
          </cell>
          <cell r="Z1794">
            <v>3.9000000000000004</v>
          </cell>
          <cell r="AC1794" t="str">
            <v>UPJŠ</v>
          </cell>
        </row>
        <row r="1795">
          <cell r="E1795">
            <v>2</v>
          </cell>
          <cell r="I1795" t="str">
            <v>Univerzita Pavla Jozefa Šafárika v Košiciach</v>
          </cell>
          <cell r="J1795" t="str">
            <v>Prírodovedecká fakulta</v>
          </cell>
          <cell r="Z1795">
            <v>2.8</v>
          </cell>
          <cell r="AC1795" t="str">
            <v>UPJŠ</v>
          </cell>
        </row>
        <row r="1796">
          <cell r="E1796">
            <v>2</v>
          </cell>
          <cell r="I1796" t="str">
            <v>Univerzita Pavla Jozefa Šafárika v Košiciach</v>
          </cell>
          <cell r="J1796" t="str">
            <v>Prírodovedecká fakulta</v>
          </cell>
          <cell r="Z1796">
            <v>3</v>
          </cell>
          <cell r="AC1796" t="str">
            <v>UPJŠ</v>
          </cell>
        </row>
        <row r="1797">
          <cell r="E1797">
            <v>2</v>
          </cell>
          <cell r="I1797" t="str">
            <v>Univerzita Pavla Jozefa Šafárika v Košiciach</v>
          </cell>
          <cell r="J1797" t="str">
            <v>Prírodovedecká fakulta</v>
          </cell>
          <cell r="Z1797">
            <v>6</v>
          </cell>
          <cell r="AC1797" t="str">
            <v>UPJŠ</v>
          </cell>
        </row>
        <row r="1798">
          <cell r="E1798">
            <v>2</v>
          </cell>
          <cell r="I1798" t="str">
            <v>Univerzita Pavla Jozefa Šafárika v Košiciach</v>
          </cell>
          <cell r="J1798" t="str">
            <v>Prírodovedecká fakulta</v>
          </cell>
          <cell r="Z1798">
            <v>6.25</v>
          </cell>
          <cell r="AC1798" t="str">
            <v>UPJŠ</v>
          </cell>
        </row>
        <row r="1799">
          <cell r="E1799">
            <v>2</v>
          </cell>
          <cell r="I1799" t="str">
            <v>Univerzita Pavla Jozefa Šafárika v Košiciach</v>
          </cell>
          <cell r="J1799" t="str">
            <v>Prírodovedecká fakulta</v>
          </cell>
          <cell r="Z1799">
            <v>7.0583333333333318</v>
          </cell>
          <cell r="AC1799" t="str">
            <v>UPJŠ</v>
          </cell>
        </row>
        <row r="1800">
          <cell r="E1800">
            <v>2</v>
          </cell>
          <cell r="I1800" t="str">
            <v>Univerzita Pavla Jozefa Šafárika v Košiciach</v>
          </cell>
          <cell r="J1800" t="str">
            <v>Prírodovedecká fakulta</v>
          </cell>
          <cell r="Z1800">
            <v>9.84375</v>
          </cell>
          <cell r="AC1800" t="str">
            <v>UPJŠ</v>
          </cell>
        </row>
        <row r="1801">
          <cell r="E1801">
            <v>2</v>
          </cell>
          <cell r="I1801" t="str">
            <v>Univerzita Pavla Jozefa Šafárika v Košiciach</v>
          </cell>
          <cell r="J1801" t="str">
            <v>Filozofická fakulta</v>
          </cell>
          <cell r="Z1801">
            <v>4.8599999999999994</v>
          </cell>
          <cell r="AC1801" t="str">
            <v>UPJŠ</v>
          </cell>
        </row>
        <row r="1802">
          <cell r="E1802">
            <v>2</v>
          </cell>
          <cell r="I1802" t="str">
            <v>Univerzita Pavla Jozefa Šafárika v Košiciach</v>
          </cell>
          <cell r="J1802" t="str">
            <v>Prírodovedecká fakulta</v>
          </cell>
          <cell r="Z1802">
            <v>3.9000000000000004</v>
          </cell>
          <cell r="AC1802" t="str">
            <v>UPJŠ</v>
          </cell>
        </row>
        <row r="1803">
          <cell r="E1803">
            <v>2</v>
          </cell>
          <cell r="I1803" t="str">
            <v>Univerzita Pavla Jozefa Šafárika v Košiciach</v>
          </cell>
          <cell r="J1803" t="str">
            <v>Prírodovedecká fakulta</v>
          </cell>
          <cell r="Z1803">
            <v>13.5</v>
          </cell>
          <cell r="AC1803" t="str">
            <v>UPJŠ</v>
          </cell>
        </row>
        <row r="1804">
          <cell r="E1804">
            <v>2</v>
          </cell>
          <cell r="I1804" t="str">
            <v>Univerzita Pavla Jozefa Šafárika v Košiciach</v>
          </cell>
          <cell r="J1804" t="str">
            <v>Prírodovedecká fakulta</v>
          </cell>
          <cell r="Z1804">
            <v>3</v>
          </cell>
          <cell r="AC1804" t="str">
            <v>UPJŠ</v>
          </cell>
        </row>
        <row r="1805">
          <cell r="E1805">
            <v>2</v>
          </cell>
          <cell r="I1805" t="str">
            <v>Univerzita Pavla Jozefa Šafárika v Košiciach</v>
          </cell>
          <cell r="J1805" t="str">
            <v>Prírodovedecká fakulta</v>
          </cell>
          <cell r="Z1805">
            <v>3</v>
          </cell>
          <cell r="AC1805" t="str">
            <v>UPJŠ</v>
          </cell>
        </row>
        <row r="1806">
          <cell r="E1806">
            <v>2</v>
          </cell>
          <cell r="I1806" t="str">
            <v>Univerzita Pavla Jozefa Šafárika v Košiciach</v>
          </cell>
          <cell r="J1806" t="str">
            <v>Prírodovedecká fakulta</v>
          </cell>
          <cell r="Z1806">
            <v>9</v>
          </cell>
          <cell r="AC1806" t="str">
            <v>UPJŠ</v>
          </cell>
        </row>
        <row r="1807">
          <cell r="E1807">
            <v>2</v>
          </cell>
          <cell r="I1807" t="str">
            <v>Univerzita Pavla Jozefa Šafárika v Košiciach</v>
          </cell>
          <cell r="J1807" t="str">
            <v>Prírodovedecká fakulta</v>
          </cell>
          <cell r="Z1807">
            <v>4.8000000000000007</v>
          </cell>
          <cell r="AC1807" t="str">
            <v>UPJŠ</v>
          </cell>
        </row>
        <row r="1808">
          <cell r="E1808">
            <v>2</v>
          </cell>
          <cell r="I1808" t="str">
            <v>Univerzita Pavla Jozefa Šafárika v Košiciach</v>
          </cell>
          <cell r="J1808" t="str">
            <v>Lekárska fakulta</v>
          </cell>
          <cell r="Z1808">
            <v>7.7142857142857153</v>
          </cell>
          <cell r="AC1808" t="str">
            <v>UPJŠ</v>
          </cell>
        </row>
        <row r="1809">
          <cell r="E1809">
            <v>2</v>
          </cell>
          <cell r="I1809" t="str">
            <v>Univerzita Pavla Jozefa Šafárika v Košiciach</v>
          </cell>
          <cell r="J1809" t="str">
            <v>Filozofická fakulta</v>
          </cell>
          <cell r="Z1809">
            <v>0</v>
          </cell>
          <cell r="AC1809" t="str">
            <v>UPJŠ</v>
          </cell>
        </row>
        <row r="1810">
          <cell r="E1810">
            <v>2</v>
          </cell>
          <cell r="I1810" t="str">
            <v>Univerzita Pavla Jozefa Šafárika v Košiciach</v>
          </cell>
          <cell r="J1810" t="str">
            <v>Prírodovedecká fakulta</v>
          </cell>
          <cell r="Z1810">
            <v>1.2</v>
          </cell>
          <cell r="AC1810" t="str">
            <v>UPJŠ</v>
          </cell>
        </row>
        <row r="1811">
          <cell r="E1811">
            <v>2</v>
          </cell>
          <cell r="I1811" t="str">
            <v>Univerzita Pavla Jozefa Šafárika v Košiciach</v>
          </cell>
          <cell r="J1811" t="str">
            <v>Filozofická fakulta</v>
          </cell>
          <cell r="Z1811">
            <v>12.857142857142858</v>
          </cell>
          <cell r="AC1811" t="str">
            <v>UPJŠ</v>
          </cell>
        </row>
        <row r="1812">
          <cell r="E1812">
            <v>2</v>
          </cell>
          <cell r="I1812" t="str">
            <v>Univerzita Pavla Jozefa Šafárika v Košiciach</v>
          </cell>
          <cell r="J1812" t="str">
            <v>Filozofická fakulta</v>
          </cell>
          <cell r="Z1812">
            <v>27</v>
          </cell>
          <cell r="AC1812" t="str">
            <v>UPJŠ</v>
          </cell>
        </row>
        <row r="1813">
          <cell r="E1813">
            <v>2</v>
          </cell>
          <cell r="I1813" t="str">
            <v>Univerzita Pavla Jozefa Šafárika v Košiciach</v>
          </cell>
          <cell r="J1813" t="str">
            <v>Filozofická fakulta</v>
          </cell>
          <cell r="Z1813">
            <v>7</v>
          </cell>
          <cell r="AC1813" t="str">
            <v>UPJŠ</v>
          </cell>
        </row>
        <row r="1814">
          <cell r="E1814">
            <v>2</v>
          </cell>
          <cell r="I1814" t="str">
            <v>Univerzita Pavla Jozefa Šafárika v Košiciach</v>
          </cell>
          <cell r="J1814" t="str">
            <v>Filozofická fakulta</v>
          </cell>
          <cell r="Z1814">
            <v>14.7</v>
          </cell>
          <cell r="AC1814" t="str">
            <v>UPJŠ</v>
          </cell>
        </row>
        <row r="1815">
          <cell r="E1815">
            <v>2</v>
          </cell>
          <cell r="I1815" t="str">
            <v>Univerzita Pavla Jozefa Šafárika v Košiciach</v>
          </cell>
          <cell r="J1815" t="str">
            <v>Filozofická fakulta</v>
          </cell>
          <cell r="Z1815">
            <v>3</v>
          </cell>
          <cell r="AC1815" t="str">
            <v>UPJŠ</v>
          </cell>
        </row>
        <row r="1816">
          <cell r="E1816">
            <v>2</v>
          </cell>
          <cell r="I1816" t="str">
            <v>Univerzita Pavla Jozefa Šafárika v Košiciach</v>
          </cell>
          <cell r="J1816" t="str">
            <v>Filozofická fakulta</v>
          </cell>
          <cell r="Z1816">
            <v>1</v>
          </cell>
          <cell r="AC1816" t="str">
            <v>UPJŠ</v>
          </cell>
        </row>
        <row r="1817">
          <cell r="E1817">
            <v>2</v>
          </cell>
          <cell r="I1817" t="str">
            <v>Univerzita Pavla Jozefa Šafárika v Košiciach</v>
          </cell>
          <cell r="J1817" t="str">
            <v>Filozofická fakulta</v>
          </cell>
          <cell r="Z1817">
            <v>1.1000000000000001</v>
          </cell>
          <cell r="AC1817" t="str">
            <v>UPJŠ</v>
          </cell>
        </row>
        <row r="1818">
          <cell r="E1818">
            <v>2</v>
          </cell>
          <cell r="I1818" t="str">
            <v>Univerzita Pavla Jozefa Šafárika v Košiciach</v>
          </cell>
          <cell r="J1818" t="str">
            <v>Filozofická fakulta</v>
          </cell>
          <cell r="Z1818">
            <v>1.1000000000000001</v>
          </cell>
          <cell r="AC1818" t="str">
            <v>UPJŠ</v>
          </cell>
        </row>
        <row r="1819">
          <cell r="E1819">
            <v>2</v>
          </cell>
          <cell r="I1819" t="str">
            <v>Univerzita Pavla Jozefa Šafárika v Košiciach</v>
          </cell>
          <cell r="J1819" t="str">
            <v>Filozofická fakulta</v>
          </cell>
          <cell r="Z1819">
            <v>3</v>
          </cell>
          <cell r="AC1819" t="str">
            <v>UPJŠ</v>
          </cell>
        </row>
        <row r="1820">
          <cell r="E1820">
            <v>2</v>
          </cell>
          <cell r="I1820" t="str">
            <v>Univerzita Pavla Jozefa Šafárika v Košiciach</v>
          </cell>
          <cell r="J1820" t="str">
            <v>Filozofická fakulta</v>
          </cell>
          <cell r="Z1820">
            <v>0.55000000000000004</v>
          </cell>
          <cell r="AC1820" t="str">
            <v>UPJŠ</v>
          </cell>
        </row>
        <row r="1821">
          <cell r="E1821">
            <v>2</v>
          </cell>
          <cell r="I1821" t="str">
            <v>Univerzita Pavla Jozefa Šafárika v Košiciach</v>
          </cell>
          <cell r="J1821" t="str">
            <v>Filozofická fakulta</v>
          </cell>
          <cell r="Z1821">
            <v>0</v>
          </cell>
          <cell r="AC1821" t="str">
            <v>UPJŠ</v>
          </cell>
        </row>
        <row r="1822">
          <cell r="E1822">
            <v>2</v>
          </cell>
          <cell r="I1822" t="str">
            <v>Univerzita Konštantína Filozofa v Nitre</v>
          </cell>
          <cell r="J1822" t="str">
            <v>Fakulta prírodných vied a informatiky</v>
          </cell>
          <cell r="Z1822">
            <v>27.075000000000003</v>
          </cell>
          <cell r="AC1822" t="str">
            <v>UKF</v>
          </cell>
        </row>
        <row r="1823">
          <cell r="E1823">
            <v>2</v>
          </cell>
          <cell r="I1823" t="str">
            <v>Univerzita Konštantína Filozofa v Nitre</v>
          </cell>
          <cell r="J1823" t="str">
            <v>Fakulta prírodných vied a informatiky</v>
          </cell>
          <cell r="Z1823">
            <v>4.2</v>
          </cell>
          <cell r="AC1823" t="str">
            <v>UKF</v>
          </cell>
        </row>
        <row r="1824">
          <cell r="E1824">
            <v>2</v>
          </cell>
          <cell r="I1824" t="str">
            <v>Univerzita Konštantína Filozofa v Nitre</v>
          </cell>
          <cell r="J1824" t="str">
            <v>Fakulta prírodných vied a informatiky</v>
          </cell>
          <cell r="Z1824">
            <v>6.0500000000000007</v>
          </cell>
          <cell r="AC1824" t="str">
            <v>UKF</v>
          </cell>
        </row>
        <row r="1825">
          <cell r="E1825">
            <v>2</v>
          </cell>
          <cell r="I1825" t="str">
            <v>Univerzita Konštantína Filozofa v Nitre</v>
          </cell>
          <cell r="J1825" t="str">
            <v>Fakulta prírodných vied a informatiky</v>
          </cell>
          <cell r="Z1825">
            <v>35.686274509803916</v>
          </cell>
          <cell r="AC1825" t="str">
            <v>UKF</v>
          </cell>
        </row>
        <row r="1826">
          <cell r="E1826">
            <v>2</v>
          </cell>
          <cell r="I1826" t="str">
            <v>Univerzita Konštantína Filozofa v Nitre</v>
          </cell>
          <cell r="J1826" t="str">
            <v>Fakulta prírodných vied a informatiky</v>
          </cell>
          <cell r="Z1826">
            <v>6.3</v>
          </cell>
          <cell r="AC1826" t="str">
            <v>UKF</v>
          </cell>
        </row>
        <row r="1827">
          <cell r="E1827">
            <v>2</v>
          </cell>
          <cell r="I1827" t="str">
            <v>Univerzita Konštantína Filozofa v Nitre</v>
          </cell>
          <cell r="J1827" t="str">
            <v>Fakulta prírodných vied a informatiky</v>
          </cell>
          <cell r="Z1827">
            <v>1.4</v>
          </cell>
          <cell r="AC1827" t="str">
            <v>UKF</v>
          </cell>
        </row>
        <row r="1828">
          <cell r="E1828">
            <v>2</v>
          </cell>
          <cell r="I1828" t="str">
            <v>Univerzita Konštantína Filozofa v Nitre</v>
          </cell>
          <cell r="J1828" t="str">
            <v>Fakulta prírodných vied a informatiky</v>
          </cell>
          <cell r="Z1828">
            <v>0.65</v>
          </cell>
          <cell r="AC1828" t="str">
            <v>UKF</v>
          </cell>
        </row>
        <row r="1829">
          <cell r="E1829">
            <v>2</v>
          </cell>
          <cell r="I1829" t="str">
            <v>Univerzita Konštantína Filozofa v Nitre</v>
          </cell>
          <cell r="J1829" t="str">
            <v>Fakulta prírodných vied a informatiky</v>
          </cell>
          <cell r="Z1829">
            <v>1.4</v>
          </cell>
          <cell r="AC1829" t="str">
            <v>UKF</v>
          </cell>
        </row>
        <row r="1830">
          <cell r="E1830">
            <v>2</v>
          </cell>
          <cell r="I1830" t="str">
            <v>Univerzita Konštantína Filozofa v Nitre</v>
          </cell>
          <cell r="J1830" t="str">
            <v>Fakulta prírodných vied a informatiky</v>
          </cell>
          <cell r="Z1830">
            <v>9.1263157894736846</v>
          </cell>
          <cell r="AC1830" t="str">
            <v>UKF</v>
          </cell>
        </row>
        <row r="1831">
          <cell r="E1831">
            <v>2</v>
          </cell>
          <cell r="I1831" t="str">
            <v>Univerzita Konštantína Filozofa v Nitre</v>
          </cell>
          <cell r="J1831" t="str">
            <v>Pedagogická fakulta</v>
          </cell>
          <cell r="Z1831">
            <v>3.5</v>
          </cell>
          <cell r="AC1831" t="str">
            <v>UKF</v>
          </cell>
        </row>
        <row r="1832">
          <cell r="E1832">
            <v>2</v>
          </cell>
          <cell r="I1832" t="str">
            <v>Univerzita Konštantína Filozofa v Nitre</v>
          </cell>
          <cell r="J1832" t="str">
            <v>Filozofická fakulta</v>
          </cell>
          <cell r="Z1832">
            <v>2.2000000000000002</v>
          </cell>
          <cell r="AC1832" t="str">
            <v>UKF</v>
          </cell>
        </row>
        <row r="1833">
          <cell r="E1833">
            <v>2</v>
          </cell>
          <cell r="I1833" t="str">
            <v>Univerzita Konštantína Filozofa v Nitre</v>
          </cell>
          <cell r="J1833" t="str">
            <v>Fakulta prírodných vied a informatiky</v>
          </cell>
          <cell r="Z1833">
            <v>0</v>
          </cell>
          <cell r="AC1833" t="str">
            <v>UKF</v>
          </cell>
        </row>
        <row r="1834">
          <cell r="E1834">
            <v>2</v>
          </cell>
          <cell r="I1834" t="str">
            <v>Univerzita Konštantína Filozofa v Nitre</v>
          </cell>
          <cell r="J1834" t="str">
            <v>Fakulta stredoeurópskych štúdií</v>
          </cell>
          <cell r="Z1834">
            <v>11.266666666666667</v>
          </cell>
          <cell r="AC1834" t="str">
            <v>UKF</v>
          </cell>
        </row>
        <row r="1835">
          <cell r="E1835">
            <v>2</v>
          </cell>
          <cell r="I1835" t="str">
            <v>Univerzita Konštantína Filozofa v Nitre</v>
          </cell>
          <cell r="J1835" t="str">
            <v>Fakulta stredoeurópskych štúdií</v>
          </cell>
          <cell r="Z1835">
            <v>11.266666666666667</v>
          </cell>
          <cell r="AC1835" t="str">
            <v>UKF</v>
          </cell>
        </row>
        <row r="1836">
          <cell r="E1836">
            <v>2</v>
          </cell>
          <cell r="I1836" t="str">
            <v>Univerzita Konštantína Filozofa v Nitre</v>
          </cell>
          <cell r="J1836" t="str">
            <v>Fakulta stredoeurópskych štúdií</v>
          </cell>
          <cell r="Z1836">
            <v>13.292307692307691</v>
          </cell>
          <cell r="AC1836" t="str">
            <v>UKF</v>
          </cell>
        </row>
        <row r="1837">
          <cell r="E1837">
            <v>2</v>
          </cell>
          <cell r="I1837" t="str">
            <v>Univerzita Konštantína Filozofa v Nitre</v>
          </cell>
          <cell r="J1837" t="str">
            <v>Fakulta stredoeurópskych štúdií</v>
          </cell>
          <cell r="Z1837">
            <v>8.25</v>
          </cell>
          <cell r="AC1837" t="str">
            <v>UKF</v>
          </cell>
        </row>
        <row r="1838">
          <cell r="E1838">
            <v>2</v>
          </cell>
          <cell r="I1838" t="str">
            <v>Univerzita Konštantína Filozofa v Nitre</v>
          </cell>
          <cell r="J1838" t="str">
            <v>Fakulta stredoeurópskych štúdií</v>
          </cell>
          <cell r="Z1838">
            <v>1.6875</v>
          </cell>
          <cell r="AC1838" t="str">
            <v>UKF</v>
          </cell>
        </row>
        <row r="1839">
          <cell r="E1839">
            <v>2</v>
          </cell>
          <cell r="I1839" t="str">
            <v>Univerzita Konštantína Filozofa v Nitre</v>
          </cell>
          <cell r="J1839" t="str">
            <v>Filozofická fakulta</v>
          </cell>
          <cell r="Z1839">
            <v>17.520833333333332</v>
          </cell>
          <cell r="AC1839" t="str">
            <v>UKF</v>
          </cell>
        </row>
        <row r="1840">
          <cell r="E1840">
            <v>2</v>
          </cell>
          <cell r="I1840" t="str">
            <v>Katolícka univerzita v Ružomberku</v>
          </cell>
          <cell r="J1840" t="str">
            <v>Teologická fakulta v Košiciach</v>
          </cell>
          <cell r="Z1840">
            <v>26.035714285714285</v>
          </cell>
          <cell r="AC1840" t="str">
            <v>KU</v>
          </cell>
        </row>
        <row r="1841">
          <cell r="E1841">
            <v>2</v>
          </cell>
          <cell r="I1841" t="str">
            <v>Katolícka univerzita v Ružomberku</v>
          </cell>
          <cell r="J1841" t="str">
            <v>Teologická fakulta v Košiciach</v>
          </cell>
          <cell r="Z1841">
            <v>39.6</v>
          </cell>
          <cell r="AC1841" t="str">
            <v>KU</v>
          </cell>
        </row>
        <row r="1842">
          <cell r="E1842">
            <v>2</v>
          </cell>
          <cell r="I1842" t="str">
            <v>Katolícka univerzita v Ružomberku</v>
          </cell>
          <cell r="J1842" t="str">
            <v>Teologická fakulta v Košiciach</v>
          </cell>
          <cell r="Z1842">
            <v>2.2000000000000002</v>
          </cell>
          <cell r="AC1842" t="str">
            <v>KU</v>
          </cell>
        </row>
        <row r="1843">
          <cell r="E1843">
            <v>3</v>
          </cell>
          <cell r="I1843" t="str">
            <v>Žilinská univerzita v Žiline</v>
          </cell>
          <cell r="J1843" t="str">
            <v>Strojnícka fakulta</v>
          </cell>
          <cell r="Z1843">
            <v>0</v>
          </cell>
          <cell r="AC1843" t="str">
            <v>ŽU</v>
          </cell>
        </row>
        <row r="1844">
          <cell r="E1844">
            <v>2</v>
          </cell>
          <cell r="I1844" t="str">
            <v>Žilinská univerzita v Žiline</v>
          </cell>
          <cell r="J1844" t="str">
            <v>Fakulta prevádzky a ekonomiky dopravy a spojov</v>
          </cell>
          <cell r="Z1844">
            <v>27.12903225806452</v>
          </cell>
          <cell r="AC1844" t="str">
            <v>ŽU</v>
          </cell>
        </row>
        <row r="1845">
          <cell r="E1845">
            <v>2</v>
          </cell>
          <cell r="I1845" t="str">
            <v>Žilinská univerzita v Žiline</v>
          </cell>
          <cell r="J1845" t="str">
            <v>Fakulta prevádzky a ekonomiky dopravy a spojov</v>
          </cell>
          <cell r="Z1845">
            <v>28.54054054054054</v>
          </cell>
          <cell r="AC1845" t="str">
            <v>ŽU</v>
          </cell>
        </row>
        <row r="1846">
          <cell r="E1846">
            <v>2</v>
          </cell>
          <cell r="I1846" t="str">
            <v>Žilinská univerzita v Žiline</v>
          </cell>
          <cell r="J1846" t="str">
            <v>Stavebná fakulta</v>
          </cell>
          <cell r="Z1846">
            <v>22.5625</v>
          </cell>
          <cell r="AC1846" t="str">
            <v>ŽU</v>
          </cell>
        </row>
        <row r="1847">
          <cell r="E1847">
            <v>2</v>
          </cell>
          <cell r="I1847" t="str">
            <v>Žilinská univerzita v Žiline</v>
          </cell>
          <cell r="J1847" t="str">
            <v>Fakulta elektrotechniky a informačných technológií</v>
          </cell>
          <cell r="Z1847">
            <v>13.5</v>
          </cell>
          <cell r="AC1847" t="str">
            <v>ŽU</v>
          </cell>
        </row>
        <row r="1848">
          <cell r="E1848">
            <v>2</v>
          </cell>
          <cell r="I1848" t="str">
            <v>Žilinská univerzita v Žiline</v>
          </cell>
          <cell r="J1848" t="str">
            <v>Fakulta prevádzky a ekonomiky dopravy a spojov</v>
          </cell>
          <cell r="Z1848">
            <v>7.5</v>
          </cell>
          <cell r="AC1848" t="str">
            <v>ŽU</v>
          </cell>
        </row>
        <row r="1849">
          <cell r="E1849">
            <v>2</v>
          </cell>
          <cell r="I1849" t="str">
            <v>Žilinská univerzita v Žiline</v>
          </cell>
          <cell r="J1849" t="str">
            <v>Fakulta humanitných vied</v>
          </cell>
          <cell r="Z1849">
            <v>9.3789473684210538</v>
          </cell>
          <cell r="AC1849" t="str">
            <v>ŽU</v>
          </cell>
        </row>
        <row r="1850">
          <cell r="E1850">
            <v>2</v>
          </cell>
          <cell r="I1850" t="str">
            <v>Žilinská univerzita v Žiline</v>
          </cell>
          <cell r="J1850" t="str">
            <v>Fakulta humanitných vied</v>
          </cell>
          <cell r="Z1850">
            <v>9.3789473684210538</v>
          </cell>
          <cell r="AC1850" t="str">
            <v>ŽU</v>
          </cell>
        </row>
        <row r="1851">
          <cell r="E1851">
            <v>2</v>
          </cell>
          <cell r="I1851" t="str">
            <v>Žilinská univerzita v Žiline</v>
          </cell>
          <cell r="J1851" t="str">
            <v>Fakulta bezpečnostného inžinierstva</v>
          </cell>
          <cell r="Z1851">
            <v>10.5</v>
          </cell>
          <cell r="AC1851" t="str">
            <v>ŽU</v>
          </cell>
        </row>
        <row r="1852">
          <cell r="E1852">
            <v>2</v>
          </cell>
          <cell r="I1852" t="str">
            <v>Žilinská univerzita v Žiline</v>
          </cell>
          <cell r="J1852" t="str">
            <v>Fakulta elektrotechniky a informačných technológií</v>
          </cell>
          <cell r="Z1852">
            <v>43.63636363636364</v>
          </cell>
          <cell r="AC1852" t="str">
            <v>ŽU</v>
          </cell>
        </row>
        <row r="1853">
          <cell r="E1853">
            <v>2</v>
          </cell>
          <cell r="I1853" t="str">
            <v>Žilinská univerzita v Žiline</v>
          </cell>
          <cell r="J1853" t="str">
            <v>Fakulta elektrotechniky a informačných technológií</v>
          </cell>
          <cell r="Z1853">
            <v>1.5</v>
          </cell>
          <cell r="AC1853" t="str">
            <v>ŽU</v>
          </cell>
        </row>
        <row r="1854">
          <cell r="E1854">
            <v>2</v>
          </cell>
          <cell r="I1854" t="str">
            <v>Žilinská univerzita v Žiline</v>
          </cell>
          <cell r="J1854" t="str">
            <v>Strojnícka fakulta</v>
          </cell>
          <cell r="Z1854">
            <v>27</v>
          </cell>
          <cell r="AC1854" t="str">
            <v>ŽU</v>
          </cell>
        </row>
        <row r="1855">
          <cell r="E1855">
            <v>2</v>
          </cell>
          <cell r="I1855" t="str">
            <v>Žilinská univerzita v Žiline</v>
          </cell>
          <cell r="J1855" t="str">
            <v>Strojnícka fakulta</v>
          </cell>
          <cell r="Z1855">
            <v>10.5</v>
          </cell>
          <cell r="AC1855" t="str">
            <v>ŽU</v>
          </cell>
        </row>
        <row r="1856">
          <cell r="E1856">
            <v>2</v>
          </cell>
          <cell r="I1856" t="str">
            <v>Žilinská univerzita v Žiline</v>
          </cell>
          <cell r="J1856">
            <v>0</v>
          </cell>
          <cell r="Z1856">
            <v>0.75</v>
          </cell>
          <cell r="AC1856" t="str">
            <v>ŽU</v>
          </cell>
        </row>
        <row r="1857">
          <cell r="E1857">
            <v>1</v>
          </cell>
          <cell r="I1857" t="str">
            <v>Žilinská univerzita v Žiline</v>
          </cell>
          <cell r="J1857" t="str">
            <v>Fakulta prevádzky a ekonomiky dopravy a spojov</v>
          </cell>
          <cell r="Z1857">
            <v>0.29999999999999982</v>
          </cell>
          <cell r="AC1857" t="str">
            <v>ŽU</v>
          </cell>
        </row>
        <row r="1858">
          <cell r="E1858">
            <v>2</v>
          </cell>
          <cell r="I1858" t="str">
            <v>Technická univerzita v Košiciach</v>
          </cell>
          <cell r="J1858" t="str">
            <v>Fakulta materiálov, metalurgie a recyklácie</v>
          </cell>
          <cell r="Z1858">
            <v>67.354838709677423</v>
          </cell>
          <cell r="AC1858" t="str">
            <v>TUKE</v>
          </cell>
        </row>
        <row r="1859">
          <cell r="E1859">
            <v>3</v>
          </cell>
          <cell r="I1859" t="str">
            <v>Technická univerzita v Košiciach</v>
          </cell>
          <cell r="J1859" t="str">
            <v>Fakulta materiálov, metalurgie a recyklácie</v>
          </cell>
          <cell r="Z1859">
            <v>0</v>
          </cell>
          <cell r="AC1859" t="str">
            <v>TUKE</v>
          </cell>
        </row>
        <row r="1860">
          <cell r="E1860">
            <v>2</v>
          </cell>
          <cell r="I1860" t="str">
            <v>Technická univerzita v Košiciach</v>
          </cell>
          <cell r="J1860" t="str">
            <v>Fakulta materiálov, metalurgie a recyklácie</v>
          </cell>
          <cell r="Z1860">
            <v>12</v>
          </cell>
          <cell r="AC1860" t="str">
            <v>TUKE</v>
          </cell>
        </row>
        <row r="1861">
          <cell r="E1861">
            <v>2</v>
          </cell>
          <cell r="I1861" t="str">
            <v>Univerzita Konštantína Filozofa v Nitre</v>
          </cell>
          <cell r="J1861" t="str">
            <v>Filozofická fakulta</v>
          </cell>
          <cell r="Z1861">
            <v>0.33333333333333337</v>
          </cell>
          <cell r="AC1861" t="str">
            <v>UKF</v>
          </cell>
        </row>
        <row r="1862">
          <cell r="E1862">
            <v>2</v>
          </cell>
          <cell r="I1862" t="str">
            <v>Univerzita Konštantína Filozofa v Nitre</v>
          </cell>
          <cell r="J1862" t="str">
            <v>Filozofická fakulta</v>
          </cell>
          <cell r="Z1862">
            <v>7.68</v>
          </cell>
          <cell r="AC1862" t="str">
            <v>UKF</v>
          </cell>
        </row>
        <row r="1863">
          <cell r="E1863">
            <v>2</v>
          </cell>
          <cell r="I1863" t="str">
            <v>Univerzita Konštantína Filozofa v Nitre</v>
          </cell>
          <cell r="J1863" t="str">
            <v>Filozofická fakulta</v>
          </cell>
          <cell r="Z1863">
            <v>5</v>
          </cell>
          <cell r="AC1863" t="str">
            <v>UKF</v>
          </cell>
        </row>
        <row r="1864">
          <cell r="E1864">
            <v>2</v>
          </cell>
          <cell r="I1864" t="str">
            <v>Univerzita Konštantína Filozofa v Nitre</v>
          </cell>
          <cell r="J1864" t="str">
            <v>Filozofická fakulta</v>
          </cell>
          <cell r="Z1864">
            <v>10.736842105263158</v>
          </cell>
          <cell r="AC1864" t="str">
            <v>UKF</v>
          </cell>
        </row>
        <row r="1865">
          <cell r="E1865">
            <v>2</v>
          </cell>
          <cell r="I1865" t="str">
            <v>Univerzita Konštantína Filozofa v Nitre</v>
          </cell>
          <cell r="J1865" t="str">
            <v>Filozofická fakulta</v>
          </cell>
          <cell r="Z1865">
            <v>29.527272727272724</v>
          </cell>
          <cell r="AC1865" t="str">
            <v>UKF</v>
          </cell>
        </row>
        <row r="1866">
          <cell r="E1866">
            <v>2</v>
          </cell>
          <cell r="I1866" t="str">
            <v>Univerzita Konštantína Filozofa v Nitre</v>
          </cell>
          <cell r="J1866" t="str">
            <v>Filozofická fakulta</v>
          </cell>
          <cell r="Z1866">
            <v>1.7999999999999998</v>
          </cell>
          <cell r="AC1866" t="str">
            <v>UKF</v>
          </cell>
        </row>
        <row r="1867">
          <cell r="E1867">
            <v>2</v>
          </cell>
          <cell r="I1867" t="str">
            <v>Univerzita Konštantína Filozofa v Nitre</v>
          </cell>
          <cell r="J1867" t="str">
            <v>Filozofická fakulta</v>
          </cell>
          <cell r="Z1867">
            <v>13.333333333333334</v>
          </cell>
          <cell r="AC1867" t="str">
            <v>UKF</v>
          </cell>
        </row>
        <row r="1868">
          <cell r="E1868">
            <v>2</v>
          </cell>
          <cell r="I1868" t="str">
            <v>Univerzita Konštantína Filozofa v Nitre</v>
          </cell>
          <cell r="J1868" t="str">
            <v>Filozofická fakulta</v>
          </cell>
          <cell r="Z1868">
            <v>5</v>
          </cell>
          <cell r="AC1868" t="str">
            <v>UKF</v>
          </cell>
        </row>
        <row r="1869">
          <cell r="E1869">
            <v>2</v>
          </cell>
          <cell r="I1869" t="str">
            <v>Univerzita Konštantína Filozofa v Nitre</v>
          </cell>
          <cell r="J1869" t="str">
            <v>Filozofická fakulta</v>
          </cell>
          <cell r="Z1869">
            <v>1.7999999999999998</v>
          </cell>
          <cell r="AC1869" t="str">
            <v>UKF</v>
          </cell>
        </row>
        <row r="1870">
          <cell r="E1870">
            <v>2</v>
          </cell>
          <cell r="I1870" t="str">
            <v>Univerzita Konštantína Filozofa v Nitre</v>
          </cell>
          <cell r="J1870" t="str">
            <v>Filozofická fakulta</v>
          </cell>
          <cell r="Z1870">
            <v>2.2000000000000002</v>
          </cell>
          <cell r="AC1870" t="str">
            <v>UKF</v>
          </cell>
        </row>
        <row r="1871">
          <cell r="E1871">
            <v>2</v>
          </cell>
          <cell r="I1871" t="str">
            <v>Univerzita Konštantína Filozofa v Nitre</v>
          </cell>
          <cell r="J1871" t="str">
            <v>Filozofická fakulta</v>
          </cell>
          <cell r="Z1871">
            <v>1.5</v>
          </cell>
          <cell r="AC1871" t="str">
            <v>UKF</v>
          </cell>
        </row>
        <row r="1872">
          <cell r="E1872">
            <v>2</v>
          </cell>
          <cell r="I1872" t="str">
            <v>Univerzita Konštantína Filozofa v Nitre</v>
          </cell>
          <cell r="J1872" t="str">
            <v>Filozofická fakulta</v>
          </cell>
          <cell r="Z1872">
            <v>4.59375</v>
          </cell>
          <cell r="AC1872" t="str">
            <v>UKF</v>
          </cell>
        </row>
        <row r="1873">
          <cell r="E1873">
            <v>2</v>
          </cell>
          <cell r="I1873" t="str">
            <v>Univerzita Konštantína Filozofa v Nitre</v>
          </cell>
          <cell r="J1873" t="str">
            <v>Filozofická fakulta</v>
          </cell>
          <cell r="Z1873">
            <v>0.5</v>
          </cell>
          <cell r="AC1873" t="str">
            <v>UKF</v>
          </cell>
        </row>
        <row r="1874">
          <cell r="E1874">
            <v>2</v>
          </cell>
          <cell r="I1874" t="str">
            <v>Univerzita Konštantína Filozofa v Nitre</v>
          </cell>
          <cell r="J1874" t="str">
            <v>Filozofická fakulta</v>
          </cell>
          <cell r="Z1874">
            <v>1.1000000000000001</v>
          </cell>
          <cell r="AC1874" t="str">
            <v>UKF</v>
          </cell>
        </row>
        <row r="1875">
          <cell r="E1875">
            <v>2</v>
          </cell>
          <cell r="I1875" t="str">
            <v>Univerzita Konštantína Filozofa v Nitre</v>
          </cell>
          <cell r="J1875" t="str">
            <v>Filozofická fakulta</v>
          </cell>
          <cell r="Z1875">
            <v>3</v>
          </cell>
          <cell r="AC1875" t="str">
            <v>UKF</v>
          </cell>
        </row>
        <row r="1876">
          <cell r="E1876">
            <v>1</v>
          </cell>
          <cell r="I1876" t="str">
            <v>Univerzita Konštantína Filozofa v Nitre</v>
          </cell>
          <cell r="J1876" t="str">
            <v>Filozofická fakulta</v>
          </cell>
          <cell r="Z1876">
            <v>9.9999999999999978E-2</v>
          </cell>
          <cell r="AC1876" t="str">
            <v>UKF</v>
          </cell>
        </row>
        <row r="1877">
          <cell r="E1877">
            <v>2</v>
          </cell>
          <cell r="I1877" t="str">
            <v>Technická univerzita v Košiciach</v>
          </cell>
          <cell r="J1877" t="str">
            <v>Fakulta baníctva, ekológie, riadenia a geotechnológií</v>
          </cell>
          <cell r="Z1877">
            <v>19.173913043478265</v>
          </cell>
          <cell r="AC1877" t="str">
            <v>TUKE</v>
          </cell>
        </row>
        <row r="1878">
          <cell r="E1878">
            <v>2</v>
          </cell>
          <cell r="I1878" t="str">
            <v>Technická univerzita v Košiciach</v>
          </cell>
          <cell r="J1878" t="str">
            <v>Fakulta baníctva, ekológie, riadenia a geotechnológií</v>
          </cell>
          <cell r="Z1878">
            <v>15</v>
          </cell>
          <cell r="AC1878" t="str">
            <v>TUKE</v>
          </cell>
        </row>
        <row r="1879">
          <cell r="E1879">
            <v>2</v>
          </cell>
          <cell r="I1879" t="str">
            <v>Technická univerzita v Košiciach</v>
          </cell>
          <cell r="J1879" t="str">
            <v>Fakulta baníctva, ekológie, riadenia a geotechnológií</v>
          </cell>
          <cell r="Z1879">
            <v>2.6666666666666665</v>
          </cell>
          <cell r="AC1879" t="str">
            <v>TUKE</v>
          </cell>
        </row>
        <row r="1880">
          <cell r="E1880">
            <v>2</v>
          </cell>
          <cell r="I1880" t="str">
            <v>Technická univerzita v Košiciach</v>
          </cell>
          <cell r="J1880" t="str">
            <v>Fakulta baníctva, ekológie, riadenia a geotechnológií</v>
          </cell>
          <cell r="Z1880">
            <v>9.1875</v>
          </cell>
          <cell r="AC1880" t="str">
            <v>TUKE</v>
          </cell>
        </row>
        <row r="1881">
          <cell r="E1881">
            <v>2</v>
          </cell>
          <cell r="I1881" t="str">
            <v>Technická univerzita v Košiciach</v>
          </cell>
          <cell r="J1881" t="str">
            <v>Fakulta baníctva, ekológie, riadenia a geotechnológií</v>
          </cell>
          <cell r="Z1881">
            <v>13.5</v>
          </cell>
          <cell r="AC1881" t="str">
            <v>TUKE</v>
          </cell>
        </row>
        <row r="1882">
          <cell r="E1882">
            <v>2</v>
          </cell>
          <cell r="I1882" t="str">
            <v>Technická univerzita v Košiciach</v>
          </cell>
          <cell r="J1882" t="str">
            <v>Fakulta baníctva, ekológie, riadenia a geotechnológií</v>
          </cell>
          <cell r="Z1882">
            <v>3</v>
          </cell>
          <cell r="AC1882" t="str">
            <v>TUKE</v>
          </cell>
        </row>
        <row r="1883">
          <cell r="E1883">
            <v>2</v>
          </cell>
          <cell r="I1883" t="str">
            <v>Technická univerzita v Košiciach</v>
          </cell>
          <cell r="J1883" t="str">
            <v>Fakulta baníctva, ekológie, riadenia a geotechnológií</v>
          </cell>
          <cell r="Z1883">
            <v>0</v>
          </cell>
          <cell r="AC1883" t="str">
            <v>TUKE</v>
          </cell>
        </row>
        <row r="1884">
          <cell r="E1884">
            <v>2</v>
          </cell>
          <cell r="I1884" t="str">
            <v>Technická univerzita v Košiciach</v>
          </cell>
          <cell r="J1884" t="str">
            <v>Strojnícka fakulta</v>
          </cell>
          <cell r="Z1884">
            <v>4.5</v>
          </cell>
          <cell r="AC1884" t="str">
            <v>TUKE</v>
          </cell>
        </row>
        <row r="1885">
          <cell r="E1885">
            <v>2</v>
          </cell>
          <cell r="I1885" t="str">
            <v>Technická univerzita v Košiciach</v>
          </cell>
          <cell r="J1885" t="str">
            <v>Strojnícka fakulta</v>
          </cell>
          <cell r="Z1885">
            <v>10.5</v>
          </cell>
          <cell r="AC1885" t="str">
            <v>TUKE</v>
          </cell>
        </row>
        <row r="1886">
          <cell r="E1886">
            <v>2</v>
          </cell>
          <cell r="I1886" t="str">
            <v>Technická univerzita v Košiciach</v>
          </cell>
          <cell r="J1886" t="str">
            <v>Strojnícka fakulta</v>
          </cell>
          <cell r="Z1886">
            <v>14.666666666666664</v>
          </cell>
          <cell r="AC1886" t="str">
            <v>TUKE</v>
          </cell>
        </row>
        <row r="1887">
          <cell r="E1887">
            <v>2</v>
          </cell>
          <cell r="I1887" t="str">
            <v>Technická univerzita v Košiciach</v>
          </cell>
          <cell r="J1887" t="str">
            <v>Strojnícka fakulta</v>
          </cell>
          <cell r="Z1887">
            <v>27</v>
          </cell>
          <cell r="AC1887" t="str">
            <v>TUKE</v>
          </cell>
        </row>
        <row r="1888">
          <cell r="E1888">
            <v>2</v>
          </cell>
          <cell r="I1888" t="str">
            <v>Technická univerzita v Košiciach</v>
          </cell>
          <cell r="J1888" t="str">
            <v>Strojnícka fakulta</v>
          </cell>
          <cell r="Z1888">
            <v>22.736842105263158</v>
          </cell>
          <cell r="AC1888" t="str">
            <v>TUKE</v>
          </cell>
        </row>
        <row r="1889">
          <cell r="E1889">
            <v>2</v>
          </cell>
          <cell r="I1889" t="str">
            <v>Technická univerzita v Košiciach</v>
          </cell>
          <cell r="J1889" t="str">
            <v>Strojnícka fakulta</v>
          </cell>
          <cell r="Z1889">
            <v>3.375</v>
          </cell>
          <cell r="AC1889" t="str">
            <v>TUKE</v>
          </cell>
        </row>
        <row r="1890">
          <cell r="E1890">
            <v>2</v>
          </cell>
          <cell r="I1890" t="str">
            <v>Technická univerzita v Košiciach</v>
          </cell>
          <cell r="J1890" t="str">
            <v>Strojnícka fakulta</v>
          </cell>
          <cell r="Z1890">
            <v>18</v>
          </cell>
          <cell r="AC1890" t="str">
            <v>TUKE</v>
          </cell>
        </row>
        <row r="1891">
          <cell r="E1891">
            <v>2</v>
          </cell>
          <cell r="I1891" t="str">
            <v>Technická univerzita v Košiciach</v>
          </cell>
          <cell r="J1891" t="str">
            <v>Strojnícka fakulta</v>
          </cell>
          <cell r="Z1891">
            <v>6</v>
          </cell>
          <cell r="AC1891" t="str">
            <v>TUKE</v>
          </cell>
        </row>
        <row r="1892">
          <cell r="E1892">
            <v>2</v>
          </cell>
          <cell r="I1892" t="str">
            <v>Technická univerzita v Košiciach</v>
          </cell>
          <cell r="J1892" t="str">
            <v>Strojnícka fakulta</v>
          </cell>
          <cell r="Z1892">
            <v>9.1875</v>
          </cell>
          <cell r="AC1892" t="str">
            <v>TUKE</v>
          </cell>
        </row>
        <row r="1893">
          <cell r="E1893">
            <v>1</v>
          </cell>
          <cell r="I1893" t="str">
            <v>Technická univerzita v Košiciach</v>
          </cell>
          <cell r="J1893" t="str">
            <v>Strojnícka fakulta</v>
          </cell>
          <cell r="Z1893">
            <v>0</v>
          </cell>
          <cell r="AC1893" t="str">
            <v>TUKE</v>
          </cell>
        </row>
        <row r="1894">
          <cell r="E1894">
            <v>2</v>
          </cell>
          <cell r="I1894" t="str">
            <v>Technická univerzita v Košiciach</v>
          </cell>
          <cell r="J1894" t="str">
            <v>Strojnícka fakulta</v>
          </cell>
          <cell r="Z1894">
            <v>0</v>
          </cell>
          <cell r="AC1894" t="str">
            <v>TUKE</v>
          </cell>
        </row>
        <row r="1895">
          <cell r="E1895">
            <v>2</v>
          </cell>
          <cell r="I1895" t="str">
            <v>Technická univerzita v Košiciach</v>
          </cell>
          <cell r="J1895" t="str">
            <v>Strojnícka fakulta</v>
          </cell>
          <cell r="Z1895">
            <v>0</v>
          </cell>
          <cell r="AC1895" t="str">
            <v>TUKE</v>
          </cell>
        </row>
        <row r="1896">
          <cell r="E1896">
            <v>2</v>
          </cell>
          <cell r="I1896" t="str">
            <v>Univerzita Konštantína Filozofa v Nitre</v>
          </cell>
          <cell r="J1896" t="str">
            <v>Pedagogická fakulta</v>
          </cell>
          <cell r="Z1896">
            <v>30.800000000000004</v>
          </cell>
          <cell r="AC1896" t="str">
            <v>UKF</v>
          </cell>
        </row>
        <row r="1897">
          <cell r="E1897">
            <v>2</v>
          </cell>
          <cell r="I1897" t="str">
            <v>Univerzita Konštantína Filozofa v Nitre</v>
          </cell>
          <cell r="J1897" t="str">
            <v>Pedagogická fakulta</v>
          </cell>
          <cell r="Z1897">
            <v>3.8500000000000005</v>
          </cell>
          <cell r="AC1897" t="str">
            <v>UKF</v>
          </cell>
        </row>
        <row r="1898">
          <cell r="E1898">
            <v>2</v>
          </cell>
          <cell r="I1898" t="str">
            <v>Univerzita Konštantína Filozofa v Nitre</v>
          </cell>
          <cell r="J1898" t="str">
            <v>Pedagogická fakulta</v>
          </cell>
          <cell r="Z1898">
            <v>34.389473684210529</v>
          </cell>
          <cell r="AC1898" t="str">
            <v>UKF</v>
          </cell>
        </row>
        <row r="1899">
          <cell r="E1899">
            <v>2</v>
          </cell>
          <cell r="I1899" t="str">
            <v>Univerzita Konštantína Filozofa v Nitre</v>
          </cell>
          <cell r="J1899" t="str">
            <v>Pedagogická fakulta</v>
          </cell>
          <cell r="Z1899">
            <v>10.309090909090909</v>
          </cell>
          <cell r="AC1899" t="str">
            <v>UKF</v>
          </cell>
        </row>
        <row r="1900">
          <cell r="E1900">
            <v>2</v>
          </cell>
          <cell r="I1900" t="str">
            <v>Univerzita Konštantína Filozofa v Nitre</v>
          </cell>
          <cell r="J1900" t="str">
            <v>Pedagogická fakulta</v>
          </cell>
          <cell r="Z1900">
            <v>3.84</v>
          </cell>
          <cell r="AC1900" t="str">
            <v>UKF</v>
          </cell>
        </row>
        <row r="1901">
          <cell r="E1901">
            <v>2</v>
          </cell>
          <cell r="I1901" t="str">
            <v>Univerzita Konštantína Filozofa v Nitre</v>
          </cell>
          <cell r="J1901" t="str">
            <v>Pedagogická fakulta</v>
          </cell>
          <cell r="Z1901">
            <v>13.200000000000001</v>
          </cell>
          <cell r="AC1901" t="str">
            <v>UKF</v>
          </cell>
        </row>
        <row r="1902">
          <cell r="E1902">
            <v>2</v>
          </cell>
          <cell r="I1902" t="str">
            <v>Univerzita Konštantína Filozofa v Nitre</v>
          </cell>
          <cell r="J1902" t="str">
            <v>Pedagogická fakulta</v>
          </cell>
          <cell r="Z1902">
            <v>1.1000000000000001</v>
          </cell>
          <cell r="AC1902" t="str">
            <v>UKF</v>
          </cell>
        </row>
        <row r="1903">
          <cell r="E1903">
            <v>1</v>
          </cell>
          <cell r="I1903" t="str">
            <v>Univerzita Konštantína Filozofa v Nitre</v>
          </cell>
          <cell r="J1903" t="str">
            <v>Pedagogická fakulta</v>
          </cell>
          <cell r="Z1903">
            <v>17.600000000000001</v>
          </cell>
          <cell r="AC1903" t="str">
            <v>UKF</v>
          </cell>
        </row>
        <row r="1904">
          <cell r="E1904">
            <v>3</v>
          </cell>
          <cell r="I1904" t="str">
            <v>Technická univerzita v Košiciach</v>
          </cell>
          <cell r="J1904" t="str">
            <v>Stavebná fakulta</v>
          </cell>
          <cell r="Z1904">
            <v>0</v>
          </cell>
          <cell r="AC1904" t="str">
            <v>TUKE</v>
          </cell>
        </row>
        <row r="1905">
          <cell r="E1905">
            <v>2</v>
          </cell>
          <cell r="I1905" t="str">
            <v>Technická univerzita v Košiciach</v>
          </cell>
          <cell r="J1905" t="str">
            <v>Stavebná fakulta</v>
          </cell>
          <cell r="Z1905">
            <v>13.961538461538463</v>
          </cell>
          <cell r="AC1905" t="str">
            <v>TUKE</v>
          </cell>
        </row>
        <row r="1906">
          <cell r="E1906">
            <v>2</v>
          </cell>
          <cell r="I1906" t="str">
            <v>Technická univerzita v Košiciach</v>
          </cell>
          <cell r="J1906" t="str">
            <v>Stavebná fakulta</v>
          </cell>
          <cell r="Z1906">
            <v>10.5</v>
          </cell>
          <cell r="AC1906" t="str">
            <v>TUKE</v>
          </cell>
        </row>
        <row r="1907">
          <cell r="E1907">
            <v>2</v>
          </cell>
          <cell r="I1907" t="str">
            <v>Technická univerzita v Košiciach</v>
          </cell>
          <cell r="J1907" t="str">
            <v>Fakulta elektrotechniky a informatiky</v>
          </cell>
          <cell r="Z1907">
            <v>18</v>
          </cell>
          <cell r="AC1907" t="str">
            <v>TUKE</v>
          </cell>
        </row>
        <row r="1908">
          <cell r="E1908">
            <v>2</v>
          </cell>
          <cell r="I1908" t="str">
            <v>Technická univerzita v Košiciach</v>
          </cell>
          <cell r="J1908" t="str">
            <v>Fakulta elektrotechniky a informatiky</v>
          </cell>
          <cell r="Z1908">
            <v>4.5</v>
          </cell>
          <cell r="AC1908" t="str">
            <v>TUKE</v>
          </cell>
        </row>
        <row r="1909">
          <cell r="E1909">
            <v>2</v>
          </cell>
          <cell r="I1909" t="str">
            <v>Technická univerzita v Košiciach</v>
          </cell>
          <cell r="J1909" t="str">
            <v>Fakulta výrobných technológií so sídlom v Prešove</v>
          </cell>
          <cell r="Z1909">
            <v>0</v>
          </cell>
          <cell r="AC1909" t="str">
            <v>TUKE</v>
          </cell>
        </row>
        <row r="1910">
          <cell r="E1910">
            <v>3</v>
          </cell>
          <cell r="I1910" t="str">
            <v>Technická univerzita v Košiciach</v>
          </cell>
          <cell r="J1910" t="str">
            <v>Fakulta výrobných technológií so sídlom v Prešove</v>
          </cell>
          <cell r="Z1910">
            <v>0</v>
          </cell>
          <cell r="AC1910" t="str">
            <v>TUKE</v>
          </cell>
        </row>
        <row r="1911">
          <cell r="E1911">
            <v>2</v>
          </cell>
          <cell r="I1911" t="str">
            <v>Technická univerzita v Košiciach</v>
          </cell>
          <cell r="J1911" t="str">
            <v>Fakulta výrobných technológií so sídlom v Prešove</v>
          </cell>
          <cell r="Z1911">
            <v>12</v>
          </cell>
          <cell r="AC1911" t="str">
            <v>TUKE</v>
          </cell>
        </row>
        <row r="1912">
          <cell r="E1912">
            <v>2</v>
          </cell>
          <cell r="I1912" t="str">
            <v>Technická univerzita v Košiciach</v>
          </cell>
          <cell r="J1912" t="str">
            <v>Fakulta výrobných technológií so sídlom v Prešove</v>
          </cell>
          <cell r="Z1912">
            <v>13.5</v>
          </cell>
          <cell r="AC1912" t="str">
            <v>TUKE</v>
          </cell>
        </row>
        <row r="1913">
          <cell r="E1913">
            <v>2</v>
          </cell>
          <cell r="I1913" t="str">
            <v>Technická univerzita v Košiciach</v>
          </cell>
          <cell r="J1913" t="str">
            <v>Letecká fakulta</v>
          </cell>
          <cell r="Z1913">
            <v>0</v>
          </cell>
          <cell r="AC1913" t="str">
            <v>TUKE</v>
          </cell>
        </row>
        <row r="1914">
          <cell r="E1914">
            <v>2</v>
          </cell>
          <cell r="I1914" t="str">
            <v>Technická univerzita v Košiciach</v>
          </cell>
          <cell r="J1914" t="str">
            <v>Letecká fakulta</v>
          </cell>
          <cell r="Z1914">
            <v>0</v>
          </cell>
          <cell r="AC1914" t="str">
            <v>TUKE</v>
          </cell>
        </row>
        <row r="1915">
          <cell r="E1915">
            <v>2</v>
          </cell>
          <cell r="I1915" t="str">
            <v>Vysoká škola múzických umení v Bratislave</v>
          </cell>
          <cell r="J1915" t="str">
            <v>Filmová a televízna fakulta</v>
          </cell>
          <cell r="Z1915">
            <v>16</v>
          </cell>
          <cell r="AC1915" t="str">
            <v>VŠMU</v>
          </cell>
        </row>
        <row r="1916">
          <cell r="E1916">
            <v>2</v>
          </cell>
          <cell r="I1916" t="str">
            <v>Vysoká škola múzických umení v Bratislave</v>
          </cell>
          <cell r="J1916" t="str">
            <v>Filmová a televízna fakulta</v>
          </cell>
          <cell r="Z1916">
            <v>22.400000000000002</v>
          </cell>
          <cell r="AC1916" t="str">
            <v>VŠMU</v>
          </cell>
        </row>
        <row r="1917">
          <cell r="E1917">
            <v>2</v>
          </cell>
          <cell r="I1917" t="str">
            <v>Univerzita sv. Cyrila a Metoda v Trnave</v>
          </cell>
          <cell r="J1917" t="str">
            <v>Fakulta prírodných vied</v>
          </cell>
          <cell r="Z1917">
            <v>12</v>
          </cell>
          <cell r="AC1917" t="str">
            <v>UCM</v>
          </cell>
        </row>
        <row r="1918">
          <cell r="E1918">
            <v>2</v>
          </cell>
          <cell r="I1918" t="str">
            <v>Univerzita sv. Cyrila a Metoda v Trnave</v>
          </cell>
          <cell r="J1918" t="str">
            <v>Fakulta prírodných vied</v>
          </cell>
          <cell r="Z1918">
            <v>6</v>
          </cell>
          <cell r="AC1918" t="str">
            <v>UCM</v>
          </cell>
        </row>
        <row r="1919">
          <cell r="E1919">
            <v>2</v>
          </cell>
          <cell r="I1919" t="str">
            <v>Univerzita sv. Cyrila a Metoda v Trnave</v>
          </cell>
          <cell r="J1919" t="str">
            <v>Fakulta prírodných vied</v>
          </cell>
          <cell r="Z1919">
            <v>3</v>
          </cell>
          <cell r="AC1919" t="str">
            <v>UCM</v>
          </cell>
        </row>
        <row r="1920">
          <cell r="E1920">
            <v>2</v>
          </cell>
          <cell r="I1920" t="str">
            <v>Univerzita sv. Cyrila a Metoda v Trnave</v>
          </cell>
          <cell r="J1920" t="str">
            <v>Filozofická fakulta</v>
          </cell>
          <cell r="Z1920">
            <v>10.705882352941176</v>
          </cell>
          <cell r="AC1920" t="str">
            <v>UCM</v>
          </cell>
        </row>
        <row r="1921">
          <cell r="E1921">
            <v>2</v>
          </cell>
          <cell r="I1921" t="str">
            <v>Univerzita sv. Cyrila a Metoda v Trnave</v>
          </cell>
          <cell r="J1921" t="str">
            <v>Filozofická fakulta</v>
          </cell>
          <cell r="Z1921">
            <v>1</v>
          </cell>
          <cell r="AC1921" t="str">
            <v>UCM</v>
          </cell>
        </row>
        <row r="1922">
          <cell r="E1922">
            <v>2</v>
          </cell>
          <cell r="I1922" t="str">
            <v>Univerzita sv. Cyrila a Metoda v Trnave</v>
          </cell>
          <cell r="J1922" t="str">
            <v>Filozofická fakulta</v>
          </cell>
          <cell r="Z1922">
            <v>1.7600000000000002</v>
          </cell>
          <cell r="AC1922" t="str">
            <v>UCM</v>
          </cell>
        </row>
        <row r="1923">
          <cell r="E1923">
            <v>2</v>
          </cell>
          <cell r="I1923" t="str">
            <v>Univerzita sv. Cyrila a Metoda v Trnave</v>
          </cell>
          <cell r="J1923" t="str">
            <v>Filozofická fakulta</v>
          </cell>
          <cell r="Z1923">
            <v>3</v>
          </cell>
          <cell r="AC1923" t="str">
            <v>UCM</v>
          </cell>
        </row>
        <row r="1924">
          <cell r="E1924">
            <v>2</v>
          </cell>
          <cell r="I1924" t="str">
            <v>Univerzita sv. Cyrila a Metoda v Trnave</v>
          </cell>
          <cell r="J1924" t="str">
            <v>Filozofická fakulta</v>
          </cell>
          <cell r="Z1924">
            <v>0.55000000000000004</v>
          </cell>
          <cell r="AC1924" t="str">
            <v>UCM</v>
          </cell>
        </row>
        <row r="1925">
          <cell r="E1925">
            <v>2</v>
          </cell>
          <cell r="I1925" t="str">
            <v>Univerzita sv. Cyrila a Metoda v Trnave</v>
          </cell>
          <cell r="J1925" t="str">
            <v>Filozofická fakulta</v>
          </cell>
          <cell r="Z1925">
            <v>0.55000000000000004</v>
          </cell>
          <cell r="AC1925" t="str">
            <v>UCM</v>
          </cell>
        </row>
        <row r="1926">
          <cell r="E1926">
            <v>2</v>
          </cell>
          <cell r="I1926" t="str">
            <v>Univerzita sv. Cyrila a Metoda v Trnave</v>
          </cell>
          <cell r="J1926" t="str">
            <v>Fakulta sociálnych vied</v>
          </cell>
          <cell r="Z1926">
            <v>2.4000000000000004</v>
          </cell>
          <cell r="AC1926" t="str">
            <v>UCM</v>
          </cell>
        </row>
        <row r="1927">
          <cell r="E1927">
            <v>2</v>
          </cell>
          <cell r="I1927" t="str">
            <v>Univerzita Komenského v Bratislave</v>
          </cell>
          <cell r="J1927" t="str">
            <v>Fakulta telesnej výchovy a športu</v>
          </cell>
          <cell r="Z1927">
            <v>44.727272727272727</v>
          </cell>
          <cell r="AC1927" t="str">
            <v>UK</v>
          </cell>
        </row>
        <row r="1928">
          <cell r="E1928">
            <v>2</v>
          </cell>
          <cell r="I1928" t="str">
            <v>Univerzita Komenského v Bratislave</v>
          </cell>
          <cell r="J1928" t="str">
            <v>Fakulta telesnej výchovy a športu</v>
          </cell>
          <cell r="Z1928">
            <v>6.6</v>
          </cell>
          <cell r="AC1928" t="str">
            <v>UK</v>
          </cell>
        </row>
        <row r="1929">
          <cell r="E1929">
            <v>2</v>
          </cell>
          <cell r="I1929" t="str">
            <v>Univerzita Komenského v Bratislave</v>
          </cell>
          <cell r="J1929" t="str">
            <v>Prírodovedecká fakulta</v>
          </cell>
          <cell r="Z1929">
            <v>14.730434782608695</v>
          </cell>
          <cell r="AC1929" t="str">
            <v>UK</v>
          </cell>
        </row>
        <row r="1930">
          <cell r="E1930">
            <v>3</v>
          </cell>
          <cell r="I1930" t="str">
            <v>Trenčianska univerzita Alexandra Dubčeka v Trenčíne</v>
          </cell>
          <cell r="J1930" t="str">
            <v>Fakulta špeciálnej techniky</v>
          </cell>
          <cell r="Z1930">
            <v>0</v>
          </cell>
          <cell r="AC1930" t="str">
            <v>TUAD</v>
          </cell>
        </row>
        <row r="1931">
          <cell r="E1931">
            <v>2</v>
          </cell>
          <cell r="I1931" t="str">
            <v>Slovenská zdravotnícka univerzita v Bratislave</v>
          </cell>
          <cell r="J1931" t="str">
            <v>Fakulta verejného zdravotníctva</v>
          </cell>
          <cell r="Z1931">
            <v>6</v>
          </cell>
          <cell r="AC1931" t="str">
            <v>SZU</v>
          </cell>
        </row>
        <row r="1932">
          <cell r="E1932">
            <v>1</v>
          </cell>
          <cell r="I1932" t="str">
            <v>Univerzita Komenského v Bratislave</v>
          </cell>
          <cell r="J1932" t="str">
            <v>Pedagogická fakulta</v>
          </cell>
          <cell r="Z1932">
            <v>0</v>
          </cell>
          <cell r="AC1932" t="str">
            <v>UK</v>
          </cell>
        </row>
        <row r="1933">
          <cell r="E1933">
            <v>2</v>
          </cell>
          <cell r="I1933" t="str">
            <v>Univerzita Komenského v Bratislave</v>
          </cell>
          <cell r="J1933" t="str">
            <v>Pedagogická fakulta</v>
          </cell>
          <cell r="Z1933">
            <v>6.6000000000000005</v>
          </cell>
          <cell r="AC1933" t="str">
            <v>UK</v>
          </cell>
        </row>
        <row r="1934">
          <cell r="E1934">
            <v>2</v>
          </cell>
          <cell r="I1934" t="str">
            <v>Univerzita Komenského v Bratislave</v>
          </cell>
          <cell r="J1934" t="str">
            <v>Pedagogická fakulta</v>
          </cell>
          <cell r="Z1934">
            <v>1.6500000000000001</v>
          </cell>
          <cell r="AC1934" t="str">
            <v>UK</v>
          </cell>
        </row>
        <row r="1935">
          <cell r="E1935">
            <v>2</v>
          </cell>
          <cell r="I1935" t="str">
            <v>Univerzita Komenského v Bratislave</v>
          </cell>
          <cell r="J1935" t="str">
            <v>Pedagogická fakulta</v>
          </cell>
          <cell r="Z1935">
            <v>0.55000000000000004</v>
          </cell>
          <cell r="AC1935" t="str">
            <v>UK</v>
          </cell>
        </row>
        <row r="1936">
          <cell r="E1936">
            <v>1</v>
          </cell>
          <cell r="I1936" t="str">
            <v>Univerzita Komenského v Bratislave</v>
          </cell>
          <cell r="J1936" t="str">
            <v>Pedagogická fakulta</v>
          </cell>
          <cell r="Z1936">
            <v>0.55000000000000004</v>
          </cell>
          <cell r="AC1936" t="str">
            <v>UK</v>
          </cell>
        </row>
        <row r="1937">
          <cell r="E1937">
            <v>2</v>
          </cell>
          <cell r="I1937" t="str">
            <v>Katolícka univerzita v Ružomberku</v>
          </cell>
          <cell r="J1937" t="str">
            <v>Pedagogická fakulta</v>
          </cell>
          <cell r="Z1937">
            <v>1.1000000000000001</v>
          </cell>
          <cell r="AC1937" t="str">
            <v>KU</v>
          </cell>
        </row>
        <row r="1938">
          <cell r="E1938">
            <v>2</v>
          </cell>
          <cell r="I1938" t="str">
            <v>Ekonomická univerzita v Bratislave</v>
          </cell>
          <cell r="J1938" t="str">
            <v>Podnikovohospodárska fakulta v Košiciach</v>
          </cell>
          <cell r="Z1938">
            <v>17.633333333333333</v>
          </cell>
          <cell r="AC1938" t="str">
            <v>EU</v>
          </cell>
        </row>
        <row r="1939">
          <cell r="E1939">
            <v>2</v>
          </cell>
          <cell r="I1939" t="str">
            <v>Ekonomická univerzita v Bratislave</v>
          </cell>
          <cell r="J1939" t="str">
            <v>Fakulta aplikovaných jazykov</v>
          </cell>
          <cell r="Z1939">
            <v>9</v>
          </cell>
          <cell r="AC1939" t="str">
            <v>EU</v>
          </cell>
        </row>
        <row r="1940">
          <cell r="E1940">
            <v>2</v>
          </cell>
          <cell r="I1940" t="str">
            <v>Ekonomická univerzita v Bratislave</v>
          </cell>
          <cell r="J1940" t="str">
            <v>Podnikovohospodárska fakulta v Košiciach</v>
          </cell>
          <cell r="Z1940">
            <v>8.0666666666666664</v>
          </cell>
          <cell r="AC1940" t="str">
            <v>EU</v>
          </cell>
        </row>
        <row r="1941">
          <cell r="E1941">
            <v>2</v>
          </cell>
          <cell r="I1941" t="str">
            <v>Ekonomická univerzita v Bratislave</v>
          </cell>
          <cell r="J1941" t="str">
            <v>Fakulta podnikového manažmentu</v>
          </cell>
          <cell r="Z1941">
            <v>0</v>
          </cell>
          <cell r="AC1941" t="str">
            <v>EU</v>
          </cell>
        </row>
        <row r="1942">
          <cell r="E1942">
            <v>2</v>
          </cell>
          <cell r="I1942" t="str">
            <v>Ekonomická univerzita v Bratislave</v>
          </cell>
          <cell r="J1942" t="str">
            <v>Fakulta medzinárodných vzťahov</v>
          </cell>
          <cell r="Z1942">
            <v>0</v>
          </cell>
          <cell r="AC1942" t="str">
            <v>EU</v>
          </cell>
        </row>
        <row r="1943">
          <cell r="E1943">
            <v>2</v>
          </cell>
          <cell r="I1943" t="str">
            <v>Univerzita Komenského v Bratislave</v>
          </cell>
          <cell r="J1943" t="str">
            <v>Fakulta sociálnych a ekonomických vied</v>
          </cell>
          <cell r="Z1943">
            <v>4.4545454545454541</v>
          </cell>
          <cell r="AC1943" t="str">
            <v>UK</v>
          </cell>
        </row>
        <row r="1944">
          <cell r="E1944">
            <v>1</v>
          </cell>
          <cell r="I1944" t="str">
            <v>Vysoká škola zdravotníctva a sociálnej práce sv. Alžbety v Bratislave, n. o.</v>
          </cell>
          <cell r="J1944">
            <v>0</v>
          </cell>
          <cell r="Z1944">
            <v>8.526315789473685</v>
          </cell>
          <cell r="AC1944" t="str">
            <v>VŠZaSP</v>
          </cell>
        </row>
        <row r="1945">
          <cell r="E1945">
            <v>3</v>
          </cell>
          <cell r="I1945" t="str">
            <v>Univerzita Komenského v Bratislave</v>
          </cell>
          <cell r="J1945" t="str">
            <v>Farmaceutická fakulta</v>
          </cell>
          <cell r="Z1945">
            <v>0</v>
          </cell>
          <cell r="AC1945" t="str">
            <v>UK</v>
          </cell>
        </row>
        <row r="1946">
          <cell r="E1946">
            <v>2</v>
          </cell>
          <cell r="I1946" t="str">
            <v>Trnavská univerzita v Trnave</v>
          </cell>
          <cell r="J1946" t="str">
            <v>Filozofická fakulta</v>
          </cell>
          <cell r="Z1946">
            <v>1</v>
          </cell>
          <cell r="AC1946" t="str">
            <v>TVU</v>
          </cell>
        </row>
        <row r="1947">
          <cell r="E1947">
            <v>2</v>
          </cell>
          <cell r="I1947" t="str">
            <v>Univerzita Komenského v Bratislave</v>
          </cell>
          <cell r="J1947" t="str">
            <v>Fakulta matematiky, fyziky a informatiky</v>
          </cell>
          <cell r="Z1947">
            <v>19.576470588235296</v>
          </cell>
          <cell r="AC1947" t="str">
            <v>UK</v>
          </cell>
        </row>
        <row r="1948">
          <cell r="E1948">
            <v>2</v>
          </cell>
          <cell r="I1948" t="str">
            <v>Univerzita Komenského v Bratislave</v>
          </cell>
          <cell r="J1948" t="str">
            <v>Fakulta matematiky, fyziky a informatiky</v>
          </cell>
          <cell r="Z1948">
            <v>7.8</v>
          </cell>
          <cell r="AC1948" t="str">
            <v>UK</v>
          </cell>
        </row>
        <row r="1949">
          <cell r="E1949">
            <v>2</v>
          </cell>
          <cell r="I1949" t="str">
            <v>Univerzita Komenského v Bratislave</v>
          </cell>
          <cell r="J1949" t="str">
            <v>Fakulta matematiky, fyziky a informatiky</v>
          </cell>
          <cell r="Z1949">
            <v>1.2</v>
          </cell>
          <cell r="AC1949" t="str">
            <v>UK</v>
          </cell>
        </row>
        <row r="1950">
          <cell r="E1950">
            <v>2</v>
          </cell>
          <cell r="I1950" t="str">
            <v>Univerzita Komenského v Bratislave</v>
          </cell>
          <cell r="J1950" t="str">
            <v>Fakulta matematiky, fyziky a informatiky</v>
          </cell>
          <cell r="Z1950">
            <v>4.5</v>
          </cell>
          <cell r="AC1950" t="str">
            <v>UK</v>
          </cell>
        </row>
        <row r="1951">
          <cell r="E1951">
            <v>2</v>
          </cell>
          <cell r="I1951" t="str">
            <v>Univerzita Komenského v Bratislave</v>
          </cell>
          <cell r="J1951" t="str">
            <v>Fakulta matematiky, fyziky a informatiky</v>
          </cell>
          <cell r="Z1951">
            <v>3.5</v>
          </cell>
          <cell r="AC1951" t="str">
            <v>UK</v>
          </cell>
        </row>
        <row r="1952">
          <cell r="E1952">
            <v>2</v>
          </cell>
          <cell r="I1952" t="str">
            <v>Univerzita Komenského v Bratislave</v>
          </cell>
          <cell r="J1952" t="str">
            <v>Fakulta matematiky, fyziky a informatiky</v>
          </cell>
          <cell r="Z1952">
            <v>1.3</v>
          </cell>
          <cell r="AC1952" t="str">
            <v>UK</v>
          </cell>
        </row>
        <row r="1953">
          <cell r="E1953">
            <v>2</v>
          </cell>
          <cell r="I1953" t="str">
            <v>Univerzita Komenského v Bratislave</v>
          </cell>
          <cell r="J1953" t="str">
            <v>Fakulta matematiky, fyziky a informatiky</v>
          </cell>
          <cell r="Z1953">
            <v>3</v>
          </cell>
          <cell r="AC1953" t="str">
            <v>UK</v>
          </cell>
        </row>
        <row r="1954">
          <cell r="E1954">
            <v>2</v>
          </cell>
          <cell r="I1954" t="str">
            <v>Univerzita Komenského v Bratislave</v>
          </cell>
          <cell r="J1954" t="str">
            <v>Fakulta matematiky, fyziky a informatiky</v>
          </cell>
          <cell r="Z1954">
            <v>5.2</v>
          </cell>
          <cell r="AC1954" t="str">
            <v>UK</v>
          </cell>
        </row>
        <row r="1955">
          <cell r="E1955">
            <v>2</v>
          </cell>
          <cell r="I1955" t="str">
            <v>Univerzita Komenského v Bratislave</v>
          </cell>
          <cell r="J1955" t="str">
            <v>Fakulta matematiky, fyziky a informatiky</v>
          </cell>
          <cell r="Z1955">
            <v>3.9000000000000004</v>
          </cell>
          <cell r="AC1955" t="str">
            <v>UK</v>
          </cell>
        </row>
        <row r="1956">
          <cell r="E1956">
            <v>2</v>
          </cell>
          <cell r="I1956" t="str">
            <v>Vysoká škola výtvarných umení v Bratislave</v>
          </cell>
          <cell r="J1956">
            <v>0</v>
          </cell>
          <cell r="Z1956">
            <v>2</v>
          </cell>
          <cell r="AC1956" t="str">
            <v>VŠVU</v>
          </cell>
        </row>
        <row r="1957">
          <cell r="E1957">
            <v>2</v>
          </cell>
          <cell r="I1957" t="str">
            <v>Vysoká škola výtvarných umení v Bratislave</v>
          </cell>
          <cell r="J1957">
            <v>0</v>
          </cell>
          <cell r="Z1957">
            <v>9.6000000000000014</v>
          </cell>
          <cell r="AC1957" t="str">
            <v>VŠVU</v>
          </cell>
        </row>
        <row r="1958">
          <cell r="E1958">
            <v>2</v>
          </cell>
          <cell r="I1958" t="str">
            <v>Univerzita Komenského v Bratislave</v>
          </cell>
          <cell r="J1958" t="str">
            <v>Prírodovedecká fakulta</v>
          </cell>
          <cell r="Z1958">
            <v>13.5</v>
          </cell>
          <cell r="AC1958" t="str">
            <v>UK</v>
          </cell>
        </row>
        <row r="1959">
          <cell r="E1959">
            <v>2</v>
          </cell>
          <cell r="I1959" t="str">
            <v>Univerzita Komenského v Bratislave</v>
          </cell>
          <cell r="J1959" t="str">
            <v>Prírodovedecká fakulta</v>
          </cell>
          <cell r="Z1959">
            <v>22.5</v>
          </cell>
          <cell r="AC1959" t="str">
            <v>UK</v>
          </cell>
        </row>
        <row r="1960">
          <cell r="E1960">
            <v>3</v>
          </cell>
          <cell r="I1960" t="str">
            <v>Univerzita Komenského v Bratislave</v>
          </cell>
          <cell r="J1960" t="str">
            <v>Prírodovedecká fakulta</v>
          </cell>
          <cell r="Z1960">
            <v>0</v>
          </cell>
          <cell r="AC1960" t="str">
            <v>UK</v>
          </cell>
        </row>
        <row r="1961">
          <cell r="E1961">
            <v>2</v>
          </cell>
          <cell r="I1961" t="str">
            <v>Univerzita Komenského v Bratislave</v>
          </cell>
          <cell r="J1961" t="str">
            <v>Prírodovedecká fakulta</v>
          </cell>
          <cell r="Z1961">
            <v>13.961538461538463</v>
          </cell>
          <cell r="AC1961" t="str">
            <v>UK</v>
          </cell>
        </row>
        <row r="1962">
          <cell r="E1962">
            <v>2</v>
          </cell>
          <cell r="I1962" t="str">
            <v>Univerzita Komenského v Bratislave</v>
          </cell>
          <cell r="J1962" t="str">
            <v>Prírodovedecká fakulta</v>
          </cell>
          <cell r="Z1962">
            <v>3.375</v>
          </cell>
          <cell r="AC1962" t="str">
            <v>UK</v>
          </cell>
        </row>
        <row r="1963">
          <cell r="E1963">
            <v>2</v>
          </cell>
          <cell r="I1963" t="str">
            <v>Univerzita Komenského v Bratislave</v>
          </cell>
          <cell r="J1963" t="str">
            <v>Prírodovedecká fakulta</v>
          </cell>
          <cell r="Z1963">
            <v>1.5</v>
          </cell>
          <cell r="AC1963" t="str">
            <v>UK</v>
          </cell>
        </row>
        <row r="1964">
          <cell r="E1964">
            <v>2</v>
          </cell>
          <cell r="I1964" t="str">
            <v>Univerzita Komenského v Bratislave</v>
          </cell>
          <cell r="J1964" t="str">
            <v>Prírodovedecká fakulta</v>
          </cell>
          <cell r="Z1964">
            <v>16.615384615384613</v>
          </cell>
          <cell r="AC1964" t="str">
            <v>UK</v>
          </cell>
        </row>
        <row r="1965">
          <cell r="E1965">
            <v>2</v>
          </cell>
          <cell r="I1965" t="str">
            <v>Univerzita Komenského v Bratislave</v>
          </cell>
          <cell r="J1965" t="str">
            <v>Prírodovedecká fakulta</v>
          </cell>
          <cell r="Z1965">
            <v>3</v>
          </cell>
          <cell r="AC1965" t="str">
            <v>UK</v>
          </cell>
        </row>
        <row r="1966">
          <cell r="E1966">
            <v>2</v>
          </cell>
          <cell r="I1966" t="str">
            <v>Univerzita Komenského v Bratislave</v>
          </cell>
          <cell r="J1966" t="str">
            <v>Prírodovedecká fakulta</v>
          </cell>
          <cell r="Z1966">
            <v>6</v>
          </cell>
          <cell r="AC1966" t="str">
            <v>UK</v>
          </cell>
        </row>
        <row r="1967">
          <cell r="E1967">
            <v>2</v>
          </cell>
          <cell r="I1967" t="str">
            <v>Univerzita Komenského v Bratislave</v>
          </cell>
          <cell r="J1967" t="str">
            <v>Prírodovedecká fakulta</v>
          </cell>
          <cell r="Z1967">
            <v>4.5</v>
          </cell>
          <cell r="AC1967" t="str">
            <v>UK</v>
          </cell>
        </row>
        <row r="1968">
          <cell r="E1968">
            <v>2</v>
          </cell>
          <cell r="I1968" t="str">
            <v>Univerzita Komenského v Bratislave</v>
          </cell>
          <cell r="J1968" t="str">
            <v>Prírodovedecká fakulta</v>
          </cell>
          <cell r="Z1968">
            <v>4.5</v>
          </cell>
          <cell r="AC1968" t="str">
            <v>UK</v>
          </cell>
        </row>
        <row r="1969">
          <cell r="E1969">
            <v>2</v>
          </cell>
          <cell r="I1969" t="str">
            <v>Univerzita Komenského v Bratislave</v>
          </cell>
          <cell r="J1969" t="str">
            <v>Prírodovedecká fakulta</v>
          </cell>
          <cell r="Z1969">
            <v>9</v>
          </cell>
          <cell r="AC1969" t="str">
            <v>UK</v>
          </cell>
        </row>
        <row r="1970">
          <cell r="E1970">
            <v>2</v>
          </cell>
          <cell r="I1970" t="str">
            <v>Univerzita Komenského v Bratislave</v>
          </cell>
          <cell r="J1970" t="str">
            <v>Prírodovedecká fakulta</v>
          </cell>
          <cell r="Z1970">
            <v>6.25</v>
          </cell>
          <cell r="AC1970" t="str">
            <v>UK</v>
          </cell>
        </row>
        <row r="1971">
          <cell r="E1971">
            <v>2</v>
          </cell>
          <cell r="I1971" t="str">
            <v>Univerzita Komenského v Bratislave</v>
          </cell>
          <cell r="J1971" t="str">
            <v>Prírodovedecká fakulta</v>
          </cell>
          <cell r="Z1971">
            <v>13.5</v>
          </cell>
          <cell r="AC1971" t="str">
            <v>UK</v>
          </cell>
        </row>
        <row r="1972">
          <cell r="E1972">
            <v>2</v>
          </cell>
          <cell r="I1972" t="str">
            <v>Univerzita Komenského v Bratislave</v>
          </cell>
          <cell r="J1972" t="str">
            <v>Prírodovedecká fakulta</v>
          </cell>
          <cell r="Z1972">
            <v>1.5</v>
          </cell>
          <cell r="AC1972" t="str">
            <v>UK</v>
          </cell>
        </row>
        <row r="1973">
          <cell r="E1973">
            <v>2</v>
          </cell>
          <cell r="I1973" t="str">
            <v>Univerzita Komenského v Bratislave</v>
          </cell>
          <cell r="J1973" t="str">
            <v>Filozofická fakulta</v>
          </cell>
          <cell r="Z1973">
            <v>2.291666666666667</v>
          </cell>
          <cell r="AC1973" t="str">
            <v>UK</v>
          </cell>
        </row>
        <row r="1974">
          <cell r="E1974">
            <v>2</v>
          </cell>
          <cell r="I1974" t="str">
            <v>Univerzita Komenského v Bratislave</v>
          </cell>
          <cell r="J1974" t="str">
            <v>Prírodovedecká fakulta</v>
          </cell>
          <cell r="Z1974">
            <v>1.5</v>
          </cell>
          <cell r="AC1974" t="str">
            <v>UK</v>
          </cell>
        </row>
        <row r="1975">
          <cell r="E1975">
            <v>2</v>
          </cell>
          <cell r="I1975" t="str">
            <v>Univerzita Komenského v Bratislave</v>
          </cell>
          <cell r="J1975" t="str">
            <v>Prírodovedecká fakulta</v>
          </cell>
          <cell r="Z1975">
            <v>1.5</v>
          </cell>
          <cell r="AC1975" t="str">
            <v>UK</v>
          </cell>
        </row>
        <row r="1976">
          <cell r="E1976">
            <v>2</v>
          </cell>
          <cell r="I1976" t="str">
            <v>Univerzita Komenského v Bratislave</v>
          </cell>
          <cell r="J1976" t="str">
            <v>Prírodovedecká fakulta</v>
          </cell>
          <cell r="Z1976">
            <v>3</v>
          </cell>
          <cell r="AC1976" t="str">
            <v>UK</v>
          </cell>
        </row>
        <row r="1977">
          <cell r="E1977">
            <v>2</v>
          </cell>
          <cell r="I1977" t="str">
            <v>Univerzita Komenského v Bratislave</v>
          </cell>
          <cell r="J1977" t="str">
            <v>Prírodovedecká fakulta</v>
          </cell>
          <cell r="Z1977">
            <v>3</v>
          </cell>
          <cell r="AC1977" t="str">
            <v>UK</v>
          </cell>
        </row>
        <row r="1978">
          <cell r="E1978">
            <v>2</v>
          </cell>
          <cell r="I1978" t="str">
            <v>Trnavská univerzita v Trnave</v>
          </cell>
          <cell r="J1978" t="str">
            <v>Pedagogická fakulta</v>
          </cell>
          <cell r="Z1978">
            <v>8.8000000000000007</v>
          </cell>
          <cell r="AC1978" t="str">
            <v>TVU</v>
          </cell>
        </row>
        <row r="1979">
          <cell r="E1979">
            <v>2</v>
          </cell>
          <cell r="I1979" t="str">
            <v>Trnavská univerzita v Trnave</v>
          </cell>
          <cell r="J1979" t="str">
            <v>Pedagogická fakulta</v>
          </cell>
          <cell r="Z1979">
            <v>4.95</v>
          </cell>
          <cell r="AC1979" t="str">
            <v>TVU</v>
          </cell>
        </row>
        <row r="1980">
          <cell r="E1980">
            <v>2</v>
          </cell>
          <cell r="I1980" t="str">
            <v>Trnavská univerzita v Trnave</v>
          </cell>
          <cell r="J1980" t="str">
            <v>Pedagogická fakulta</v>
          </cell>
          <cell r="Z1980">
            <v>4.8599999999999994</v>
          </cell>
          <cell r="AC1980" t="str">
            <v>TVU</v>
          </cell>
        </row>
        <row r="1981">
          <cell r="E1981">
            <v>2</v>
          </cell>
          <cell r="I1981" t="str">
            <v>Trnavská univerzita v Trnave</v>
          </cell>
          <cell r="J1981" t="str">
            <v>Pedagogická fakulta</v>
          </cell>
          <cell r="Z1981">
            <v>1.1000000000000001</v>
          </cell>
          <cell r="AC1981" t="str">
            <v>TVU</v>
          </cell>
        </row>
        <row r="1982">
          <cell r="E1982">
            <v>2</v>
          </cell>
          <cell r="I1982" t="str">
            <v>Trnavská univerzita v Trnave</v>
          </cell>
          <cell r="J1982" t="str">
            <v>Pedagogická fakulta</v>
          </cell>
          <cell r="Z1982">
            <v>10.799999999999999</v>
          </cell>
          <cell r="AC1982" t="str">
            <v>TVU</v>
          </cell>
        </row>
        <row r="1983">
          <cell r="E1983">
            <v>2</v>
          </cell>
          <cell r="I1983" t="str">
            <v>Trnavská univerzita v Trnave</v>
          </cell>
          <cell r="J1983" t="str">
            <v>Pedagogická fakulta</v>
          </cell>
          <cell r="Z1983">
            <v>1.7999999999999998</v>
          </cell>
          <cell r="AC1983" t="str">
            <v>TVU</v>
          </cell>
        </row>
        <row r="1984">
          <cell r="E1984">
            <v>2</v>
          </cell>
          <cell r="I1984" t="str">
            <v>Trnavská univerzita v Trnave</v>
          </cell>
          <cell r="J1984" t="str">
            <v>Pedagogická fakulta</v>
          </cell>
          <cell r="Z1984">
            <v>19.8</v>
          </cell>
          <cell r="AC1984" t="str">
            <v>TVU</v>
          </cell>
        </row>
        <row r="1985">
          <cell r="E1985">
            <v>1</v>
          </cell>
          <cell r="I1985" t="str">
            <v>Univerzita sv. Cyrila a Metoda v Trnave</v>
          </cell>
          <cell r="J1985" t="str">
            <v>Fakulta masmediálnej komunikácie</v>
          </cell>
          <cell r="Z1985">
            <v>0</v>
          </cell>
          <cell r="AC1985" t="str">
            <v>UCM</v>
          </cell>
        </row>
        <row r="1986">
          <cell r="E1986">
            <v>2</v>
          </cell>
          <cell r="I1986" t="str">
            <v>Univerzita sv. Cyrila a Metoda v Trnave</v>
          </cell>
          <cell r="J1986" t="str">
            <v>Fakulta masmediálnej komunikácie</v>
          </cell>
          <cell r="Z1986">
            <v>15.200000000000001</v>
          </cell>
          <cell r="AC1986" t="str">
            <v>UCM</v>
          </cell>
        </row>
        <row r="1987">
          <cell r="E1987">
            <v>2</v>
          </cell>
          <cell r="I1987" t="str">
            <v>Univerzita sv. Cyrila a Metoda v Trnave</v>
          </cell>
          <cell r="J1987" t="str">
            <v>Fakulta masmediálnej komunikácie</v>
          </cell>
          <cell r="Z1987">
            <v>77.531034482758614</v>
          </cell>
          <cell r="AC1987" t="str">
            <v>UCM</v>
          </cell>
        </row>
        <row r="1988">
          <cell r="E1988">
            <v>2</v>
          </cell>
          <cell r="I1988" t="str">
            <v>Univerzita sv. Cyrila a Metoda v Trnave</v>
          </cell>
          <cell r="J1988" t="str">
            <v>Fakulta masmediálnej komunikácie</v>
          </cell>
          <cell r="Z1988">
            <v>0.4</v>
          </cell>
          <cell r="AC1988" t="str">
            <v>UCM</v>
          </cell>
        </row>
        <row r="1989">
          <cell r="E1989">
            <v>2</v>
          </cell>
          <cell r="I1989" t="str">
            <v>Univerzita Komenského v Bratislave</v>
          </cell>
          <cell r="J1989" t="str">
            <v>Fakulta matematiky, fyziky a informatiky</v>
          </cell>
          <cell r="Z1989">
            <v>20.7</v>
          </cell>
          <cell r="AC1989" t="str">
            <v>UK</v>
          </cell>
        </row>
        <row r="1990">
          <cell r="E1990">
            <v>2</v>
          </cell>
          <cell r="I1990" t="str">
            <v>Univerzita Komenského v Bratislave</v>
          </cell>
          <cell r="J1990" t="str">
            <v>Filozofická fakulta</v>
          </cell>
          <cell r="Z1990">
            <v>5.5458333333333334</v>
          </cell>
          <cell r="AC1990" t="str">
            <v>UK</v>
          </cell>
        </row>
        <row r="1991">
          <cell r="E1991">
            <v>2</v>
          </cell>
          <cell r="I1991" t="str">
            <v>Univerzita Komenského v Bratislave</v>
          </cell>
          <cell r="J1991" t="str">
            <v>Filozofická fakulta</v>
          </cell>
          <cell r="Z1991">
            <v>4.5</v>
          </cell>
          <cell r="AC1991" t="str">
            <v>UK</v>
          </cell>
        </row>
        <row r="1992">
          <cell r="E1992">
            <v>2</v>
          </cell>
          <cell r="I1992" t="str">
            <v>Univerzita Komenského v Bratislave</v>
          </cell>
          <cell r="J1992" t="str">
            <v>Filozofická fakulta</v>
          </cell>
          <cell r="Z1992">
            <v>3</v>
          </cell>
          <cell r="AC1992" t="str">
            <v>UK</v>
          </cell>
        </row>
        <row r="1993">
          <cell r="E1993">
            <v>2</v>
          </cell>
          <cell r="I1993" t="str">
            <v>Univerzita Komenského v Bratislave</v>
          </cell>
          <cell r="J1993" t="str">
            <v>Filozofická fakulta</v>
          </cell>
          <cell r="Z1993">
            <v>2</v>
          </cell>
          <cell r="AC1993" t="str">
            <v>UK</v>
          </cell>
        </row>
        <row r="1994">
          <cell r="E1994">
            <v>2</v>
          </cell>
          <cell r="I1994" t="str">
            <v>Univerzita Komenského v Bratislave</v>
          </cell>
          <cell r="J1994" t="str">
            <v>Filozofická fakulta</v>
          </cell>
          <cell r="Z1994">
            <v>2.4000000000000004</v>
          </cell>
          <cell r="AC1994" t="str">
            <v>UK</v>
          </cell>
        </row>
        <row r="1995">
          <cell r="E1995">
            <v>2</v>
          </cell>
          <cell r="I1995" t="str">
            <v>Univerzita Komenského v Bratislave</v>
          </cell>
          <cell r="J1995" t="str">
            <v>Filozofická fakulta</v>
          </cell>
          <cell r="Z1995">
            <v>7</v>
          </cell>
          <cell r="AC1995" t="str">
            <v>UK</v>
          </cell>
        </row>
        <row r="1996">
          <cell r="E1996">
            <v>2</v>
          </cell>
          <cell r="I1996" t="str">
            <v>Univerzita Komenského v Bratislave</v>
          </cell>
          <cell r="J1996" t="str">
            <v>Filozofická fakulta</v>
          </cell>
          <cell r="Z1996">
            <v>2.25</v>
          </cell>
          <cell r="AC1996" t="str">
            <v>UK</v>
          </cell>
        </row>
        <row r="1997">
          <cell r="E1997">
            <v>2</v>
          </cell>
          <cell r="I1997" t="str">
            <v>Univerzita Komenského v Bratislave</v>
          </cell>
          <cell r="J1997" t="str">
            <v>Filozofická fakulta</v>
          </cell>
          <cell r="Z1997">
            <v>0.66666666666666674</v>
          </cell>
          <cell r="AC1997" t="str">
            <v>UK</v>
          </cell>
        </row>
        <row r="1998">
          <cell r="E1998">
            <v>2</v>
          </cell>
          <cell r="I1998" t="str">
            <v>Univerzita Komenského v Bratislave</v>
          </cell>
          <cell r="J1998" t="str">
            <v>Filozofická fakulta</v>
          </cell>
          <cell r="Z1998">
            <v>12</v>
          </cell>
          <cell r="AC1998" t="str">
            <v>UK</v>
          </cell>
        </row>
        <row r="1999">
          <cell r="E1999">
            <v>2</v>
          </cell>
          <cell r="I1999" t="str">
            <v>Univerzita Komenského v Bratislave</v>
          </cell>
          <cell r="J1999" t="str">
            <v>Filozofická fakulta</v>
          </cell>
          <cell r="Z1999">
            <v>5.25</v>
          </cell>
          <cell r="AC1999" t="str">
            <v>UK</v>
          </cell>
        </row>
        <row r="2000">
          <cell r="E2000">
            <v>2</v>
          </cell>
          <cell r="I2000" t="str">
            <v>Univerzita Komenského v Bratislave</v>
          </cell>
          <cell r="J2000" t="str">
            <v>Filozofická fakulta</v>
          </cell>
          <cell r="Z2000">
            <v>2.25</v>
          </cell>
          <cell r="AC2000" t="str">
            <v>UK</v>
          </cell>
        </row>
        <row r="2001">
          <cell r="E2001">
            <v>2</v>
          </cell>
          <cell r="I2001" t="str">
            <v>Univerzita Komenského v Bratislave</v>
          </cell>
          <cell r="J2001" t="str">
            <v>Filozofická fakulta</v>
          </cell>
          <cell r="Z2001">
            <v>3</v>
          </cell>
          <cell r="AC2001" t="str">
            <v>UK</v>
          </cell>
        </row>
        <row r="2002">
          <cell r="E2002">
            <v>2</v>
          </cell>
          <cell r="I2002" t="str">
            <v>Univerzita Komenského v Bratislave</v>
          </cell>
          <cell r="J2002" t="str">
            <v>Filozofická fakulta</v>
          </cell>
          <cell r="Z2002">
            <v>3.8571428571428577</v>
          </cell>
          <cell r="AC2002" t="str">
            <v>UK</v>
          </cell>
        </row>
        <row r="2003">
          <cell r="E2003">
            <v>2</v>
          </cell>
          <cell r="I2003" t="str">
            <v>Univerzita Komenského v Bratislave</v>
          </cell>
          <cell r="J2003" t="str">
            <v>Filozofická fakulta</v>
          </cell>
          <cell r="Z2003">
            <v>2.2000000000000002</v>
          </cell>
          <cell r="AC2003" t="str">
            <v>UK</v>
          </cell>
        </row>
        <row r="2004">
          <cell r="E2004">
            <v>2</v>
          </cell>
          <cell r="I2004" t="str">
            <v>Univerzita Komenského v Bratislave</v>
          </cell>
          <cell r="J2004" t="str">
            <v>Filozofická fakulta</v>
          </cell>
          <cell r="Z2004">
            <v>0.375</v>
          </cell>
          <cell r="AC2004" t="str">
            <v>UK</v>
          </cell>
        </row>
        <row r="2005">
          <cell r="E2005">
            <v>2</v>
          </cell>
          <cell r="I2005" t="str">
            <v>Univerzita Komenského v Bratislave</v>
          </cell>
          <cell r="J2005" t="str">
            <v>Filozofická fakulta</v>
          </cell>
          <cell r="Z2005">
            <v>3</v>
          </cell>
          <cell r="AC2005" t="str">
            <v>UK</v>
          </cell>
        </row>
        <row r="2006">
          <cell r="E2006">
            <v>2</v>
          </cell>
          <cell r="I2006" t="str">
            <v>Slovenská poľnohospodárska univerzita v Nitre</v>
          </cell>
          <cell r="J2006" t="str">
            <v>Fakulta biotechnológie a potravinárstva</v>
          </cell>
          <cell r="Z2006">
            <v>8.4</v>
          </cell>
          <cell r="AC2006" t="str">
            <v>SPU</v>
          </cell>
        </row>
        <row r="2007">
          <cell r="E2007">
            <v>2</v>
          </cell>
          <cell r="I2007" t="str">
            <v>Slovenská poľnohospodárska univerzita v Nitre</v>
          </cell>
          <cell r="J2007" t="str">
            <v>Fakulta európskych štúdií a regionálneho rozvoja</v>
          </cell>
          <cell r="Z2007">
            <v>12.5</v>
          </cell>
          <cell r="AC2007" t="str">
            <v>SPU</v>
          </cell>
        </row>
        <row r="2008">
          <cell r="E2008">
            <v>2</v>
          </cell>
          <cell r="I2008" t="str">
            <v>Slovenská poľnohospodárska univerzita v Nitre</v>
          </cell>
          <cell r="J2008" t="str">
            <v>Fakulta európskych štúdií a regionálneho rozvoja</v>
          </cell>
          <cell r="Z2008">
            <v>0</v>
          </cell>
          <cell r="AC2008" t="str">
            <v>SPU</v>
          </cell>
        </row>
        <row r="2009">
          <cell r="E2009">
            <v>2</v>
          </cell>
          <cell r="I2009" t="str">
            <v>Slovenská poľnohospodárska univerzita v Nitre</v>
          </cell>
          <cell r="J2009" t="str">
            <v>Fakulta agrobiológie a potravinových zdrojov</v>
          </cell>
          <cell r="Z2009">
            <v>19.600000000000001</v>
          </cell>
          <cell r="AC2009" t="str">
            <v>SPU</v>
          </cell>
        </row>
        <row r="2010">
          <cell r="E2010">
            <v>2</v>
          </cell>
          <cell r="I2010" t="str">
            <v>Slovenská poľnohospodárska univerzita v Nitre</v>
          </cell>
          <cell r="J2010" t="str">
            <v>Fakulta biotechnológie a potravinárstva</v>
          </cell>
          <cell r="Z2010">
            <v>13.750000000000002</v>
          </cell>
          <cell r="AC2010" t="str">
            <v>SPU</v>
          </cell>
        </row>
        <row r="2011">
          <cell r="E2011">
            <v>2</v>
          </cell>
          <cell r="I2011" t="str">
            <v>Slovenská poľnohospodárska univerzita v Nitre</v>
          </cell>
          <cell r="J2011" t="str">
            <v>Technická fakulta</v>
          </cell>
          <cell r="Z2011">
            <v>13.75</v>
          </cell>
          <cell r="AC2011" t="str">
            <v>SPU</v>
          </cell>
        </row>
        <row r="2012">
          <cell r="E2012">
            <v>2</v>
          </cell>
          <cell r="I2012" t="str">
            <v>Slovenská poľnohospodárska univerzita v Nitre</v>
          </cell>
          <cell r="J2012" t="str">
            <v>Fakulta ekonomiky a manažmentu</v>
          </cell>
          <cell r="Z2012">
            <v>45.08163265306122</v>
          </cell>
          <cell r="AC2012" t="str">
            <v>SPU</v>
          </cell>
        </row>
        <row r="2013">
          <cell r="E2013">
            <v>2</v>
          </cell>
          <cell r="I2013" t="str">
            <v>Slovenská poľnohospodárska univerzita v Nitre</v>
          </cell>
          <cell r="J2013" t="str">
            <v>Fakulta ekonomiky a manažmentu</v>
          </cell>
          <cell r="Z2013">
            <v>0</v>
          </cell>
          <cell r="AC2013" t="str">
            <v>SPU</v>
          </cell>
        </row>
        <row r="2014">
          <cell r="E2014">
            <v>2</v>
          </cell>
          <cell r="I2014" t="str">
            <v>Slovenská poľnohospodárska univerzita v Nitre</v>
          </cell>
          <cell r="J2014" t="str">
            <v>Fakulta agrobiológie a potravinových zdrojov</v>
          </cell>
          <cell r="Z2014">
            <v>25.6</v>
          </cell>
          <cell r="AC2014" t="str">
            <v>SPU</v>
          </cell>
        </row>
        <row r="2015">
          <cell r="E2015">
            <v>2</v>
          </cell>
          <cell r="I2015" t="str">
            <v>Slovenská poľnohospodárska univerzita v Nitre</v>
          </cell>
          <cell r="J2015" t="str">
            <v>Fakulta ekonomiky a manažmentu</v>
          </cell>
          <cell r="Z2015">
            <v>4</v>
          </cell>
          <cell r="AC2015" t="str">
            <v>SPU</v>
          </cell>
        </row>
        <row r="2016">
          <cell r="E2016">
            <v>2</v>
          </cell>
          <cell r="I2016" t="str">
            <v>Slovenská poľnohospodárska univerzita v Nitre</v>
          </cell>
          <cell r="J2016" t="str">
            <v>Fakulta európskych štúdií a regionálneho rozvoja</v>
          </cell>
          <cell r="Z2016">
            <v>7.1111111111111107</v>
          </cell>
          <cell r="AC2016" t="str">
            <v>SPU</v>
          </cell>
        </row>
        <row r="2017">
          <cell r="E2017">
            <v>2</v>
          </cell>
          <cell r="I2017" t="str">
            <v>Slovenská poľnohospodárska univerzita v Nitre</v>
          </cell>
          <cell r="J2017" t="str">
            <v>Fakulta záhradníctva a krajinného inžinierstva</v>
          </cell>
          <cell r="Z2017">
            <v>0</v>
          </cell>
          <cell r="AC2017" t="str">
            <v>SPU</v>
          </cell>
        </row>
        <row r="2018">
          <cell r="E2018">
            <v>2</v>
          </cell>
          <cell r="I2018" t="str">
            <v>Slovenská poľnohospodárska univerzita v Nitre</v>
          </cell>
          <cell r="J2018" t="str">
            <v>Fakulta agrobiológie a potravinových zdrojov</v>
          </cell>
          <cell r="Z2018">
            <v>17.600000000000001</v>
          </cell>
          <cell r="AC2018" t="str">
            <v>SPU</v>
          </cell>
        </row>
        <row r="2019">
          <cell r="E2019">
            <v>2</v>
          </cell>
          <cell r="I2019" t="str">
            <v>Slovenská poľnohospodárska univerzita v Nitre</v>
          </cell>
          <cell r="J2019" t="str">
            <v>Fakulta agrobiológie a potravinových zdrojov</v>
          </cell>
          <cell r="Z2019">
            <v>14.4</v>
          </cell>
          <cell r="AC2019" t="str">
            <v>SPU</v>
          </cell>
        </row>
        <row r="2020">
          <cell r="E2020">
            <v>2</v>
          </cell>
          <cell r="I2020" t="str">
            <v>Slovenská poľnohospodárska univerzita v Nitre</v>
          </cell>
          <cell r="J2020" t="str">
            <v>Fakulta európskych štúdií a regionálneho rozvoja</v>
          </cell>
          <cell r="Z2020">
            <v>2</v>
          </cell>
          <cell r="AC2020" t="str">
            <v>SPU</v>
          </cell>
        </row>
        <row r="2021">
          <cell r="E2021">
            <v>2</v>
          </cell>
          <cell r="I2021" t="str">
            <v>Slovenská poľnohospodárska univerzita v Nitre</v>
          </cell>
          <cell r="J2021" t="str">
            <v>Fakulta ekonomiky a manažmentu</v>
          </cell>
          <cell r="Z2021">
            <v>0</v>
          </cell>
          <cell r="AC2021" t="str">
            <v>SPU</v>
          </cell>
        </row>
        <row r="2022">
          <cell r="E2022">
            <v>2</v>
          </cell>
          <cell r="I2022" t="str">
            <v>Akadémia Policajného zboru</v>
          </cell>
          <cell r="J2022">
            <v>0</v>
          </cell>
          <cell r="Z2022">
            <v>26.041666666666664</v>
          </cell>
          <cell r="AC2022" t="str">
            <v>APZ</v>
          </cell>
        </row>
        <row r="2023">
          <cell r="E2023">
            <v>2</v>
          </cell>
          <cell r="I2023" t="str">
            <v>Akadémia Policajného zboru</v>
          </cell>
          <cell r="J2023">
            <v>0</v>
          </cell>
          <cell r="Z2023">
            <v>69.621428571428567</v>
          </cell>
          <cell r="AC2023" t="str">
            <v>APZ</v>
          </cell>
        </row>
        <row r="2024">
          <cell r="E2024">
            <v>2</v>
          </cell>
          <cell r="I2024" t="str">
            <v>Paneurópska vysoká škola</v>
          </cell>
          <cell r="J2024" t="str">
            <v>Fakulta práva</v>
          </cell>
          <cell r="Z2024">
            <v>0</v>
          </cell>
          <cell r="AC2024" t="str">
            <v>PEVŠ</v>
          </cell>
        </row>
        <row r="2025">
          <cell r="E2025">
            <v>2</v>
          </cell>
          <cell r="I2025" t="str">
            <v>Paneurópska vysoká škola</v>
          </cell>
          <cell r="J2025" t="str">
            <v>Fakulta informatiky</v>
          </cell>
          <cell r="Z2025">
            <v>0</v>
          </cell>
          <cell r="AC2025" t="str">
            <v>PEVŠ</v>
          </cell>
        </row>
        <row r="2026">
          <cell r="E2026">
            <v>2</v>
          </cell>
          <cell r="I2026" t="str">
            <v>Paneurópska vysoká škola</v>
          </cell>
          <cell r="J2026" t="str">
            <v>Fakulta ekonómie a podnikania</v>
          </cell>
          <cell r="Z2026">
            <v>0</v>
          </cell>
          <cell r="AC2026" t="str">
            <v>PEVŠ</v>
          </cell>
        </row>
        <row r="2027">
          <cell r="E2027">
            <v>2</v>
          </cell>
          <cell r="I2027" t="str">
            <v>Paneurópska vysoká škola</v>
          </cell>
          <cell r="J2027" t="str">
            <v>Fakulta práva</v>
          </cell>
          <cell r="Z2027">
            <v>0</v>
          </cell>
          <cell r="AC2027" t="str">
            <v>PEVŠ</v>
          </cell>
        </row>
        <row r="2028">
          <cell r="E2028">
            <v>2</v>
          </cell>
          <cell r="I2028" t="str">
            <v>Paneurópska vysoká škola</v>
          </cell>
          <cell r="J2028" t="str">
            <v>Fakulta práva</v>
          </cell>
          <cell r="Z2028">
            <v>0</v>
          </cell>
          <cell r="AC2028" t="str">
            <v>PEVŠ</v>
          </cell>
        </row>
        <row r="2029">
          <cell r="E2029">
            <v>2</v>
          </cell>
          <cell r="I2029" t="str">
            <v>Slovenská technická univerzita v Bratislave</v>
          </cell>
          <cell r="J2029" t="str">
            <v>Materiálovotechnologická fakulta so sídlom v Trnave</v>
          </cell>
          <cell r="Z2029">
            <v>13.928571428571431</v>
          </cell>
          <cell r="AC2029" t="str">
            <v>STU</v>
          </cell>
        </row>
        <row r="2030">
          <cell r="E2030">
            <v>2</v>
          </cell>
          <cell r="I2030" t="str">
            <v>Slovenská technická univerzita v Bratislave</v>
          </cell>
          <cell r="J2030" t="str">
            <v>Materiálovotechnologická fakulta so sídlom v Trnave</v>
          </cell>
          <cell r="Z2030">
            <v>88.89705882352942</v>
          </cell>
          <cell r="AC2030" t="str">
            <v>STU</v>
          </cell>
        </row>
        <row r="2031">
          <cell r="E2031">
            <v>3</v>
          </cell>
          <cell r="I2031" t="str">
            <v>Slovenská technická univerzita v Bratislave</v>
          </cell>
          <cell r="J2031" t="str">
            <v>Fakulta chemickej a potravinárskej technológie</v>
          </cell>
          <cell r="Z2031">
            <v>50.400000000000006</v>
          </cell>
          <cell r="AC2031" t="str">
            <v>STU</v>
          </cell>
        </row>
        <row r="2032">
          <cell r="E2032">
            <v>2</v>
          </cell>
          <cell r="I2032" t="str">
            <v>Slovenská technická univerzita v Bratislave</v>
          </cell>
          <cell r="J2032" t="str">
            <v>Stavebná fakulta</v>
          </cell>
          <cell r="Z2032">
            <v>26.021739130434785</v>
          </cell>
          <cell r="AC2032" t="str">
            <v>STU</v>
          </cell>
        </row>
        <row r="2033">
          <cell r="E2033">
            <v>2</v>
          </cell>
          <cell r="I2033" t="str">
            <v>Slovenská technická univerzita v Bratislave</v>
          </cell>
          <cell r="J2033" t="str">
            <v>Fakulta chemickej a potravinárskej technológie</v>
          </cell>
          <cell r="Z2033">
            <v>8.2285714285714295</v>
          </cell>
          <cell r="AC2033" t="str">
            <v>STU</v>
          </cell>
        </row>
        <row r="2034">
          <cell r="E2034">
            <v>2</v>
          </cell>
          <cell r="I2034" t="str">
            <v>Slovenská technická univerzita v Bratislave</v>
          </cell>
          <cell r="J2034" t="str">
            <v>Fakulta elektrotechniky a informatiky</v>
          </cell>
          <cell r="Z2034">
            <v>21.176470588235293</v>
          </cell>
          <cell r="AC2034" t="str">
            <v>STU</v>
          </cell>
        </row>
        <row r="2035">
          <cell r="E2035">
            <v>2</v>
          </cell>
          <cell r="I2035" t="str">
            <v>Slovenská technická univerzita v Bratislave</v>
          </cell>
          <cell r="J2035" t="str">
            <v>Fakulta chemickej a potravinárskej technológie</v>
          </cell>
          <cell r="Z2035">
            <v>20</v>
          </cell>
          <cell r="AC2035" t="str">
            <v>STU</v>
          </cell>
        </row>
        <row r="2036">
          <cell r="E2036">
            <v>2</v>
          </cell>
          <cell r="I2036" t="str">
            <v>Slovenská technická univerzita v Bratislave</v>
          </cell>
          <cell r="J2036" t="str">
            <v>Fakulta architektúry a dizajnu</v>
          </cell>
          <cell r="Z2036">
            <v>48.96</v>
          </cell>
          <cell r="AC2036" t="str">
            <v>STU</v>
          </cell>
        </row>
        <row r="2037">
          <cell r="E2037">
            <v>3</v>
          </cell>
          <cell r="I2037" t="str">
            <v>Slovenská technická univerzita v Bratislave</v>
          </cell>
          <cell r="J2037" t="str">
            <v>Fakulta chemickej a potravinárskej technológie</v>
          </cell>
          <cell r="Z2037">
            <v>0</v>
          </cell>
          <cell r="AC2037" t="str">
            <v>STU</v>
          </cell>
        </row>
        <row r="2038">
          <cell r="E2038">
            <v>2</v>
          </cell>
          <cell r="I2038" t="str">
            <v>Slovenská technická univerzita v Bratislave</v>
          </cell>
          <cell r="J2038">
            <v>0</v>
          </cell>
          <cell r="Z2038">
            <v>15</v>
          </cell>
          <cell r="AC2038" t="str">
            <v>STU</v>
          </cell>
        </row>
        <row r="2039">
          <cell r="E2039">
            <v>2</v>
          </cell>
          <cell r="I2039" t="str">
            <v>Slovenská technická univerzita v Bratislave</v>
          </cell>
          <cell r="J2039" t="str">
            <v>Strojnícka fakulta</v>
          </cell>
          <cell r="Z2039">
            <v>4.5</v>
          </cell>
          <cell r="AC2039" t="str">
            <v>STU</v>
          </cell>
        </row>
        <row r="2040">
          <cell r="E2040">
            <v>2</v>
          </cell>
          <cell r="I2040" t="str">
            <v>Slovenská technická univerzita v Bratislave</v>
          </cell>
          <cell r="J2040" t="str">
            <v>Strojnícka fakulta</v>
          </cell>
          <cell r="Z2040">
            <v>18</v>
          </cell>
          <cell r="AC2040" t="str">
            <v>STU</v>
          </cell>
        </row>
        <row r="2041">
          <cell r="E2041">
            <v>2</v>
          </cell>
          <cell r="I2041" t="str">
            <v>Slovenská technická univerzita v Bratislave</v>
          </cell>
          <cell r="J2041" t="str">
            <v>Strojnícka fakulta</v>
          </cell>
          <cell r="Z2041">
            <v>7.5</v>
          </cell>
          <cell r="AC2041" t="str">
            <v>STU</v>
          </cell>
        </row>
        <row r="2042">
          <cell r="E2042">
            <v>2</v>
          </cell>
          <cell r="I2042" t="str">
            <v>Slovenská technická univerzita v Bratislave</v>
          </cell>
          <cell r="J2042" t="str">
            <v>Fakulta chemickej a potravinárskej technológie</v>
          </cell>
          <cell r="Z2042">
            <v>24.199999999999996</v>
          </cell>
          <cell r="AC2042" t="str">
            <v>STU</v>
          </cell>
        </row>
        <row r="2043">
          <cell r="E2043">
            <v>2</v>
          </cell>
          <cell r="I2043" t="str">
            <v>Slovenská technická univerzita v Bratislave</v>
          </cell>
          <cell r="J2043" t="str">
            <v>Stavebná fakulta</v>
          </cell>
          <cell r="Z2043">
            <v>4.0235294117647058</v>
          </cell>
          <cell r="AC2043" t="str">
            <v>STU</v>
          </cell>
        </row>
        <row r="2044">
          <cell r="E2044">
            <v>2</v>
          </cell>
          <cell r="I2044" t="str">
            <v>Slovenská technická univerzita v Bratislave</v>
          </cell>
          <cell r="J2044" t="str">
            <v>Strojnícka fakulta</v>
          </cell>
          <cell r="Z2044">
            <v>13.5</v>
          </cell>
          <cell r="AC2044" t="str">
            <v>STU</v>
          </cell>
        </row>
        <row r="2045">
          <cell r="E2045">
            <v>2</v>
          </cell>
          <cell r="I2045" t="str">
            <v>Slovenská technická univerzita v Bratislave</v>
          </cell>
          <cell r="J2045" t="str">
            <v>Stavebná fakulta</v>
          </cell>
          <cell r="Z2045">
            <v>2.6</v>
          </cell>
          <cell r="AC2045" t="str">
            <v>STU</v>
          </cell>
        </row>
        <row r="2046">
          <cell r="E2046">
            <v>2</v>
          </cell>
          <cell r="I2046" t="str">
            <v>Technická univerzita vo Zvolene</v>
          </cell>
          <cell r="J2046" t="str">
            <v>Fakulta ekológie a environmentalistiky</v>
          </cell>
          <cell r="Z2046">
            <v>0</v>
          </cell>
          <cell r="AC2046" t="str">
            <v>TUZVO</v>
          </cell>
        </row>
        <row r="2047">
          <cell r="E2047">
            <v>2</v>
          </cell>
          <cell r="I2047" t="str">
            <v>Technická univerzita vo Zvolene</v>
          </cell>
          <cell r="J2047" t="str">
            <v>Fakulta ekológie a environmentalistiky</v>
          </cell>
          <cell r="Z2047">
            <v>3.375</v>
          </cell>
          <cell r="AC2047" t="str">
            <v>TUZVO</v>
          </cell>
        </row>
        <row r="2048">
          <cell r="E2048">
            <v>2</v>
          </cell>
          <cell r="I2048" t="str">
            <v>Technická univerzita vo Zvolene</v>
          </cell>
          <cell r="J2048" t="str">
            <v>Fakulta ekológie a environmentalistiky</v>
          </cell>
          <cell r="Z2048">
            <v>18.692307692307693</v>
          </cell>
          <cell r="AC2048" t="str">
            <v>TUZVO</v>
          </cell>
        </row>
        <row r="2049">
          <cell r="E2049">
            <v>2</v>
          </cell>
          <cell r="I2049" t="str">
            <v>Technická univerzita vo Zvolene</v>
          </cell>
          <cell r="J2049" t="str">
            <v>Drevárska fakulta</v>
          </cell>
          <cell r="Z2049">
            <v>11.428571428571431</v>
          </cell>
          <cell r="AC2049" t="str">
            <v>TUZVO</v>
          </cell>
        </row>
        <row r="2050">
          <cell r="E2050">
            <v>2</v>
          </cell>
          <cell r="I2050" t="str">
            <v>Technická univerzita vo Zvolene</v>
          </cell>
          <cell r="J2050" t="str">
            <v>Drevárska fakulta</v>
          </cell>
          <cell r="Z2050">
            <v>3.8571428571428577</v>
          </cell>
          <cell r="AC2050" t="str">
            <v>TUZVO</v>
          </cell>
        </row>
        <row r="2051">
          <cell r="E2051">
            <v>2</v>
          </cell>
          <cell r="I2051" t="str">
            <v>Technická univerzita vo Zvolene</v>
          </cell>
          <cell r="J2051">
            <v>0</v>
          </cell>
          <cell r="Z2051">
            <v>8.1</v>
          </cell>
          <cell r="AC2051" t="str">
            <v>TUZVO</v>
          </cell>
        </row>
        <row r="2052">
          <cell r="E2052">
            <v>2</v>
          </cell>
          <cell r="I2052" t="str">
            <v>Technická univerzita vo Zvolene</v>
          </cell>
          <cell r="J2052" t="str">
            <v>Drevárska fakulta</v>
          </cell>
          <cell r="Z2052">
            <v>22.5</v>
          </cell>
          <cell r="AC2052" t="str">
            <v>TUZVO</v>
          </cell>
        </row>
        <row r="2053">
          <cell r="E2053">
            <v>2</v>
          </cell>
          <cell r="I2053" t="str">
            <v>Technická univerzita vo Zvolene</v>
          </cell>
          <cell r="J2053" t="str">
            <v>Fakulta ekológie a environmentalistiky</v>
          </cell>
          <cell r="Z2053">
            <v>6.25</v>
          </cell>
          <cell r="AC2053" t="str">
            <v>TUZVO</v>
          </cell>
        </row>
        <row r="2054">
          <cell r="E2054">
            <v>1</v>
          </cell>
          <cell r="I2054" t="str">
            <v>Technická univerzita vo Zvolene</v>
          </cell>
          <cell r="J2054" t="str">
            <v>Drevárska fakulta</v>
          </cell>
          <cell r="Z2054">
            <v>0</v>
          </cell>
          <cell r="AC2054" t="str">
            <v>TUZVO</v>
          </cell>
        </row>
        <row r="2055">
          <cell r="E2055">
            <v>2</v>
          </cell>
          <cell r="I2055" t="str">
            <v>Technická univerzita vo Zvolene</v>
          </cell>
          <cell r="J2055" t="str">
            <v>Drevárska fakulta</v>
          </cell>
          <cell r="Z2055">
            <v>0</v>
          </cell>
          <cell r="AC2055" t="str">
            <v>TUZVO</v>
          </cell>
        </row>
        <row r="2056">
          <cell r="E2056">
            <v>2</v>
          </cell>
          <cell r="I2056" t="str">
            <v>Technická univerzita vo Zvolene</v>
          </cell>
          <cell r="J2056" t="str">
            <v>Lesnícka fakulta</v>
          </cell>
          <cell r="Z2056">
            <v>1.6</v>
          </cell>
          <cell r="AC2056" t="str">
            <v>TUZVO</v>
          </cell>
        </row>
        <row r="2057">
          <cell r="E2057">
            <v>2</v>
          </cell>
          <cell r="I2057" t="str">
            <v>Technická univerzita vo Zvolene</v>
          </cell>
          <cell r="J2057" t="str">
            <v>Fakulta techniky</v>
          </cell>
          <cell r="Z2057">
            <v>9</v>
          </cell>
          <cell r="AC2057" t="str">
            <v>TUZVO</v>
          </cell>
        </row>
        <row r="2058">
          <cell r="E2058">
            <v>1</v>
          </cell>
          <cell r="I2058" t="str">
            <v>Technická univerzita vo Zvolene</v>
          </cell>
          <cell r="J2058" t="str">
            <v>Drevárska fakulta</v>
          </cell>
          <cell r="Z2058">
            <v>0</v>
          </cell>
          <cell r="AC2058" t="str">
            <v>TUZVO</v>
          </cell>
        </row>
        <row r="2059">
          <cell r="E2059">
            <v>3</v>
          </cell>
          <cell r="I2059" t="str">
            <v>Technická univerzita vo Zvolene</v>
          </cell>
          <cell r="J2059" t="str">
            <v>Lesnícka fakulta</v>
          </cell>
          <cell r="Z2059">
            <v>0</v>
          </cell>
          <cell r="AC2059" t="str">
            <v>TUZVO</v>
          </cell>
        </row>
        <row r="2060">
          <cell r="E2060">
            <v>2</v>
          </cell>
          <cell r="I2060" t="str">
            <v>Univerzita Komenského v Bratislave</v>
          </cell>
          <cell r="J2060" t="str">
            <v>Právnická fakulta</v>
          </cell>
          <cell r="Z2060">
            <v>0</v>
          </cell>
          <cell r="AC2060" t="str">
            <v>UK</v>
          </cell>
        </row>
        <row r="2061">
          <cell r="E2061">
            <v>2</v>
          </cell>
          <cell r="I2061" t="str">
            <v>Univerzita Komenského v Bratislave</v>
          </cell>
          <cell r="J2061" t="str">
            <v>Jesseniova lekárska fakulta v Martine</v>
          </cell>
          <cell r="Z2061">
            <v>10.666666666666666</v>
          </cell>
          <cell r="AC2061" t="str">
            <v>UK</v>
          </cell>
        </row>
        <row r="2062">
          <cell r="E2062">
            <v>2</v>
          </cell>
          <cell r="I2062" t="str">
            <v>Univerzita Komenského v Bratislave</v>
          </cell>
          <cell r="J2062" t="str">
            <v>Fakulta managementu</v>
          </cell>
          <cell r="Z2062">
            <v>21</v>
          </cell>
          <cell r="AC2062" t="str">
            <v>UK</v>
          </cell>
        </row>
        <row r="2063">
          <cell r="E2063">
            <v>2</v>
          </cell>
          <cell r="I2063" t="str">
            <v>Univerzita J. Selyeho</v>
          </cell>
          <cell r="J2063" t="str">
            <v>Pedagogická fakulta</v>
          </cell>
          <cell r="Z2063">
            <v>2.2000000000000002</v>
          </cell>
          <cell r="AC2063" t="str">
            <v>UJS</v>
          </cell>
        </row>
        <row r="2064">
          <cell r="E2064">
            <v>2</v>
          </cell>
          <cell r="I2064" t="str">
            <v>Univerzita J. Selyeho</v>
          </cell>
          <cell r="J2064" t="str">
            <v>Pedagogická fakulta</v>
          </cell>
          <cell r="Z2064">
            <v>1.1000000000000001</v>
          </cell>
          <cell r="AC2064" t="str">
            <v>UJS</v>
          </cell>
        </row>
        <row r="2065">
          <cell r="E2065">
            <v>2</v>
          </cell>
          <cell r="I2065" t="str">
            <v>Univerzita J. Selyeho</v>
          </cell>
          <cell r="J2065" t="str">
            <v>Reformovaná teologická fakulta</v>
          </cell>
          <cell r="Z2065">
            <v>4</v>
          </cell>
          <cell r="AC2065" t="str">
            <v>UJS</v>
          </cell>
        </row>
        <row r="2066">
          <cell r="E2066">
            <v>2</v>
          </cell>
          <cell r="I2066" t="str">
            <v>Univerzita J. Selyeho</v>
          </cell>
          <cell r="J2066" t="str">
            <v>Pedagogická fakulta</v>
          </cell>
          <cell r="Z2066">
            <v>3.3000000000000003</v>
          </cell>
          <cell r="AC2066" t="str">
            <v>UJS</v>
          </cell>
        </row>
        <row r="2067">
          <cell r="E2067">
            <v>2</v>
          </cell>
          <cell r="I2067" t="str">
            <v>Univerzita J. Selyeho</v>
          </cell>
          <cell r="J2067" t="str">
            <v>Pedagogická fakulta</v>
          </cell>
          <cell r="Z2067">
            <v>13.2</v>
          </cell>
          <cell r="AC2067" t="str">
            <v>UJS</v>
          </cell>
        </row>
        <row r="2068">
          <cell r="E2068">
            <v>2</v>
          </cell>
          <cell r="I2068" t="str">
            <v>Univerzita sv. Cyrila a Metoda v Trnave</v>
          </cell>
          <cell r="J2068" t="str">
            <v>Fakulta masmediálnej komunikácie</v>
          </cell>
          <cell r="Z2068">
            <v>0</v>
          </cell>
          <cell r="AC2068" t="str">
            <v>UCM</v>
          </cell>
        </row>
        <row r="2069">
          <cell r="E2069">
            <v>1</v>
          </cell>
          <cell r="I2069" t="str">
            <v>Univerzita sv. Cyrila a Metoda v Trnave</v>
          </cell>
          <cell r="J2069" t="str">
            <v>Fakulta masmediálnej komunikácie</v>
          </cell>
          <cell r="Z2069">
            <v>0</v>
          </cell>
          <cell r="AC2069" t="str">
            <v>UCM</v>
          </cell>
        </row>
        <row r="2070">
          <cell r="E2070">
            <v>1</v>
          </cell>
          <cell r="I2070" t="str">
            <v>Univerzita sv. Cyrila a Metoda v Trnave</v>
          </cell>
          <cell r="J2070" t="str">
            <v>Fakulta masmediálnej komunikácie</v>
          </cell>
          <cell r="Z2070">
            <v>2.9557894736842094</v>
          </cell>
          <cell r="AC2070" t="str">
            <v>UCM</v>
          </cell>
        </row>
        <row r="2071">
          <cell r="E2071">
            <v>1</v>
          </cell>
          <cell r="I2071" t="str">
            <v>Univerzita sv. Cyrila a Metoda v Trnave</v>
          </cell>
          <cell r="J2071" t="str">
            <v>Fakulta prírodných vied</v>
          </cell>
          <cell r="Z2071">
            <v>1.7999999999999998</v>
          </cell>
          <cell r="AC2071" t="str">
            <v>UCM</v>
          </cell>
        </row>
        <row r="2072">
          <cell r="E2072">
            <v>3</v>
          </cell>
          <cell r="I2072" t="str">
            <v>Ekonomická univerzita v Bratislave</v>
          </cell>
          <cell r="J2072" t="str">
            <v>Fakulta medzinárodných vzťahov</v>
          </cell>
          <cell r="Z2072">
            <v>0</v>
          </cell>
          <cell r="AC2072" t="str">
            <v>EU</v>
          </cell>
        </row>
        <row r="2073">
          <cell r="E2073">
            <v>2</v>
          </cell>
          <cell r="I2073" t="str">
            <v>Univerzita Komenského v Bratislave</v>
          </cell>
          <cell r="J2073" t="str">
            <v>Fakulta matematiky, fyziky a informatiky</v>
          </cell>
          <cell r="Z2073">
            <v>1.44</v>
          </cell>
          <cell r="AC2073" t="str">
            <v>UK</v>
          </cell>
        </row>
        <row r="2074">
          <cell r="E2074">
            <v>3</v>
          </cell>
          <cell r="I2074" t="str">
            <v>Univerzita Pavla Jozefa Šafárika v Košiciach</v>
          </cell>
          <cell r="J2074" t="str">
            <v>Prírodovedecká fakulta</v>
          </cell>
          <cell r="Z2074">
            <v>25.200000000000003</v>
          </cell>
          <cell r="AC2074" t="str">
            <v>UPJŠ</v>
          </cell>
        </row>
        <row r="2075">
          <cell r="E2075">
            <v>5</v>
          </cell>
          <cell r="I2075" t="str">
            <v>Univerzita Mateja Bela v Banskej Bystrici</v>
          </cell>
          <cell r="J2075" t="str">
            <v>Fakulta prírodných vied</v>
          </cell>
          <cell r="Z2075">
            <v>6.8999999999999986</v>
          </cell>
          <cell r="AC2075" t="str">
            <v>UMB</v>
          </cell>
        </row>
        <row r="2076">
          <cell r="E2076">
            <v>2</v>
          </cell>
          <cell r="I2076" t="str">
            <v>Univerzita Pavla Jozefa Šafárika v Košiciach</v>
          </cell>
          <cell r="J2076" t="str">
            <v>Prírodovedecká fakulta</v>
          </cell>
          <cell r="Z2076">
            <v>9</v>
          </cell>
          <cell r="AC2076" t="str">
            <v>UPJŠ</v>
          </cell>
        </row>
        <row r="2077">
          <cell r="E2077">
            <v>1</v>
          </cell>
          <cell r="I2077" t="str">
            <v>Univerzita sv. Cyrila a Metoda v Trnave</v>
          </cell>
          <cell r="J2077" t="str">
            <v>Fakulta prírodných vied</v>
          </cell>
          <cell r="Z2077">
            <v>0.75</v>
          </cell>
          <cell r="AC2077" t="str">
            <v>UCM</v>
          </cell>
        </row>
        <row r="2078">
          <cell r="E2078">
            <v>2</v>
          </cell>
          <cell r="I2078" t="str">
            <v>Hudobná a umelecká akadémia Jána Albrechta - Banská Štiavnica, s. r. o., odborná vysoká škola</v>
          </cell>
          <cell r="J2078">
            <v>0</v>
          </cell>
          <cell r="Z2078">
            <v>3.2</v>
          </cell>
          <cell r="AC2078" t="str">
            <v>HUAJA</v>
          </cell>
        </row>
        <row r="2079">
          <cell r="E2079">
            <v>2</v>
          </cell>
          <cell r="I2079" t="str">
            <v>Vysoká škola zdravotníctva a sociálnej práce sv. Alžbety v Bratislave, n. o.</v>
          </cell>
          <cell r="J2079">
            <v>0</v>
          </cell>
          <cell r="Z2079">
            <v>0</v>
          </cell>
          <cell r="AC2079" t="str">
            <v>VŠZaSP</v>
          </cell>
        </row>
        <row r="2080">
          <cell r="E2080">
            <v>2</v>
          </cell>
          <cell r="I2080" t="str">
            <v>Univerzita Konštantína Filozofa v Nitre</v>
          </cell>
          <cell r="J2080" t="str">
            <v>Pedagogická fakulta</v>
          </cell>
          <cell r="Z2080">
            <v>2.6999999999999997</v>
          </cell>
          <cell r="AC2080" t="str">
            <v>UKF</v>
          </cell>
        </row>
        <row r="2081">
          <cell r="E2081">
            <v>1</v>
          </cell>
          <cell r="I2081" t="str">
            <v>Univerzita Konštantína Filozofa v Nitre</v>
          </cell>
          <cell r="J2081" t="str">
            <v>Pedagogická fakulta</v>
          </cell>
          <cell r="Z2081">
            <v>2.5199999999999996</v>
          </cell>
          <cell r="AC2081" t="str">
            <v>UKF</v>
          </cell>
        </row>
        <row r="2082">
          <cell r="E2082">
            <v>2</v>
          </cell>
          <cell r="I2082" t="str">
            <v>Prešovská univerzita v Prešove</v>
          </cell>
          <cell r="J2082" t="str">
            <v>Filozofická fakulta</v>
          </cell>
          <cell r="Z2082">
            <v>1</v>
          </cell>
          <cell r="AC2082" t="str">
            <v>PU</v>
          </cell>
        </row>
        <row r="2083">
          <cell r="E2083">
            <v>2</v>
          </cell>
          <cell r="I2083" t="str">
            <v>Prešovská univerzita v Prešove</v>
          </cell>
          <cell r="J2083" t="str">
            <v>Filozofická fakulta</v>
          </cell>
          <cell r="Z2083">
            <v>10.111111111111111</v>
          </cell>
          <cell r="AC2083" t="str">
            <v>PU</v>
          </cell>
        </row>
        <row r="2084">
          <cell r="E2084">
            <v>2</v>
          </cell>
          <cell r="I2084" t="str">
            <v>Prešovská univerzita v Prešove</v>
          </cell>
          <cell r="J2084" t="str">
            <v>Filozofická fakulta</v>
          </cell>
          <cell r="Z2084">
            <v>1.3333333333333335</v>
          </cell>
          <cell r="AC2084" t="str">
            <v>PU</v>
          </cell>
        </row>
        <row r="2085">
          <cell r="E2085">
            <v>2</v>
          </cell>
          <cell r="I2085" t="str">
            <v>Prešovská univerzita v Prešove</v>
          </cell>
          <cell r="J2085" t="str">
            <v>Filozofická fakulta</v>
          </cell>
          <cell r="Z2085">
            <v>7.7000000000000011</v>
          </cell>
          <cell r="AC2085" t="str">
            <v>PU</v>
          </cell>
        </row>
        <row r="2086">
          <cell r="E2086">
            <v>2</v>
          </cell>
          <cell r="I2086" t="str">
            <v>Prešovská univerzita v Prešove</v>
          </cell>
          <cell r="J2086" t="str">
            <v>Filozofická fakulta</v>
          </cell>
          <cell r="Z2086">
            <v>11.000000000000002</v>
          </cell>
          <cell r="AC2086" t="str">
            <v>PU</v>
          </cell>
        </row>
        <row r="2087">
          <cell r="E2087">
            <v>2</v>
          </cell>
          <cell r="I2087" t="str">
            <v>Prešovská univerzita v Prešove</v>
          </cell>
          <cell r="J2087" t="str">
            <v>Filozofická fakulta</v>
          </cell>
          <cell r="Z2087">
            <v>20.166666666666664</v>
          </cell>
          <cell r="AC2087" t="str">
            <v>PU</v>
          </cell>
        </row>
        <row r="2088">
          <cell r="E2088">
            <v>2</v>
          </cell>
          <cell r="I2088" t="str">
            <v>Prešovská univerzita v Prešove</v>
          </cell>
          <cell r="J2088" t="str">
            <v>Filozofická fakulta</v>
          </cell>
          <cell r="Z2088">
            <v>0.96428571428571441</v>
          </cell>
          <cell r="AC2088" t="str">
            <v>PU</v>
          </cell>
        </row>
        <row r="2089">
          <cell r="E2089">
            <v>2</v>
          </cell>
          <cell r="I2089" t="str">
            <v>Prešovská univerzita v Prešove</v>
          </cell>
          <cell r="J2089" t="str">
            <v>Filozofická fakulta</v>
          </cell>
          <cell r="Z2089">
            <v>3.3000000000000003</v>
          </cell>
          <cell r="AC2089" t="str">
            <v>PU</v>
          </cell>
        </row>
        <row r="2090">
          <cell r="E2090">
            <v>2</v>
          </cell>
          <cell r="I2090" t="str">
            <v>Prešovská univerzita v Prešove</v>
          </cell>
          <cell r="J2090" t="str">
            <v>Filozofická fakulta</v>
          </cell>
          <cell r="Z2090">
            <v>6.0749999999999993</v>
          </cell>
          <cell r="AC2090" t="str">
            <v>PU</v>
          </cell>
        </row>
        <row r="2091">
          <cell r="E2091">
            <v>2</v>
          </cell>
          <cell r="I2091" t="str">
            <v>Prešovská univerzita v Prešove</v>
          </cell>
          <cell r="J2091" t="str">
            <v>Filozofická fakulta</v>
          </cell>
          <cell r="Z2091">
            <v>1.5</v>
          </cell>
          <cell r="AC2091" t="str">
            <v>PU</v>
          </cell>
        </row>
        <row r="2092">
          <cell r="E2092">
            <v>2</v>
          </cell>
          <cell r="I2092" t="str">
            <v>Prešovská univerzita v Prešove</v>
          </cell>
          <cell r="J2092" t="str">
            <v>Filozofická fakulta</v>
          </cell>
          <cell r="Z2092">
            <v>2.5627240143369177</v>
          </cell>
          <cell r="AC2092" t="str">
            <v>PU</v>
          </cell>
        </row>
        <row r="2093">
          <cell r="E2093">
            <v>2</v>
          </cell>
          <cell r="I2093" t="str">
            <v>Prešovská univerzita v Prešove</v>
          </cell>
          <cell r="J2093" t="str">
            <v>Filozofická fakulta</v>
          </cell>
          <cell r="Z2093">
            <v>4.4000000000000004</v>
          </cell>
          <cell r="AC2093" t="str">
            <v>PU</v>
          </cell>
        </row>
        <row r="2094">
          <cell r="E2094">
            <v>2</v>
          </cell>
          <cell r="I2094" t="str">
            <v>Prešovská univerzita v Prešove</v>
          </cell>
          <cell r="J2094" t="str">
            <v>Filozofická fakulta</v>
          </cell>
          <cell r="Z2094">
            <v>1</v>
          </cell>
          <cell r="AC2094" t="str">
            <v>PU</v>
          </cell>
        </row>
        <row r="2095">
          <cell r="E2095">
            <v>2</v>
          </cell>
          <cell r="I2095" t="str">
            <v>Prešovská univerzita v Prešove</v>
          </cell>
          <cell r="J2095" t="str">
            <v>Filozofická fakulta</v>
          </cell>
          <cell r="Z2095">
            <v>2.25</v>
          </cell>
          <cell r="AC2095" t="str">
            <v>PU</v>
          </cell>
        </row>
        <row r="2096">
          <cell r="E2096">
            <v>2</v>
          </cell>
          <cell r="I2096" t="str">
            <v>Prešovská univerzita v Prešove</v>
          </cell>
          <cell r="J2096" t="str">
            <v>Filozofická fakulta</v>
          </cell>
          <cell r="Z2096">
            <v>1</v>
          </cell>
          <cell r="AC2096" t="str">
            <v>PU</v>
          </cell>
        </row>
        <row r="2097">
          <cell r="E2097">
            <v>2</v>
          </cell>
          <cell r="I2097" t="str">
            <v>Prešovská univerzita v Prešove</v>
          </cell>
          <cell r="J2097" t="str">
            <v>Gréckokatolícka teologická fakulta</v>
          </cell>
          <cell r="Z2097">
            <v>3.3333333333333339</v>
          </cell>
          <cell r="AC2097" t="str">
            <v>PU</v>
          </cell>
        </row>
        <row r="2098">
          <cell r="E2098">
            <v>2</v>
          </cell>
          <cell r="I2098" t="str">
            <v>Prešovská univerzita v Prešove</v>
          </cell>
          <cell r="J2098" t="str">
            <v>Gréckokatolícka teologická fakulta</v>
          </cell>
          <cell r="Z2098">
            <v>2</v>
          </cell>
          <cell r="AC2098" t="str">
            <v>PU</v>
          </cell>
        </row>
        <row r="2099">
          <cell r="E2099">
            <v>2</v>
          </cell>
          <cell r="I2099" t="str">
            <v>Prešovská univerzita v Prešove</v>
          </cell>
          <cell r="J2099" t="str">
            <v>Fakulta humanitných a prírodných vied</v>
          </cell>
          <cell r="Z2099">
            <v>4.2666666666666666</v>
          </cell>
          <cell r="AC2099" t="str">
            <v>PU</v>
          </cell>
        </row>
        <row r="2100">
          <cell r="E2100">
            <v>2</v>
          </cell>
          <cell r="I2100" t="str">
            <v>Prešovská univerzita v Prešove</v>
          </cell>
          <cell r="J2100" t="str">
            <v>Fakulta humanitných a prírodných vied</v>
          </cell>
          <cell r="Z2100">
            <v>2.0999999999999996</v>
          </cell>
          <cell r="AC2100" t="str">
            <v>PU</v>
          </cell>
        </row>
        <row r="2101">
          <cell r="E2101">
            <v>2</v>
          </cell>
          <cell r="I2101" t="str">
            <v>Prešovská univerzita v Prešove</v>
          </cell>
          <cell r="J2101" t="str">
            <v>Fakulta humanitných a prírodných vied</v>
          </cell>
          <cell r="Z2101">
            <v>2.25</v>
          </cell>
          <cell r="AC2101" t="str">
            <v>PU</v>
          </cell>
        </row>
        <row r="2102">
          <cell r="E2102">
            <v>2</v>
          </cell>
          <cell r="I2102" t="str">
            <v>Prešovská univerzita v Prešove</v>
          </cell>
          <cell r="J2102" t="str">
            <v>Fakulta humanitných a prírodných vied</v>
          </cell>
          <cell r="Z2102">
            <v>3.375</v>
          </cell>
          <cell r="AC2102" t="str">
            <v>PU</v>
          </cell>
        </row>
        <row r="2103">
          <cell r="E2103">
            <v>2</v>
          </cell>
          <cell r="I2103" t="str">
            <v>Prešovská univerzita v Prešove</v>
          </cell>
          <cell r="J2103" t="str">
            <v>Fakulta manažmentu, ekonomiky a obchodu</v>
          </cell>
          <cell r="Z2103">
            <v>75.833333333333329</v>
          </cell>
          <cell r="AC2103" t="str">
            <v>PU</v>
          </cell>
        </row>
        <row r="2104">
          <cell r="E2104">
            <v>2</v>
          </cell>
          <cell r="I2104" t="str">
            <v>Prešovská univerzita v Prešove</v>
          </cell>
          <cell r="J2104" t="str">
            <v>Pedagogická fakulta</v>
          </cell>
          <cell r="Z2104">
            <v>21.66</v>
          </cell>
          <cell r="AC2104" t="str">
            <v>PU</v>
          </cell>
        </row>
        <row r="2105">
          <cell r="E2105">
            <v>2</v>
          </cell>
          <cell r="I2105" t="str">
            <v>Prešovská univerzita v Prešove</v>
          </cell>
          <cell r="J2105" t="str">
            <v>Fakulta športu</v>
          </cell>
          <cell r="Z2105">
            <v>4.2666666666666666</v>
          </cell>
          <cell r="AC2105" t="str">
            <v>PU</v>
          </cell>
        </row>
        <row r="2106">
          <cell r="E2106">
            <v>2</v>
          </cell>
          <cell r="I2106" t="str">
            <v>Prešovská univerzita v Prešove</v>
          </cell>
          <cell r="J2106" t="str">
            <v>Fakulta zdravotníckych odborov</v>
          </cell>
          <cell r="Z2106">
            <v>52.884615384615394</v>
          </cell>
          <cell r="AC2106" t="str">
            <v>PU</v>
          </cell>
        </row>
        <row r="2107">
          <cell r="E2107">
            <v>2</v>
          </cell>
          <cell r="I2107" t="str">
            <v>Prešovská univerzita v Prešove</v>
          </cell>
          <cell r="J2107">
            <v>0</v>
          </cell>
          <cell r="Z2107">
            <v>0.55000000000000004</v>
          </cell>
          <cell r="AC2107" t="str">
            <v>PU</v>
          </cell>
        </row>
        <row r="2108">
          <cell r="E2108">
            <v>2</v>
          </cell>
          <cell r="I2108" t="str">
            <v>Prešovská univerzita v Prešove</v>
          </cell>
          <cell r="J2108" t="str">
            <v>Fakulta humanitných a prírodných vied</v>
          </cell>
          <cell r="Z2108">
            <v>1.4</v>
          </cell>
          <cell r="AC2108" t="str">
            <v>PU</v>
          </cell>
        </row>
        <row r="2109">
          <cell r="E2109">
            <v>2</v>
          </cell>
          <cell r="I2109" t="str">
            <v>Univerzita Konštantína Filozofa v Nitre</v>
          </cell>
          <cell r="J2109" t="str">
            <v>Pedagogická fakulta</v>
          </cell>
          <cell r="Z2109">
            <v>0</v>
          </cell>
          <cell r="AC2109" t="str">
            <v>UKF</v>
          </cell>
        </row>
        <row r="2110">
          <cell r="E2110">
            <v>2</v>
          </cell>
          <cell r="I2110" t="str">
            <v>Univerzita Konštantína Filozofa v Nitre</v>
          </cell>
          <cell r="J2110" t="str">
            <v>Pedagogická fakulta</v>
          </cell>
          <cell r="Z2110">
            <v>10.999999999999998</v>
          </cell>
          <cell r="AC2110" t="str">
            <v>UKF</v>
          </cell>
        </row>
        <row r="2111">
          <cell r="E2111">
            <v>1</v>
          </cell>
          <cell r="I2111" t="str">
            <v>Univerzita Konštantína Filozofa v Nitre</v>
          </cell>
          <cell r="J2111" t="str">
            <v>Pedagogická fakulta</v>
          </cell>
          <cell r="Z2111">
            <v>3.0225000000000009</v>
          </cell>
          <cell r="AC2111" t="str">
            <v>UKF</v>
          </cell>
        </row>
        <row r="2112">
          <cell r="E2112">
            <v>1</v>
          </cell>
          <cell r="I2112" t="str">
            <v>Univerzita Konštantína Filozofa v Nitre</v>
          </cell>
          <cell r="J2112" t="str">
            <v>Filozofická fakulta</v>
          </cell>
          <cell r="Z2112">
            <v>0.29999999999999982</v>
          </cell>
          <cell r="AC2112" t="str">
            <v>UKF</v>
          </cell>
        </row>
        <row r="2113">
          <cell r="E2113">
            <v>3</v>
          </cell>
          <cell r="I2113" t="str">
            <v>Univerzita Konštantína Filozofa v Nitre</v>
          </cell>
          <cell r="J2113" t="str">
            <v>Filozofická fakulta</v>
          </cell>
          <cell r="Z2113">
            <v>0</v>
          </cell>
          <cell r="AC2113" t="str">
            <v>UKF</v>
          </cell>
        </row>
        <row r="2114">
          <cell r="E2114">
            <v>1</v>
          </cell>
          <cell r="I2114" t="str">
            <v>Technická univerzita v Košiciach</v>
          </cell>
          <cell r="J2114" t="str">
            <v>Letecká fakulta</v>
          </cell>
          <cell r="Z2114">
            <v>0</v>
          </cell>
          <cell r="AC2114" t="str">
            <v>TUKE</v>
          </cell>
        </row>
        <row r="2115">
          <cell r="E2115">
            <v>3</v>
          </cell>
          <cell r="I2115" t="str">
            <v>Technická univerzita vo Zvolene</v>
          </cell>
          <cell r="J2115" t="str">
            <v>Drevárska fakulta</v>
          </cell>
          <cell r="Z2115">
            <v>16.8</v>
          </cell>
          <cell r="AC2115" t="str">
            <v>TUZVO</v>
          </cell>
        </row>
        <row r="2116">
          <cell r="E2116">
            <v>3</v>
          </cell>
          <cell r="I2116" t="str">
            <v>Ekonomická univerzita v Bratislave</v>
          </cell>
          <cell r="J2116" t="str">
            <v>Obchodná fakulta</v>
          </cell>
          <cell r="Z2116">
            <v>13.200000000000001</v>
          </cell>
          <cell r="AC2116" t="str">
            <v>EU</v>
          </cell>
        </row>
        <row r="2117">
          <cell r="E2117">
            <v>2</v>
          </cell>
          <cell r="I2117" t="str">
            <v>Slovenská technická univerzita v Bratislave</v>
          </cell>
          <cell r="J2117" t="str">
            <v>Fakulta elektrotechniky a informatiky</v>
          </cell>
          <cell r="Z2117">
            <v>22.5</v>
          </cell>
          <cell r="AC2117" t="str">
            <v>STU</v>
          </cell>
        </row>
        <row r="2118">
          <cell r="E2118">
            <v>1</v>
          </cell>
          <cell r="I2118" t="str">
            <v>Slovenská technická univerzita v Bratislave</v>
          </cell>
          <cell r="J2118" t="str">
            <v>Fakulta elektrotechniky a informatiky</v>
          </cell>
          <cell r="Z2118">
            <v>0.59999999999999964</v>
          </cell>
          <cell r="AC2118" t="str">
            <v>STU</v>
          </cell>
        </row>
        <row r="2119">
          <cell r="E2119">
            <v>1</v>
          </cell>
          <cell r="I2119" t="str">
            <v>Slovenská technická univerzita v Bratislave</v>
          </cell>
          <cell r="J2119" t="str">
            <v>Fakulta chemickej a potravinárskej technológie</v>
          </cell>
          <cell r="Z2119">
            <v>0.62999999999999989</v>
          </cell>
          <cell r="AC2119" t="str">
            <v>STU</v>
          </cell>
        </row>
        <row r="2120">
          <cell r="E2120">
            <v>3</v>
          </cell>
          <cell r="I2120" t="str">
            <v>Univerzita Komenského v Bratislave</v>
          </cell>
          <cell r="J2120" t="str">
            <v>Fakulta sociálnych a ekonomických vied</v>
          </cell>
          <cell r="Z2120">
            <v>22</v>
          </cell>
          <cell r="AC2120" t="str">
            <v>UK</v>
          </cell>
        </row>
        <row r="2121">
          <cell r="E2121">
            <v>3</v>
          </cell>
          <cell r="I2121" t="str">
            <v>Prešovská univerzita v Prešove</v>
          </cell>
          <cell r="J2121" t="str">
            <v>Pedagogická fakulta</v>
          </cell>
          <cell r="Z2121">
            <v>0</v>
          </cell>
          <cell r="AC2121" t="str">
            <v>PU</v>
          </cell>
        </row>
        <row r="2122">
          <cell r="E2122">
            <v>3</v>
          </cell>
          <cell r="I2122" t="str">
            <v>Prešovská univerzita v Prešove</v>
          </cell>
          <cell r="J2122" t="str">
            <v>Pedagogická fakulta</v>
          </cell>
          <cell r="Z2122">
            <v>0</v>
          </cell>
          <cell r="AC2122" t="str">
            <v>PU</v>
          </cell>
        </row>
        <row r="2123">
          <cell r="E2123">
            <v>2</v>
          </cell>
          <cell r="I2123" t="str">
            <v>Vysoká škola NEWTON, a.s.</v>
          </cell>
          <cell r="J2123">
            <v>0</v>
          </cell>
          <cell r="Z2123">
            <v>0</v>
          </cell>
          <cell r="AC2123" t="str">
            <v>NEWTON</v>
          </cell>
        </row>
        <row r="2124">
          <cell r="E2124">
            <v>1</v>
          </cell>
          <cell r="I2124" t="str">
            <v>Univerzita sv. Cyrila a Metoda v Trnave</v>
          </cell>
          <cell r="J2124" t="str">
            <v>Fakulta prírodných vied</v>
          </cell>
          <cell r="Z2124">
            <v>0.75</v>
          </cell>
          <cell r="AC2124" t="str">
            <v>UCM</v>
          </cell>
        </row>
        <row r="2125">
          <cell r="E2125">
            <v>1</v>
          </cell>
          <cell r="I2125" t="str">
            <v>Trenčianska univerzita Alexandra Dubčeka v Trenčíne</v>
          </cell>
          <cell r="J2125" t="str">
            <v>Fakulta priemyselných technológií v Púchove</v>
          </cell>
          <cell r="Z2125">
            <v>1.5</v>
          </cell>
          <cell r="AC2125" t="str">
            <v>TUAD</v>
          </cell>
        </row>
        <row r="2126">
          <cell r="E2126">
            <v>1</v>
          </cell>
          <cell r="I2126" t="str">
            <v>Trenčianska univerzita Alexandra Dubčeka v Trenčíne</v>
          </cell>
          <cell r="J2126" t="str">
            <v>Fakulta priemyselných technológií v Púchove</v>
          </cell>
          <cell r="Z2126">
            <v>1.3499999999999996</v>
          </cell>
          <cell r="AC2126" t="str">
            <v>TUAD</v>
          </cell>
        </row>
        <row r="2127">
          <cell r="E2127">
            <v>3</v>
          </cell>
          <cell r="I2127" t="str">
            <v>Technická univerzita v Košiciach</v>
          </cell>
          <cell r="J2127" t="str">
            <v>Fakulta elektrotechniky a informatiky</v>
          </cell>
          <cell r="Z2127">
            <v>84</v>
          </cell>
          <cell r="AC2127" t="str">
            <v>TUKE</v>
          </cell>
        </row>
        <row r="2128">
          <cell r="E2128">
            <v>1</v>
          </cell>
          <cell r="I2128" t="str">
            <v>Akadémia umení v Banskej Bystrici</v>
          </cell>
          <cell r="J2128" t="str">
            <v>Fakulta výtvarných umení</v>
          </cell>
          <cell r="Z2128">
            <v>5.4399999999999977</v>
          </cell>
          <cell r="AC2128" t="str">
            <v>AU</v>
          </cell>
        </row>
        <row r="2129">
          <cell r="E2129">
            <v>1</v>
          </cell>
          <cell r="I2129" t="str">
            <v>Akadémia umení v Banskej Bystrici</v>
          </cell>
          <cell r="J2129" t="str">
            <v>Fakulta výtvarných umení</v>
          </cell>
          <cell r="Z2129">
            <v>12.672000000000001</v>
          </cell>
          <cell r="AC2129" t="str">
            <v>AU</v>
          </cell>
        </row>
        <row r="2130">
          <cell r="E2130">
            <v>1</v>
          </cell>
          <cell r="I2130" t="str">
            <v>Ekonomická univerzita v Bratislave</v>
          </cell>
          <cell r="J2130" t="str">
            <v>Národohospodárska fakulta</v>
          </cell>
          <cell r="Z2130">
            <v>0</v>
          </cell>
          <cell r="AC2130" t="str">
            <v>EU</v>
          </cell>
        </row>
        <row r="2131">
          <cell r="E2131">
            <v>2</v>
          </cell>
          <cell r="I2131" t="str">
            <v>Ekonomická univerzita v Bratislave</v>
          </cell>
          <cell r="J2131" t="str">
            <v>Národohospodárska fakulta</v>
          </cell>
          <cell r="Z2131">
            <v>93.63636363636364</v>
          </cell>
          <cell r="AC2131" t="str">
            <v>EU</v>
          </cell>
        </row>
        <row r="2132">
          <cell r="E2132">
            <v>3</v>
          </cell>
          <cell r="I2132" t="str">
            <v>Ekonomická univerzita v Bratislave</v>
          </cell>
          <cell r="J2132" t="str">
            <v>Národohospodárska fakulta</v>
          </cell>
          <cell r="Z2132">
            <v>13.200000000000001</v>
          </cell>
          <cell r="AC2132" t="str">
            <v>EU</v>
          </cell>
        </row>
        <row r="2133">
          <cell r="E2133">
            <v>3</v>
          </cell>
          <cell r="I2133" t="str">
            <v>Ekonomická univerzita v Bratislave</v>
          </cell>
          <cell r="J2133" t="str">
            <v>Národohospodárska fakulta</v>
          </cell>
          <cell r="Z2133">
            <v>13.200000000000001</v>
          </cell>
          <cell r="AC2133" t="str">
            <v>EU</v>
          </cell>
        </row>
        <row r="2134">
          <cell r="E2134">
            <v>2</v>
          </cell>
          <cell r="I2134" t="str">
            <v>Ekonomická univerzita v Bratislave</v>
          </cell>
          <cell r="J2134" t="str">
            <v>Národohospodárska fakulta</v>
          </cell>
          <cell r="Z2134">
            <v>41</v>
          </cell>
          <cell r="AC2134" t="str">
            <v>EU</v>
          </cell>
        </row>
        <row r="2135">
          <cell r="E2135">
            <v>2</v>
          </cell>
          <cell r="I2135" t="str">
            <v>Ekonomická univerzita v Bratislave</v>
          </cell>
          <cell r="J2135" t="str">
            <v>Národohospodárska fakulta</v>
          </cell>
          <cell r="Z2135">
            <v>10.705882352941176</v>
          </cell>
          <cell r="AC2135" t="str">
            <v>EU</v>
          </cell>
        </row>
        <row r="2136">
          <cell r="E2136">
            <v>1</v>
          </cell>
          <cell r="I2136" t="str">
            <v>Ekonomická univerzita v Bratislave</v>
          </cell>
          <cell r="J2136" t="str">
            <v>Národohospodárska fakulta</v>
          </cell>
          <cell r="Z2136">
            <v>5.3999999999999986</v>
          </cell>
          <cell r="AC2136" t="str">
            <v>EU</v>
          </cell>
        </row>
        <row r="2137">
          <cell r="E2137">
            <v>1</v>
          </cell>
          <cell r="I2137" t="str">
            <v>Ekonomická univerzita v Bratislave</v>
          </cell>
          <cell r="J2137" t="str">
            <v>Národohospodárska fakulta</v>
          </cell>
          <cell r="Z2137">
            <v>15.10674846625767</v>
          </cell>
          <cell r="AC2137" t="str">
            <v>EU</v>
          </cell>
        </row>
        <row r="2138">
          <cell r="E2138">
            <v>1</v>
          </cell>
          <cell r="I2138" t="str">
            <v>Ekonomická univerzita v Bratislave</v>
          </cell>
          <cell r="J2138" t="str">
            <v>Národohospodárska fakulta</v>
          </cell>
          <cell r="Z2138">
            <v>1.1199999999999992</v>
          </cell>
          <cell r="AC2138" t="str">
            <v>EU</v>
          </cell>
        </row>
        <row r="2139">
          <cell r="E2139">
            <v>1</v>
          </cell>
          <cell r="I2139" t="str">
            <v>Ekonomická univerzita v Bratislave</v>
          </cell>
          <cell r="J2139" t="str">
            <v>Národohospodárska fakulta</v>
          </cell>
          <cell r="Z2139">
            <v>0</v>
          </cell>
          <cell r="AC2139" t="str">
            <v>EU</v>
          </cell>
        </row>
        <row r="2140">
          <cell r="E2140">
            <v>2</v>
          </cell>
          <cell r="I2140" t="str">
            <v>Ekonomická univerzita v Bratislave</v>
          </cell>
          <cell r="J2140" t="str">
            <v>Národohospodárska fakulta</v>
          </cell>
          <cell r="Z2140">
            <v>0.92105263157894735</v>
          </cell>
          <cell r="AC2140" t="str">
            <v>EU</v>
          </cell>
        </row>
        <row r="2141">
          <cell r="E2141">
            <v>1</v>
          </cell>
          <cell r="I2141" t="str">
            <v>Katolícka univerzita v Ružomberku</v>
          </cell>
          <cell r="J2141" t="str">
            <v>Pedagogická fakulta</v>
          </cell>
          <cell r="Z2141">
            <v>0.21999999999999997</v>
          </cell>
          <cell r="AC2141" t="str">
            <v>KU</v>
          </cell>
        </row>
        <row r="2142">
          <cell r="E2142">
            <v>1</v>
          </cell>
          <cell r="I2142" t="str">
            <v>Katolícka univerzita v Ružomberku</v>
          </cell>
          <cell r="J2142" t="str">
            <v>Pedagogická fakulta</v>
          </cell>
          <cell r="Z2142">
            <v>5.4999999999999993E-2</v>
          </cell>
          <cell r="AC2142" t="str">
            <v>KU</v>
          </cell>
        </row>
        <row r="2143">
          <cell r="E2143">
            <v>2</v>
          </cell>
          <cell r="I2143" t="str">
            <v>Univerzita sv. Cyrila a Metoda v Trnave</v>
          </cell>
          <cell r="J2143" t="str">
            <v>Filozofická fakulta</v>
          </cell>
          <cell r="Z2143">
            <v>0</v>
          </cell>
          <cell r="AC2143" t="str">
            <v>UCM</v>
          </cell>
        </row>
        <row r="2144">
          <cell r="E2144">
            <v>3</v>
          </cell>
          <cell r="I2144" t="str">
            <v>Univerzita Komenského v Bratislave</v>
          </cell>
          <cell r="J2144" t="str">
            <v>Fakulta telesnej výchovy a športu</v>
          </cell>
          <cell r="Z2144">
            <v>14.080000000000002</v>
          </cell>
          <cell r="AC2144" t="str">
            <v>UK</v>
          </cell>
        </row>
        <row r="2145">
          <cell r="E2145">
            <v>3</v>
          </cell>
          <cell r="I2145" t="str">
            <v>Prešovská univerzita v Prešove</v>
          </cell>
          <cell r="J2145" t="str">
            <v>Filozofická fakulta</v>
          </cell>
          <cell r="Z2145">
            <v>4.4000000000000004</v>
          </cell>
          <cell r="AC2145" t="str">
            <v>PU</v>
          </cell>
        </row>
        <row r="2146">
          <cell r="E2146">
            <v>2</v>
          </cell>
          <cell r="I2146" t="str">
            <v>Vysoká škola výtvarných umení v Bratislave</v>
          </cell>
          <cell r="J2146">
            <v>0</v>
          </cell>
          <cell r="Z2146">
            <v>37.843478260869567</v>
          </cell>
          <cell r="AC2146" t="str">
            <v>VŠVU</v>
          </cell>
        </row>
        <row r="2147">
          <cell r="E2147">
            <v>3</v>
          </cell>
          <cell r="I2147" t="str">
            <v>Vysoká škola výtvarných umení v Bratislave</v>
          </cell>
          <cell r="J2147">
            <v>0</v>
          </cell>
          <cell r="Z2147">
            <v>0</v>
          </cell>
          <cell r="AC2147" t="str">
            <v>VŠVU</v>
          </cell>
        </row>
        <row r="2148">
          <cell r="E2148">
            <v>3</v>
          </cell>
          <cell r="I2148" t="str">
            <v>Univerzita Komenského v Bratislave</v>
          </cell>
          <cell r="J2148" t="str">
            <v>Filozofická fakulta</v>
          </cell>
          <cell r="Z2148">
            <v>4.4000000000000004</v>
          </cell>
          <cell r="AC2148" t="str">
            <v>UK</v>
          </cell>
        </row>
        <row r="2149">
          <cell r="E2149">
            <v>3</v>
          </cell>
          <cell r="I2149" t="str">
            <v>Univerzita Komenského v Bratislave</v>
          </cell>
          <cell r="J2149" t="str">
            <v>Prírodovedecká fakulta</v>
          </cell>
          <cell r="Z2149">
            <v>0</v>
          </cell>
          <cell r="AC2149" t="str">
            <v>UK</v>
          </cell>
        </row>
        <row r="2150">
          <cell r="E2150">
            <v>3</v>
          </cell>
          <cell r="I2150" t="str">
            <v>Univerzita Komenského v Bratislave</v>
          </cell>
          <cell r="J2150" t="str">
            <v>Prírodovedecká fakulta</v>
          </cell>
          <cell r="Z2150">
            <v>8.4</v>
          </cell>
          <cell r="AC2150" t="str">
            <v>UK</v>
          </cell>
        </row>
        <row r="2151">
          <cell r="E2151">
            <v>3</v>
          </cell>
          <cell r="I2151" t="str">
            <v>Univerzita Komenského v Bratislave</v>
          </cell>
          <cell r="J2151" t="str">
            <v>Prírodovedecká fakulta</v>
          </cell>
          <cell r="Z2151">
            <v>8.4</v>
          </cell>
          <cell r="AC2151" t="str">
            <v>UK</v>
          </cell>
        </row>
        <row r="2152">
          <cell r="E2152">
            <v>3</v>
          </cell>
          <cell r="I2152" t="str">
            <v>Univerzita Komenského v Bratislave</v>
          </cell>
          <cell r="J2152" t="str">
            <v>Prírodovedecká fakulta</v>
          </cell>
          <cell r="Z2152">
            <v>0</v>
          </cell>
          <cell r="AC2152" t="str">
            <v>UK</v>
          </cell>
        </row>
        <row r="2153">
          <cell r="E2153">
            <v>3</v>
          </cell>
          <cell r="I2153" t="str">
            <v>Univerzita Komenského v Bratislave</v>
          </cell>
          <cell r="J2153" t="str">
            <v>Fakulta matematiky, fyziky a informatiky</v>
          </cell>
          <cell r="Z2153">
            <v>16.8</v>
          </cell>
          <cell r="AC2153" t="str">
            <v>UK</v>
          </cell>
        </row>
        <row r="2154">
          <cell r="E2154">
            <v>3</v>
          </cell>
          <cell r="I2154" t="str">
            <v>Univerzita Komenského v Bratislave</v>
          </cell>
          <cell r="J2154" t="str">
            <v>Fakulta matematiky, fyziky a informatiky</v>
          </cell>
          <cell r="Z2154">
            <v>8.4</v>
          </cell>
          <cell r="AC2154" t="str">
            <v>UK</v>
          </cell>
        </row>
        <row r="2155">
          <cell r="E2155">
            <v>3</v>
          </cell>
          <cell r="I2155" t="str">
            <v>Univerzita Komenského v Bratislave</v>
          </cell>
          <cell r="J2155" t="str">
            <v>Prírodovedecká fakulta</v>
          </cell>
          <cell r="Z2155">
            <v>25.200000000000003</v>
          </cell>
          <cell r="AC2155" t="str">
            <v>UK</v>
          </cell>
        </row>
        <row r="2156">
          <cell r="E2156">
            <v>3</v>
          </cell>
          <cell r="I2156" t="str">
            <v>Univerzita Komenského v Bratislave</v>
          </cell>
          <cell r="J2156" t="str">
            <v>Fakulta matematiky, fyziky a informatiky</v>
          </cell>
          <cell r="Z2156">
            <v>8.4</v>
          </cell>
          <cell r="AC2156" t="str">
            <v>UK</v>
          </cell>
        </row>
        <row r="2157">
          <cell r="E2157">
            <v>2</v>
          </cell>
          <cell r="I2157" t="str">
            <v>Univerzita Komenského v Bratislave</v>
          </cell>
          <cell r="J2157" t="str">
            <v>Fakulta matematiky, fyziky a informatiky</v>
          </cell>
          <cell r="Z2157">
            <v>5.2083333333333339</v>
          </cell>
          <cell r="AC2157" t="str">
            <v>UK</v>
          </cell>
        </row>
        <row r="2158">
          <cell r="E2158">
            <v>3</v>
          </cell>
          <cell r="I2158" t="str">
            <v>Univerzita Komenského v Bratislave</v>
          </cell>
          <cell r="J2158" t="str">
            <v>Filozofická fakulta</v>
          </cell>
          <cell r="Z2158">
            <v>0</v>
          </cell>
          <cell r="AC2158" t="str">
            <v>UK</v>
          </cell>
        </row>
        <row r="2159">
          <cell r="E2159">
            <v>3</v>
          </cell>
          <cell r="I2159" t="str">
            <v>Univerzita Komenského v Bratislave</v>
          </cell>
          <cell r="J2159" t="str">
            <v>Prírodovedecká fakulta</v>
          </cell>
          <cell r="Z2159">
            <v>0</v>
          </cell>
          <cell r="AC2159" t="str">
            <v>UK</v>
          </cell>
        </row>
        <row r="2160">
          <cell r="E2160">
            <v>2</v>
          </cell>
          <cell r="I2160" t="str">
            <v>Univerzita Komenského v Bratislave</v>
          </cell>
          <cell r="J2160" t="str">
            <v>Filozofická fakulta</v>
          </cell>
          <cell r="Z2160">
            <v>1</v>
          </cell>
          <cell r="AC2160" t="str">
            <v>UK</v>
          </cell>
        </row>
        <row r="2161">
          <cell r="E2161">
            <v>3</v>
          </cell>
          <cell r="I2161" t="str">
            <v>Univerzita Komenského v Bratislave</v>
          </cell>
          <cell r="J2161" t="str">
            <v>Prírodovedecká fakulta</v>
          </cell>
          <cell r="Z2161">
            <v>0</v>
          </cell>
          <cell r="AC2161" t="str">
            <v>UK</v>
          </cell>
        </row>
        <row r="2162">
          <cell r="E2162">
            <v>2</v>
          </cell>
          <cell r="I2162" t="str">
            <v>Univerzita Komenského v Bratislave</v>
          </cell>
          <cell r="J2162" t="str">
            <v>Filozofická fakulta</v>
          </cell>
          <cell r="Z2162">
            <v>4.8999999999999995</v>
          </cell>
          <cell r="AC2162" t="str">
            <v>UK</v>
          </cell>
        </row>
        <row r="2163">
          <cell r="E2163">
            <v>1</v>
          </cell>
          <cell r="I2163" t="str">
            <v>Univerzita Komenského v Bratislave</v>
          </cell>
          <cell r="J2163" t="str">
            <v>Filozofická fakulta</v>
          </cell>
          <cell r="Z2163">
            <v>1.4</v>
          </cell>
          <cell r="AC2163" t="str">
            <v>UK</v>
          </cell>
        </row>
        <row r="2164">
          <cell r="E2164">
            <v>3</v>
          </cell>
          <cell r="I2164" t="str">
            <v>Univerzita Komenského v Bratislave</v>
          </cell>
          <cell r="J2164" t="str">
            <v>Filozofická fakulta</v>
          </cell>
          <cell r="Z2164">
            <v>0</v>
          </cell>
          <cell r="AC2164" t="str">
            <v>UK</v>
          </cell>
        </row>
        <row r="2165">
          <cell r="E2165">
            <v>3</v>
          </cell>
          <cell r="I2165" t="str">
            <v>Univerzita Komenského v Bratislave</v>
          </cell>
          <cell r="J2165" t="str">
            <v>Prírodovedecká fakulta</v>
          </cell>
          <cell r="Z2165">
            <v>8.4</v>
          </cell>
          <cell r="AC2165" t="str">
            <v>UK</v>
          </cell>
        </row>
        <row r="2166">
          <cell r="E2166">
            <v>3</v>
          </cell>
          <cell r="I2166" t="str">
            <v>Univerzita Komenského v Bratislave</v>
          </cell>
          <cell r="J2166" t="str">
            <v>Filozofická fakulta</v>
          </cell>
          <cell r="Z2166">
            <v>0</v>
          </cell>
          <cell r="AC2166" t="str">
            <v>UK</v>
          </cell>
        </row>
        <row r="2167">
          <cell r="E2167">
            <v>3</v>
          </cell>
          <cell r="I2167" t="str">
            <v>Univerzita veterinárskeho lekárstva a farmácie v Košiciach</v>
          </cell>
          <cell r="J2167">
            <v>0</v>
          </cell>
          <cell r="Z2167">
            <v>0</v>
          </cell>
          <cell r="AC2167" t="str">
            <v>UVLF</v>
          </cell>
        </row>
        <row r="2168">
          <cell r="E2168">
            <v>3</v>
          </cell>
          <cell r="I2168" t="str">
            <v>Ekonomická univerzita v Bratislave</v>
          </cell>
          <cell r="J2168" t="str">
            <v>Fakulta hospodárskej informatiky</v>
          </cell>
          <cell r="Z2168">
            <v>8.8000000000000007</v>
          </cell>
          <cell r="AC2168" t="str">
            <v>EU</v>
          </cell>
        </row>
        <row r="2169">
          <cell r="E2169">
            <v>1</v>
          </cell>
          <cell r="I2169" t="str">
            <v>Ekonomická univerzita v Bratislave</v>
          </cell>
          <cell r="J2169" t="str">
            <v>Fakulta hospodárskej informatiky</v>
          </cell>
          <cell r="Z2169">
            <v>1.0999999999999996</v>
          </cell>
          <cell r="AC2169" t="str">
            <v>EU</v>
          </cell>
        </row>
        <row r="2170">
          <cell r="E2170">
            <v>2</v>
          </cell>
          <cell r="I2170" t="str">
            <v>Ekonomická univerzita v Bratislave</v>
          </cell>
          <cell r="J2170" t="str">
            <v>Fakulta hospodárskej informatiky</v>
          </cell>
          <cell r="Z2170">
            <v>16.149999999999999</v>
          </cell>
          <cell r="AC2170" t="str">
            <v>EU</v>
          </cell>
        </row>
        <row r="2171">
          <cell r="E2171">
            <v>2</v>
          </cell>
          <cell r="I2171" t="str">
            <v>Ekonomická univerzita v Bratislave</v>
          </cell>
          <cell r="J2171" t="str">
            <v>Národohospodárska fakulta</v>
          </cell>
          <cell r="Z2171">
            <v>0</v>
          </cell>
          <cell r="AC2171" t="str">
            <v>EU</v>
          </cell>
        </row>
        <row r="2172">
          <cell r="E2172">
            <v>1</v>
          </cell>
          <cell r="I2172" t="str">
            <v>Ekonomická univerzita v Bratislave</v>
          </cell>
          <cell r="J2172" t="str">
            <v>Fakulta hospodárskej informatiky</v>
          </cell>
          <cell r="Z2172">
            <v>10</v>
          </cell>
          <cell r="AC2172" t="str">
            <v>EU</v>
          </cell>
        </row>
        <row r="2173">
          <cell r="E2173">
            <v>2</v>
          </cell>
          <cell r="I2173" t="str">
            <v>Ekonomická univerzita v Bratislave</v>
          </cell>
          <cell r="J2173" t="str">
            <v>Fakulta hospodárskej informatiky</v>
          </cell>
          <cell r="Z2173">
            <v>89.154639175257728</v>
          </cell>
          <cell r="AC2173" t="str">
            <v>EU</v>
          </cell>
        </row>
        <row r="2174">
          <cell r="E2174">
            <v>3</v>
          </cell>
          <cell r="I2174" t="str">
            <v>Ekonomická univerzita v Bratislave</v>
          </cell>
          <cell r="J2174" t="str">
            <v>Fakulta hospodárskej informatiky</v>
          </cell>
          <cell r="Z2174">
            <v>8.8000000000000007</v>
          </cell>
          <cell r="AC2174" t="str">
            <v>EU</v>
          </cell>
        </row>
        <row r="2175">
          <cell r="E2175">
            <v>2</v>
          </cell>
          <cell r="I2175" t="str">
            <v>Ekonomická univerzita v Bratislave</v>
          </cell>
          <cell r="J2175" t="str">
            <v>Fakulta hospodárskej informatiky</v>
          </cell>
          <cell r="Z2175">
            <v>54.017857142857139</v>
          </cell>
          <cell r="AC2175" t="str">
            <v>EU</v>
          </cell>
        </row>
        <row r="2176">
          <cell r="E2176">
            <v>1</v>
          </cell>
          <cell r="I2176" t="str">
            <v>Ekonomická univerzita v Bratislave</v>
          </cell>
          <cell r="J2176" t="str">
            <v>Fakulta hospodárskej informatiky</v>
          </cell>
          <cell r="Z2176">
            <v>8.0089887640449433</v>
          </cell>
          <cell r="AC2176" t="str">
            <v>EU</v>
          </cell>
        </row>
        <row r="2177">
          <cell r="E2177">
            <v>2</v>
          </cell>
          <cell r="I2177" t="str">
            <v>Ekonomická univerzita v Bratislave</v>
          </cell>
          <cell r="J2177" t="str">
            <v>Fakulta hospodárskej informatiky</v>
          </cell>
          <cell r="Z2177">
            <v>8</v>
          </cell>
          <cell r="AC2177" t="str">
            <v>EU</v>
          </cell>
        </row>
        <row r="2178">
          <cell r="E2178">
            <v>3</v>
          </cell>
          <cell r="I2178" t="str">
            <v>Ekonomická univerzita v Bratislave</v>
          </cell>
          <cell r="J2178" t="str">
            <v>Fakulta hospodárskej informatiky</v>
          </cell>
          <cell r="Z2178">
            <v>0</v>
          </cell>
          <cell r="AC2178" t="str">
            <v>EU</v>
          </cell>
        </row>
        <row r="2179">
          <cell r="E2179">
            <v>3</v>
          </cell>
          <cell r="I2179" t="str">
            <v>Univerzita Komenského v Bratislave</v>
          </cell>
          <cell r="J2179" t="str">
            <v>Filozofická fakulta</v>
          </cell>
          <cell r="Z2179">
            <v>0</v>
          </cell>
          <cell r="AC2179" t="str">
            <v>UK</v>
          </cell>
        </row>
        <row r="2180">
          <cell r="E2180">
            <v>3</v>
          </cell>
          <cell r="I2180" t="str">
            <v>Univerzita Komenského v Bratislave</v>
          </cell>
          <cell r="J2180" t="str">
            <v>Filozofická fakulta</v>
          </cell>
          <cell r="Z2180">
            <v>4.4000000000000004</v>
          </cell>
          <cell r="AC2180" t="str">
            <v>UK</v>
          </cell>
        </row>
        <row r="2181">
          <cell r="E2181">
            <v>1</v>
          </cell>
          <cell r="I2181" t="str">
            <v>Univerzita Komenského v Bratislave</v>
          </cell>
          <cell r="J2181" t="str">
            <v>Filozofická fakulta</v>
          </cell>
          <cell r="Z2181">
            <v>1.5999999999999996</v>
          </cell>
          <cell r="AC2181" t="str">
            <v>UK</v>
          </cell>
        </row>
        <row r="2182">
          <cell r="E2182">
            <v>3</v>
          </cell>
          <cell r="I2182" t="str">
            <v>Ekonomická univerzita v Bratislave</v>
          </cell>
          <cell r="J2182" t="str">
            <v>Národohospodárska fakulta</v>
          </cell>
          <cell r="Z2182">
            <v>0</v>
          </cell>
          <cell r="AC2182" t="str">
            <v>EU</v>
          </cell>
        </row>
        <row r="2183">
          <cell r="E2183">
            <v>3</v>
          </cell>
          <cell r="I2183" t="str">
            <v>Univerzita Konštantína Filozofa v Nitre</v>
          </cell>
          <cell r="J2183" t="str">
            <v>Filozofická fakulta</v>
          </cell>
          <cell r="Z2183">
            <v>4.4000000000000004</v>
          </cell>
          <cell r="AC2183" t="str">
            <v>UKF</v>
          </cell>
        </row>
        <row r="2184">
          <cell r="E2184">
            <v>2</v>
          </cell>
          <cell r="I2184" t="str">
            <v>Univerzita Mateja Bela v Banskej Bystrici</v>
          </cell>
          <cell r="J2184" t="str">
            <v>Fakulta prírodných vied</v>
          </cell>
          <cell r="Z2184">
            <v>0</v>
          </cell>
          <cell r="AC2184" t="str">
            <v>UMB</v>
          </cell>
        </row>
        <row r="2185">
          <cell r="E2185">
            <v>2</v>
          </cell>
          <cell r="I2185" t="str">
            <v>Univerzita Mateja Bela v Banskej Bystrici</v>
          </cell>
          <cell r="J2185" t="str">
            <v>Fakulta prírodných vied</v>
          </cell>
          <cell r="Z2185">
            <v>5.25</v>
          </cell>
          <cell r="AC2185" t="str">
            <v>UMB</v>
          </cell>
        </row>
        <row r="2186">
          <cell r="E2186">
            <v>3</v>
          </cell>
          <cell r="I2186" t="str">
            <v>Univerzita Mateja Bela v Banskej Bystrici</v>
          </cell>
          <cell r="J2186" t="str">
            <v>Fakulta prírodných vied</v>
          </cell>
          <cell r="Z2186">
            <v>8.4</v>
          </cell>
          <cell r="AC2186" t="str">
            <v>UMB</v>
          </cell>
        </row>
        <row r="2187">
          <cell r="E2187">
            <v>2</v>
          </cell>
          <cell r="I2187" t="str">
            <v>Univerzita Mateja Bela v Banskej Bystrici</v>
          </cell>
          <cell r="J2187" t="str">
            <v>Fakulta prírodných vied</v>
          </cell>
          <cell r="Z2187">
            <v>0.7</v>
          </cell>
          <cell r="AC2187" t="str">
            <v>UMB</v>
          </cell>
        </row>
        <row r="2188">
          <cell r="E2188">
            <v>2</v>
          </cell>
          <cell r="I2188" t="str">
            <v>Univerzita Mateja Bela v Banskej Bystrici</v>
          </cell>
          <cell r="J2188" t="str">
            <v>Fakulta prírodných vied</v>
          </cell>
          <cell r="Z2188">
            <v>6</v>
          </cell>
          <cell r="AC2188" t="str">
            <v>UMB</v>
          </cell>
        </row>
        <row r="2189">
          <cell r="E2189">
            <v>2</v>
          </cell>
          <cell r="I2189" t="str">
            <v>Univerzita Mateja Bela v Banskej Bystrici</v>
          </cell>
          <cell r="J2189" t="str">
            <v>Fakulta prírodných vied</v>
          </cell>
          <cell r="Z2189">
            <v>1.3</v>
          </cell>
          <cell r="AC2189" t="str">
            <v>UMB</v>
          </cell>
        </row>
        <row r="2190">
          <cell r="E2190">
            <v>2</v>
          </cell>
          <cell r="I2190" t="str">
            <v>Univerzita Mateja Bela v Banskej Bystrici</v>
          </cell>
          <cell r="J2190" t="str">
            <v>Fakulta prírodných vied</v>
          </cell>
          <cell r="Z2190">
            <v>1.92</v>
          </cell>
          <cell r="AC2190" t="str">
            <v>UMB</v>
          </cell>
        </row>
        <row r="2191">
          <cell r="E2191">
            <v>2</v>
          </cell>
          <cell r="I2191" t="str">
            <v>Univerzita Mateja Bela v Banskej Bystrici</v>
          </cell>
          <cell r="J2191" t="str">
            <v>Fakulta prírodných vied</v>
          </cell>
          <cell r="Z2191">
            <v>1.4</v>
          </cell>
          <cell r="AC2191" t="str">
            <v>UMB</v>
          </cell>
        </row>
        <row r="2192">
          <cell r="E2192">
            <v>2</v>
          </cell>
          <cell r="I2192" t="str">
            <v>Univerzita Mateja Bela v Banskej Bystrici</v>
          </cell>
          <cell r="J2192" t="str">
            <v>Filozofická fakulta</v>
          </cell>
          <cell r="Z2192">
            <v>1.466666666666667</v>
          </cell>
          <cell r="AC2192" t="str">
            <v>UMB</v>
          </cell>
        </row>
        <row r="2193">
          <cell r="E2193">
            <v>2</v>
          </cell>
          <cell r="I2193" t="str">
            <v>Univerzita Mateja Bela v Banskej Bystrici</v>
          </cell>
          <cell r="J2193" t="str">
            <v>Fakulta prírodných vied</v>
          </cell>
          <cell r="Z2193">
            <v>4.5</v>
          </cell>
          <cell r="AC2193" t="str">
            <v>UMB</v>
          </cell>
        </row>
        <row r="2194">
          <cell r="E2194">
            <v>1</v>
          </cell>
          <cell r="I2194" t="str">
            <v>Univerzita Mateja Bela v Banskej Bystrici</v>
          </cell>
          <cell r="J2194" t="str">
            <v>Fakulta prírodných vied</v>
          </cell>
          <cell r="Z2194">
            <v>2.1969230769230776</v>
          </cell>
          <cell r="AC2194" t="str">
            <v>UMB</v>
          </cell>
        </row>
        <row r="2195">
          <cell r="E2195">
            <v>1</v>
          </cell>
          <cell r="I2195" t="str">
            <v>Univerzita Mateja Bela v Banskej Bystrici</v>
          </cell>
          <cell r="J2195" t="str">
            <v>Fakulta prírodných vied</v>
          </cell>
          <cell r="Z2195">
            <v>0.45000000000000018</v>
          </cell>
          <cell r="AC2195" t="str">
            <v>UMB</v>
          </cell>
        </row>
        <row r="2196">
          <cell r="E2196">
            <v>1</v>
          </cell>
          <cell r="I2196" t="str">
            <v>Univerzita Mateja Bela v Banskej Bystrici</v>
          </cell>
          <cell r="J2196" t="str">
            <v>Fakulta prírodných vied</v>
          </cell>
          <cell r="Z2196">
            <v>12.15</v>
          </cell>
          <cell r="AC2196" t="str">
            <v>UMB</v>
          </cell>
        </row>
        <row r="2197">
          <cell r="E2197">
            <v>1</v>
          </cell>
          <cell r="I2197" t="str">
            <v>Univerzita Mateja Bela v Banskej Bystrici</v>
          </cell>
          <cell r="J2197" t="str">
            <v>Fakulta prírodných vied</v>
          </cell>
          <cell r="Z2197">
            <v>0</v>
          </cell>
          <cell r="AC2197" t="str">
            <v>UMB</v>
          </cell>
        </row>
        <row r="2198">
          <cell r="E2198">
            <v>1</v>
          </cell>
          <cell r="I2198" t="str">
            <v>Univerzita Mateja Bela v Banskej Bystrici</v>
          </cell>
          <cell r="J2198" t="str">
            <v>Fakulta prírodných vied</v>
          </cell>
          <cell r="Z2198">
            <v>0.20999999999999996</v>
          </cell>
          <cell r="AC2198" t="str">
            <v>UMB</v>
          </cell>
        </row>
        <row r="2199">
          <cell r="E2199">
            <v>1</v>
          </cell>
          <cell r="I2199" t="str">
            <v>Univerzita Mateja Bela v Banskej Bystrici</v>
          </cell>
          <cell r="J2199" t="str">
            <v>Filozofická fakulta</v>
          </cell>
          <cell r="Z2199">
            <v>0.60499999999999954</v>
          </cell>
          <cell r="AC2199" t="str">
            <v>UMB</v>
          </cell>
        </row>
        <row r="2200">
          <cell r="E2200">
            <v>3</v>
          </cell>
          <cell r="I2200" t="str">
            <v>Univerzita Mateja Bela v Banskej Bystrici</v>
          </cell>
          <cell r="J2200" t="str">
            <v>Fakulta prírodných vied</v>
          </cell>
          <cell r="Z2200">
            <v>8.4</v>
          </cell>
          <cell r="AC2200" t="str">
            <v>UMB</v>
          </cell>
        </row>
        <row r="2201">
          <cell r="E2201">
            <v>1</v>
          </cell>
          <cell r="I2201" t="str">
            <v>Univerzita Mateja Bela v Banskej Bystrici</v>
          </cell>
          <cell r="J2201" t="str">
            <v>Fakulta prírodných vied</v>
          </cell>
          <cell r="Z2201">
            <v>1.0499999999999989</v>
          </cell>
          <cell r="AC2201" t="str">
            <v>UMB</v>
          </cell>
        </row>
        <row r="2202">
          <cell r="E2202">
            <v>1</v>
          </cell>
          <cell r="I2202" t="str">
            <v>Univerzita Mateja Bela v Banskej Bystrici</v>
          </cell>
          <cell r="J2202" t="str">
            <v>Fakulta prírodných vied</v>
          </cell>
          <cell r="Z2202">
            <v>0.20999999999999996</v>
          </cell>
          <cell r="AC2202" t="str">
            <v>UMB</v>
          </cell>
        </row>
        <row r="2203">
          <cell r="E2203">
            <v>1</v>
          </cell>
          <cell r="I2203" t="str">
            <v>Univerzita Mateja Bela v Banskej Bystrici</v>
          </cell>
          <cell r="J2203" t="str">
            <v>Pedagogická fakulta</v>
          </cell>
          <cell r="Z2203">
            <v>0.35999999999999988</v>
          </cell>
          <cell r="AC2203" t="str">
            <v>UMB</v>
          </cell>
        </row>
        <row r="2204">
          <cell r="E2204">
            <v>1</v>
          </cell>
          <cell r="I2204" t="str">
            <v>Univerzita Mateja Bela v Banskej Bystrici</v>
          </cell>
          <cell r="J2204" t="str">
            <v>Fakulta prírodných vied</v>
          </cell>
          <cell r="Z2204">
            <v>0.25999999999999979</v>
          </cell>
          <cell r="AC2204" t="str">
            <v>UMB</v>
          </cell>
        </row>
        <row r="2205">
          <cell r="E2205">
            <v>2</v>
          </cell>
          <cell r="I2205" t="str">
            <v>Univerzita Mateja Bela v Banskej Bystrici</v>
          </cell>
          <cell r="J2205" t="str">
            <v>Fakulta prírodných vied</v>
          </cell>
          <cell r="Z2205">
            <v>0</v>
          </cell>
          <cell r="AC2205" t="str">
            <v>UMB</v>
          </cell>
        </row>
        <row r="2206">
          <cell r="E2206">
            <v>3</v>
          </cell>
          <cell r="I2206" t="str">
            <v>Univerzita Mateja Bela v Banskej Bystrici</v>
          </cell>
          <cell r="J2206" t="str">
            <v>Ekonomická fakulta</v>
          </cell>
          <cell r="Z2206">
            <v>4.4000000000000004</v>
          </cell>
          <cell r="AC2206" t="str">
            <v>UMB</v>
          </cell>
        </row>
        <row r="2207">
          <cell r="E2207">
            <v>3</v>
          </cell>
          <cell r="I2207" t="str">
            <v>Univerzita Mateja Bela v Banskej Bystrici</v>
          </cell>
          <cell r="J2207" t="str">
            <v>Ekonomická fakulta</v>
          </cell>
          <cell r="Z2207">
            <v>8.8000000000000007</v>
          </cell>
          <cell r="AC2207" t="str">
            <v>UMB</v>
          </cell>
        </row>
        <row r="2208">
          <cell r="E2208">
            <v>3</v>
          </cell>
          <cell r="I2208" t="str">
            <v>Univerzita Mateja Bela v Banskej Bystrici</v>
          </cell>
          <cell r="J2208" t="str">
            <v>Ekonomická fakulta</v>
          </cell>
          <cell r="Z2208">
            <v>0</v>
          </cell>
          <cell r="AC2208" t="str">
            <v>UMB</v>
          </cell>
        </row>
        <row r="2209">
          <cell r="E2209">
            <v>2</v>
          </cell>
          <cell r="I2209" t="str">
            <v>Univerzita Mateja Bela v Banskej Bystrici</v>
          </cell>
          <cell r="J2209" t="str">
            <v>Pedagogická fakulta</v>
          </cell>
          <cell r="Z2209">
            <v>0</v>
          </cell>
          <cell r="AC2209" t="str">
            <v>UMB</v>
          </cell>
        </row>
        <row r="2210">
          <cell r="E2210">
            <v>2</v>
          </cell>
          <cell r="I2210" t="str">
            <v>Univerzita Mateja Bela v Banskej Bystrici</v>
          </cell>
          <cell r="J2210" t="str">
            <v>Pedagogická fakulta</v>
          </cell>
          <cell r="Z2210">
            <v>19.23076923076923</v>
          </cell>
          <cell r="AC2210" t="str">
            <v>UMB</v>
          </cell>
        </row>
        <row r="2211">
          <cell r="E2211">
            <v>1</v>
          </cell>
          <cell r="I2211" t="str">
            <v>Univerzita Mateja Bela v Banskej Bystrici</v>
          </cell>
          <cell r="J2211" t="str">
            <v>Pedagogická fakulta</v>
          </cell>
          <cell r="Z2211">
            <v>0</v>
          </cell>
          <cell r="AC2211" t="str">
            <v>UMB</v>
          </cell>
        </row>
        <row r="2212">
          <cell r="E2212">
            <v>2</v>
          </cell>
          <cell r="I2212" t="str">
            <v>Univerzita Mateja Bela v Banskej Bystrici</v>
          </cell>
          <cell r="J2212" t="str">
            <v>Pedagogická fakulta</v>
          </cell>
          <cell r="Z2212">
            <v>0</v>
          </cell>
          <cell r="AC2212" t="str">
            <v>UMB</v>
          </cell>
        </row>
        <row r="2213">
          <cell r="E2213">
            <v>2</v>
          </cell>
          <cell r="I2213" t="str">
            <v>Univerzita Mateja Bela v Banskej Bystrici</v>
          </cell>
          <cell r="J2213" t="str">
            <v>Pedagogická fakulta</v>
          </cell>
          <cell r="Z2213">
            <v>0</v>
          </cell>
          <cell r="AC2213" t="str">
            <v>UMB</v>
          </cell>
        </row>
        <row r="2214">
          <cell r="E2214">
            <v>1</v>
          </cell>
          <cell r="I2214" t="str">
            <v>Univerzita Mateja Bela v Banskej Bystrici</v>
          </cell>
          <cell r="J2214" t="str">
            <v>Pedagogická fakulta</v>
          </cell>
          <cell r="Z2214">
            <v>0</v>
          </cell>
          <cell r="AC2214" t="str">
            <v>UMB</v>
          </cell>
        </row>
        <row r="2215">
          <cell r="E2215">
            <v>1</v>
          </cell>
          <cell r="I2215" t="str">
            <v>Univerzita Mateja Bela v Banskej Bystrici</v>
          </cell>
          <cell r="J2215" t="str">
            <v>Pedagogická fakulta</v>
          </cell>
          <cell r="Z2215">
            <v>3.3599999999999994</v>
          </cell>
          <cell r="AC2215" t="str">
            <v>UMB</v>
          </cell>
        </row>
        <row r="2216">
          <cell r="E2216">
            <v>2</v>
          </cell>
          <cell r="I2216" t="str">
            <v>Univerzita Mateja Bela v Banskej Bystrici</v>
          </cell>
          <cell r="J2216" t="str">
            <v>Pedagogická fakulta</v>
          </cell>
          <cell r="Z2216">
            <v>10</v>
          </cell>
          <cell r="AC2216" t="str">
            <v>UMB</v>
          </cell>
        </row>
        <row r="2217">
          <cell r="E2217">
            <v>3</v>
          </cell>
          <cell r="I2217" t="str">
            <v>Univerzita Mateja Bela v Banskej Bystrici</v>
          </cell>
          <cell r="J2217" t="str">
            <v>Pedagogická fakulta</v>
          </cell>
          <cell r="Z2217">
            <v>8.8000000000000007</v>
          </cell>
          <cell r="AC2217" t="str">
            <v>UMB</v>
          </cell>
        </row>
        <row r="2218">
          <cell r="E2218">
            <v>3</v>
          </cell>
          <cell r="I2218" t="str">
            <v>Univerzita Mateja Bela v Banskej Bystrici</v>
          </cell>
          <cell r="J2218" t="str">
            <v>Pedagogická fakulta</v>
          </cell>
          <cell r="Z2218">
            <v>4.4000000000000004</v>
          </cell>
          <cell r="AC2218" t="str">
            <v>UMB</v>
          </cell>
        </row>
        <row r="2219">
          <cell r="E2219">
            <v>1</v>
          </cell>
          <cell r="I2219" t="str">
            <v>Univerzita Mateja Bela v Banskej Bystrici</v>
          </cell>
          <cell r="J2219" t="str">
            <v>Pedagogická fakulta</v>
          </cell>
          <cell r="Z2219">
            <v>0</v>
          </cell>
          <cell r="AC2219" t="str">
            <v>UMB</v>
          </cell>
        </row>
        <row r="2220">
          <cell r="E2220">
            <v>2</v>
          </cell>
          <cell r="I2220" t="str">
            <v>Univerzita Mateja Bela v Banskej Bystrici</v>
          </cell>
          <cell r="J2220" t="str">
            <v>Pedagogická fakulta</v>
          </cell>
          <cell r="Z2220">
            <v>9.428571428571427</v>
          </cell>
          <cell r="AC2220" t="str">
            <v>UMB</v>
          </cell>
        </row>
        <row r="2221">
          <cell r="E2221">
            <v>1</v>
          </cell>
          <cell r="I2221" t="str">
            <v>Univerzita Mateja Bela v Banskej Bystrici</v>
          </cell>
          <cell r="J2221" t="str">
            <v>Pedagogická fakulta</v>
          </cell>
          <cell r="Z2221">
            <v>2.6400000000000006</v>
          </cell>
          <cell r="AC2221" t="str">
            <v>UMB</v>
          </cell>
        </row>
        <row r="2222">
          <cell r="E2222">
            <v>2</v>
          </cell>
          <cell r="I2222" t="str">
            <v>Univerzita Mateja Bela v Banskej Bystrici</v>
          </cell>
          <cell r="J2222" t="str">
            <v>Pedagogická fakulta</v>
          </cell>
          <cell r="Z2222">
            <v>3.5999999999999996</v>
          </cell>
          <cell r="AC2222" t="str">
            <v>UMB</v>
          </cell>
        </row>
        <row r="2223">
          <cell r="E2223">
            <v>2</v>
          </cell>
          <cell r="I2223" t="str">
            <v>Univerzita Mateja Bela v Banskej Bystrici</v>
          </cell>
          <cell r="J2223" t="str">
            <v>Pedagogická fakulta</v>
          </cell>
          <cell r="Z2223">
            <v>40.833333333333336</v>
          </cell>
          <cell r="AC2223" t="str">
            <v>UMB</v>
          </cell>
        </row>
        <row r="2224">
          <cell r="E2224">
            <v>2</v>
          </cell>
          <cell r="I2224" t="str">
            <v>Univerzita Mateja Bela v Banskej Bystrici</v>
          </cell>
          <cell r="J2224" t="str">
            <v>Pedagogická fakulta</v>
          </cell>
          <cell r="Z2224">
            <v>3</v>
          </cell>
          <cell r="AC2224" t="str">
            <v>UMB</v>
          </cell>
        </row>
        <row r="2225">
          <cell r="E2225">
            <v>1</v>
          </cell>
          <cell r="I2225" t="str">
            <v>Univerzita Mateja Bela v Banskej Bystrici</v>
          </cell>
          <cell r="J2225" t="str">
            <v>Pedagogická fakulta</v>
          </cell>
          <cell r="Z2225">
            <v>10.828800000000001</v>
          </cell>
          <cell r="AC2225" t="str">
            <v>UMB</v>
          </cell>
        </row>
        <row r="2226">
          <cell r="E2226">
            <v>1</v>
          </cell>
          <cell r="I2226" t="str">
            <v>Univerzita Mateja Bela v Banskej Bystrici</v>
          </cell>
          <cell r="J2226" t="str">
            <v>Pedagogická fakulta</v>
          </cell>
          <cell r="Z2226">
            <v>4.1999999999999993</v>
          </cell>
          <cell r="AC2226" t="str">
            <v>UMB</v>
          </cell>
        </row>
        <row r="2227">
          <cell r="E2227">
            <v>1</v>
          </cell>
          <cell r="I2227" t="str">
            <v>Univerzita Mateja Bela v Banskej Bystrici</v>
          </cell>
          <cell r="J2227" t="str">
            <v>Pedagogická fakulta</v>
          </cell>
          <cell r="Z2227">
            <v>0.29999999999999982</v>
          </cell>
          <cell r="AC2227" t="str">
            <v>UMB</v>
          </cell>
        </row>
        <row r="2228">
          <cell r="E2228">
            <v>3</v>
          </cell>
          <cell r="I2228" t="str">
            <v>Univerzita Mateja Bela v Banskej Bystrici</v>
          </cell>
          <cell r="J2228" t="str">
            <v>Pedagogická fakulta</v>
          </cell>
          <cell r="Z2228">
            <v>0</v>
          </cell>
          <cell r="AC2228" t="str">
            <v>UMB</v>
          </cell>
        </row>
        <row r="2229">
          <cell r="E2229">
            <v>3</v>
          </cell>
          <cell r="I2229" t="str">
            <v>Univerzita Mateja Bela v Banskej Bystrici</v>
          </cell>
          <cell r="J2229" t="str">
            <v>Pedagogická fakulta</v>
          </cell>
          <cell r="Z2229">
            <v>0</v>
          </cell>
          <cell r="AC2229" t="str">
            <v>UMB</v>
          </cell>
        </row>
        <row r="2230">
          <cell r="E2230">
            <v>2</v>
          </cell>
          <cell r="I2230" t="str">
            <v>Univerzita Mateja Bela v Banskej Bystrici</v>
          </cell>
          <cell r="J2230" t="str">
            <v>Fakulta politických vied a medzinárodných vzťahov</v>
          </cell>
          <cell r="Z2230">
            <v>0</v>
          </cell>
          <cell r="AC2230" t="str">
            <v>UMB</v>
          </cell>
        </row>
        <row r="2231">
          <cell r="E2231">
            <v>3</v>
          </cell>
          <cell r="I2231" t="str">
            <v>Univerzita Mateja Bela v Banskej Bystrici</v>
          </cell>
          <cell r="J2231" t="str">
            <v>Fakulta politických vied a medzinárodných vzťahov</v>
          </cell>
          <cell r="Z2231">
            <v>0</v>
          </cell>
          <cell r="AC2231" t="str">
            <v>UMB</v>
          </cell>
        </row>
        <row r="2232">
          <cell r="E2232">
            <v>2</v>
          </cell>
          <cell r="I2232" t="str">
            <v>Univerzita Mateja Bela v Banskej Bystrici</v>
          </cell>
          <cell r="J2232" t="str">
            <v>Fakulta politických vied a medzinárodných vzťahov</v>
          </cell>
          <cell r="Z2232">
            <v>0</v>
          </cell>
          <cell r="AC2232" t="str">
            <v>UMB</v>
          </cell>
        </row>
        <row r="2233">
          <cell r="E2233">
            <v>1</v>
          </cell>
          <cell r="I2233" t="str">
            <v>Univerzita Mateja Bela v Banskej Bystrici</v>
          </cell>
          <cell r="J2233" t="str">
            <v>Fakulta politických vied a medzinárodných vzťahov</v>
          </cell>
          <cell r="Z2233">
            <v>18.396825396825399</v>
          </cell>
          <cell r="AC2233" t="str">
            <v>UMB</v>
          </cell>
        </row>
        <row r="2234">
          <cell r="E2234">
            <v>3</v>
          </cell>
          <cell r="I2234" t="str">
            <v>Univerzita Mateja Bela v Banskej Bystrici</v>
          </cell>
          <cell r="J2234" t="str">
            <v>Fakulta politických vied a medzinárodných vzťahov</v>
          </cell>
          <cell r="Z2234">
            <v>2.2000000000000002</v>
          </cell>
          <cell r="AC2234" t="str">
            <v>UMB</v>
          </cell>
        </row>
        <row r="2235">
          <cell r="E2235">
            <v>2</v>
          </cell>
          <cell r="I2235" t="str">
            <v>Univerzita Mateja Bela v Banskej Bystrici</v>
          </cell>
          <cell r="J2235" t="str">
            <v>Fakulta politických vied a medzinárodných vzťahov</v>
          </cell>
          <cell r="Z2235">
            <v>6</v>
          </cell>
          <cell r="AC2235" t="str">
            <v>UMB</v>
          </cell>
        </row>
        <row r="2236">
          <cell r="E2236">
            <v>3</v>
          </cell>
          <cell r="I2236" t="str">
            <v>Univerzita Mateja Bela v Banskej Bystrici</v>
          </cell>
          <cell r="J2236" t="str">
            <v>Fakulta politických vied a medzinárodných vzťahov</v>
          </cell>
          <cell r="Z2236">
            <v>4.4000000000000004</v>
          </cell>
          <cell r="AC2236" t="str">
            <v>UMB</v>
          </cell>
        </row>
        <row r="2237">
          <cell r="E2237">
            <v>2</v>
          </cell>
          <cell r="I2237" t="str">
            <v>Univerzita Mateja Bela v Banskej Bystrici</v>
          </cell>
          <cell r="J2237" t="str">
            <v>Fakulta politických vied a medzinárodných vzťahov</v>
          </cell>
          <cell r="Z2237">
            <v>25.411764705882355</v>
          </cell>
          <cell r="AC2237" t="str">
            <v>UMB</v>
          </cell>
        </row>
        <row r="2238">
          <cell r="E2238">
            <v>2</v>
          </cell>
          <cell r="I2238" t="str">
            <v>Univerzita Mateja Bela v Banskej Bystrici</v>
          </cell>
          <cell r="J2238" t="str">
            <v>Fakulta politických vied a medzinárodných vzťahov</v>
          </cell>
          <cell r="Z2238">
            <v>6.125</v>
          </cell>
          <cell r="AC2238" t="str">
            <v>UMB</v>
          </cell>
        </row>
        <row r="2239">
          <cell r="E2239">
            <v>1</v>
          </cell>
          <cell r="I2239" t="str">
            <v>Univerzita Mateja Bela v Banskej Bystrici</v>
          </cell>
          <cell r="J2239" t="str">
            <v>Fakulta politických vied a medzinárodných vzťahov</v>
          </cell>
          <cell r="Z2239">
            <v>1.4</v>
          </cell>
          <cell r="AC2239" t="str">
            <v>UMB</v>
          </cell>
        </row>
        <row r="2240">
          <cell r="E2240">
            <v>1</v>
          </cell>
          <cell r="I2240" t="str">
            <v>Univerzita Mateja Bela v Banskej Bystrici</v>
          </cell>
          <cell r="J2240" t="str">
            <v>Fakulta politických vied a medzinárodných vzťahov</v>
          </cell>
          <cell r="Z2240">
            <v>0</v>
          </cell>
          <cell r="AC2240" t="str">
            <v>UMB</v>
          </cell>
        </row>
        <row r="2241">
          <cell r="E2241">
            <v>2</v>
          </cell>
          <cell r="I2241" t="str">
            <v>Univerzita Mateja Bela v Banskej Bystrici</v>
          </cell>
          <cell r="J2241" t="str">
            <v>Fakulta politických vied a medzinárodných vzťahov</v>
          </cell>
          <cell r="Z2241">
            <v>0</v>
          </cell>
          <cell r="AC2241" t="str">
            <v>UMB</v>
          </cell>
        </row>
        <row r="2242">
          <cell r="E2242">
            <v>3</v>
          </cell>
          <cell r="I2242" t="str">
            <v>Univerzita Mateja Bela v Banskej Bystrici</v>
          </cell>
          <cell r="J2242" t="str">
            <v>Fakulta politických vied a medzinárodných vzťahov</v>
          </cell>
          <cell r="Z2242">
            <v>0</v>
          </cell>
          <cell r="AC2242" t="str">
            <v>UMB</v>
          </cell>
        </row>
        <row r="2243">
          <cell r="E2243">
            <v>1</v>
          </cell>
          <cell r="I2243" t="str">
            <v>Univerzita Mateja Bela v Banskej Bystrici</v>
          </cell>
          <cell r="J2243" t="str">
            <v>Právnická fakulta</v>
          </cell>
          <cell r="Z2243">
            <v>0</v>
          </cell>
          <cell r="AC2243" t="str">
            <v>UMB</v>
          </cell>
        </row>
        <row r="2244">
          <cell r="E2244">
            <v>2</v>
          </cell>
          <cell r="I2244" t="str">
            <v>Univerzita Mateja Bela v Banskej Bystrici</v>
          </cell>
          <cell r="J2244" t="str">
            <v>Právnická fakulta</v>
          </cell>
          <cell r="Z2244">
            <v>0</v>
          </cell>
          <cell r="AC2244" t="str">
            <v>UMB</v>
          </cell>
        </row>
        <row r="2245">
          <cell r="E2245">
            <v>2</v>
          </cell>
          <cell r="I2245" t="str">
            <v>Univerzita Mateja Bela v Banskej Bystrici</v>
          </cell>
          <cell r="J2245" t="str">
            <v>Právnická fakulta</v>
          </cell>
          <cell r="Z2245">
            <v>48.037974683544306</v>
          </cell>
          <cell r="AC2245" t="str">
            <v>UMB</v>
          </cell>
        </row>
        <row r="2246">
          <cell r="E2246">
            <v>1</v>
          </cell>
          <cell r="I2246" t="str">
            <v>Univerzita Mateja Bela v Banskej Bystrici</v>
          </cell>
          <cell r="J2246" t="str">
            <v>Právnická fakulta</v>
          </cell>
          <cell r="Z2246">
            <v>6.6000000000000014</v>
          </cell>
          <cell r="AC2246" t="str">
            <v>UMB</v>
          </cell>
        </row>
        <row r="2247">
          <cell r="E2247">
            <v>3</v>
          </cell>
          <cell r="I2247" t="str">
            <v>Univerzita Mateja Bela v Banskej Bystrici</v>
          </cell>
          <cell r="J2247" t="str">
            <v>Právnická fakulta</v>
          </cell>
          <cell r="Z2247">
            <v>4.4000000000000004</v>
          </cell>
          <cell r="AC2247" t="str">
            <v>UMB</v>
          </cell>
        </row>
        <row r="2248">
          <cell r="E2248">
            <v>3</v>
          </cell>
          <cell r="I2248" t="str">
            <v>Univerzita Mateja Bela v Banskej Bystrici</v>
          </cell>
          <cell r="J2248" t="str">
            <v>Právnická fakulta</v>
          </cell>
          <cell r="Z2248">
            <v>4.4000000000000004</v>
          </cell>
          <cell r="AC2248" t="str">
            <v>UMB</v>
          </cell>
        </row>
        <row r="2249">
          <cell r="E2249">
            <v>3</v>
          </cell>
          <cell r="I2249" t="str">
            <v>Univerzita Mateja Bela v Banskej Bystrici</v>
          </cell>
          <cell r="J2249" t="str">
            <v>Právnická fakulta</v>
          </cell>
          <cell r="Z2249">
            <v>0</v>
          </cell>
          <cell r="AC2249" t="str">
            <v>UMB</v>
          </cell>
        </row>
        <row r="2250">
          <cell r="E2250">
            <v>3</v>
          </cell>
          <cell r="I2250" t="str">
            <v>Univerzita Mateja Bela v Banskej Bystrici</v>
          </cell>
          <cell r="J2250" t="str">
            <v>Právnická fakulta</v>
          </cell>
          <cell r="Z2250">
            <v>0</v>
          </cell>
          <cell r="AC2250" t="str">
            <v>UMB</v>
          </cell>
        </row>
        <row r="2251">
          <cell r="E2251">
            <v>3</v>
          </cell>
          <cell r="I2251" t="str">
            <v>Univerzita Mateja Bela v Banskej Bystrici</v>
          </cell>
          <cell r="J2251" t="str">
            <v>Právnická fakulta</v>
          </cell>
          <cell r="Z2251">
            <v>4.4000000000000004</v>
          </cell>
          <cell r="AC2251" t="str">
            <v>UMB</v>
          </cell>
        </row>
        <row r="2252">
          <cell r="E2252">
            <v>3</v>
          </cell>
          <cell r="I2252" t="str">
            <v>Univerzita Mateja Bela v Banskej Bystrici</v>
          </cell>
          <cell r="J2252" t="str">
            <v>Filozofická fakulta</v>
          </cell>
          <cell r="Z2252">
            <v>4</v>
          </cell>
          <cell r="AC2252" t="str">
            <v>UMB</v>
          </cell>
        </row>
        <row r="2253">
          <cell r="E2253">
            <v>3</v>
          </cell>
          <cell r="I2253" t="str">
            <v>Univerzita Mateja Bela v Banskej Bystrici</v>
          </cell>
          <cell r="J2253" t="str">
            <v>Filozofická fakulta</v>
          </cell>
          <cell r="Z2253">
            <v>4.4000000000000004</v>
          </cell>
          <cell r="AC2253" t="str">
            <v>UMB</v>
          </cell>
        </row>
        <row r="2254">
          <cell r="E2254">
            <v>2</v>
          </cell>
          <cell r="I2254" t="str">
            <v>Univerzita Mateja Bela v Banskej Bystrici</v>
          </cell>
          <cell r="J2254" t="str">
            <v>Filozofická fakulta</v>
          </cell>
          <cell r="Z2254">
            <v>1.1111111111111112</v>
          </cell>
          <cell r="AC2254" t="str">
            <v>UMB</v>
          </cell>
        </row>
        <row r="2255">
          <cell r="E2255">
            <v>1</v>
          </cell>
          <cell r="I2255" t="str">
            <v>Univerzita Mateja Bela v Banskej Bystrici</v>
          </cell>
          <cell r="J2255" t="str">
            <v>Filozofická fakulta</v>
          </cell>
          <cell r="Z2255">
            <v>0.3125</v>
          </cell>
          <cell r="AC2255" t="str">
            <v>UMB</v>
          </cell>
        </row>
        <row r="2256">
          <cell r="E2256">
            <v>1</v>
          </cell>
          <cell r="I2256" t="str">
            <v>Univerzita Mateja Bela v Banskej Bystrici</v>
          </cell>
          <cell r="J2256" t="str">
            <v>Filozofická fakulta</v>
          </cell>
          <cell r="Z2256">
            <v>0</v>
          </cell>
          <cell r="AC2256" t="str">
            <v>UMB</v>
          </cell>
        </row>
        <row r="2257">
          <cell r="E2257">
            <v>2</v>
          </cell>
          <cell r="I2257" t="str">
            <v>Katolícka univerzita v Ružomberku</v>
          </cell>
          <cell r="J2257" t="str">
            <v>Teologická fakulta v Košiciach</v>
          </cell>
          <cell r="Z2257">
            <v>3.3333333333333335</v>
          </cell>
          <cell r="AC2257" t="str">
            <v>KU</v>
          </cell>
        </row>
        <row r="2258">
          <cell r="E2258">
            <v>1</v>
          </cell>
          <cell r="I2258" t="str">
            <v>Katolícka univerzita v Ružomberku</v>
          </cell>
          <cell r="J2258" t="str">
            <v>Teologická fakulta v Košiciach</v>
          </cell>
          <cell r="Z2258">
            <v>0.19999999999999996</v>
          </cell>
          <cell r="AC2258" t="str">
            <v>KU</v>
          </cell>
        </row>
        <row r="2259">
          <cell r="E2259">
            <v>2</v>
          </cell>
          <cell r="I2259" t="str">
            <v>Katolícka univerzita v Ružomberku</v>
          </cell>
          <cell r="J2259" t="str">
            <v>Pedagogická fakulta</v>
          </cell>
          <cell r="Z2259">
            <v>13.263157894736842</v>
          </cell>
          <cell r="AC2259" t="str">
            <v>KU</v>
          </cell>
        </row>
        <row r="2260">
          <cell r="E2260">
            <v>2</v>
          </cell>
          <cell r="I2260" t="str">
            <v>Trnavská univerzita v Trnave</v>
          </cell>
          <cell r="J2260" t="str">
            <v>Fakulta zdravotníctva a sociálnej práce</v>
          </cell>
          <cell r="Z2260">
            <v>8</v>
          </cell>
          <cell r="AC2260" t="str">
            <v>TVU</v>
          </cell>
        </row>
        <row r="2261">
          <cell r="E2261">
            <v>2</v>
          </cell>
          <cell r="I2261" t="str">
            <v>Trnavská univerzita v Trnave</v>
          </cell>
          <cell r="J2261" t="str">
            <v>Fakulta zdravotníctva a sociálnej práce</v>
          </cell>
          <cell r="Z2261">
            <v>52.829268292682926</v>
          </cell>
          <cell r="AC2261" t="str">
            <v>TVU</v>
          </cell>
        </row>
        <row r="2262">
          <cell r="E2262">
            <v>3</v>
          </cell>
          <cell r="I2262" t="str">
            <v>Trnavská univerzita v Trnave</v>
          </cell>
          <cell r="J2262" t="str">
            <v>Fakulta zdravotníctva a sociálnej práce</v>
          </cell>
          <cell r="Z2262">
            <v>0</v>
          </cell>
          <cell r="AC2262" t="str">
            <v>TVU</v>
          </cell>
        </row>
        <row r="2263">
          <cell r="E2263">
            <v>2</v>
          </cell>
          <cell r="I2263" t="str">
            <v>Trnavská univerzita v Trnave</v>
          </cell>
          <cell r="J2263" t="str">
            <v>Fakulta zdravotníctva a sociálnej práce</v>
          </cell>
          <cell r="Z2263">
            <v>0</v>
          </cell>
          <cell r="AC2263" t="str">
            <v>TVU</v>
          </cell>
        </row>
        <row r="2264">
          <cell r="E2264">
            <v>3</v>
          </cell>
          <cell r="I2264" t="str">
            <v>Trnavská univerzita v Trnave</v>
          </cell>
          <cell r="J2264" t="str">
            <v>Fakulta zdravotníctva a sociálnej práce</v>
          </cell>
          <cell r="Z2264">
            <v>25.200000000000003</v>
          </cell>
          <cell r="AC2264" t="str">
            <v>TVU</v>
          </cell>
        </row>
        <row r="2265">
          <cell r="E2265">
            <v>2</v>
          </cell>
          <cell r="I2265" t="str">
            <v>Trnavská univerzita v Trnave</v>
          </cell>
          <cell r="J2265" t="str">
            <v>Fakulta zdravotníctva a sociálnej práce</v>
          </cell>
          <cell r="Z2265">
            <v>7.875</v>
          </cell>
          <cell r="AC2265" t="str">
            <v>TVU</v>
          </cell>
        </row>
        <row r="2266">
          <cell r="E2266">
            <v>5</v>
          </cell>
          <cell r="I2266" t="str">
            <v>Trnavská univerzita v Trnave</v>
          </cell>
          <cell r="J2266" t="str">
            <v>Fakulta zdravotníctva a sociálnej práce</v>
          </cell>
          <cell r="Z2266">
            <v>9.5192307692307736</v>
          </cell>
          <cell r="AC2266" t="str">
            <v>TVU</v>
          </cell>
        </row>
        <row r="2267">
          <cell r="E2267">
            <v>1</v>
          </cell>
          <cell r="I2267" t="str">
            <v>Trnavská univerzita v Trnave</v>
          </cell>
          <cell r="J2267" t="str">
            <v>Fakulta zdravotníctva a sociálnej práce</v>
          </cell>
          <cell r="Z2267">
            <v>0.52499999999999947</v>
          </cell>
          <cell r="AC2267" t="str">
            <v>TVU</v>
          </cell>
        </row>
        <row r="2268">
          <cell r="E2268">
            <v>3</v>
          </cell>
          <cell r="I2268" t="str">
            <v>Trnavská univerzita v Trnave</v>
          </cell>
          <cell r="J2268" t="str">
            <v>Fakulta zdravotníctva a sociálnej práce</v>
          </cell>
          <cell r="Z2268">
            <v>0</v>
          </cell>
          <cell r="AC2268" t="str">
            <v>TVU</v>
          </cell>
        </row>
        <row r="2269">
          <cell r="E2269">
            <v>1</v>
          </cell>
          <cell r="I2269" t="str">
            <v>Trnavská univerzita v Trnave</v>
          </cell>
          <cell r="J2269" t="str">
            <v>Fakulta zdravotníctva a sociálnej práce</v>
          </cell>
          <cell r="Z2269">
            <v>1.2999999999999989</v>
          </cell>
          <cell r="AC2269" t="str">
            <v>TVU</v>
          </cell>
        </row>
        <row r="2270">
          <cell r="E2270">
            <v>5</v>
          </cell>
          <cell r="I2270" t="str">
            <v>Trnavská univerzita v Trnave</v>
          </cell>
          <cell r="J2270" t="str">
            <v>Fakulta zdravotníctva a sociálnej práce</v>
          </cell>
          <cell r="Z2270">
            <v>198.00000000000003</v>
          </cell>
          <cell r="AC2270" t="str">
            <v>TVU</v>
          </cell>
        </row>
        <row r="2271">
          <cell r="E2271">
            <v>5</v>
          </cell>
          <cell r="I2271" t="str">
            <v>Trnavská univerzita v Trnave</v>
          </cell>
          <cell r="J2271" t="str">
            <v>Fakulta zdravotníctva a sociálnej práce</v>
          </cell>
          <cell r="Z2271">
            <v>7.7999999999999972</v>
          </cell>
          <cell r="AC2271" t="str">
            <v>TVU</v>
          </cell>
        </row>
        <row r="2272">
          <cell r="E2272">
            <v>3</v>
          </cell>
          <cell r="I2272" t="str">
            <v>Trnavská univerzita v Trnave</v>
          </cell>
          <cell r="J2272" t="str">
            <v>Pedagogická fakulta</v>
          </cell>
          <cell r="Z2272">
            <v>4.4000000000000004</v>
          </cell>
          <cell r="AC2272" t="str">
            <v>TVU</v>
          </cell>
        </row>
        <row r="2273">
          <cell r="E2273">
            <v>3</v>
          </cell>
          <cell r="I2273" t="str">
            <v>Trnavská univerzita v Trnave</v>
          </cell>
          <cell r="J2273" t="str">
            <v>Pedagogická fakulta</v>
          </cell>
          <cell r="Z2273">
            <v>0</v>
          </cell>
          <cell r="AC2273" t="str">
            <v>TVU</v>
          </cell>
        </row>
        <row r="2274">
          <cell r="E2274">
            <v>1</v>
          </cell>
          <cell r="I2274" t="str">
            <v>Univerzita Konštantína Filozofa v Nitre</v>
          </cell>
          <cell r="J2274" t="str">
            <v>Filozofická fakulta</v>
          </cell>
          <cell r="Z2274">
            <v>0.16500000000000004</v>
          </cell>
          <cell r="AC2274" t="str">
            <v>UKF</v>
          </cell>
        </row>
        <row r="2275">
          <cell r="E2275">
            <v>2</v>
          </cell>
          <cell r="I2275" t="str">
            <v>Univerzita Konštantína Filozofa v Nitre</v>
          </cell>
          <cell r="J2275" t="str">
            <v>Filozofická fakulta</v>
          </cell>
          <cell r="Z2275">
            <v>2.2000000000000002</v>
          </cell>
          <cell r="AC2275" t="str">
            <v>UKF</v>
          </cell>
        </row>
        <row r="2276">
          <cell r="E2276">
            <v>3</v>
          </cell>
          <cell r="I2276" t="str">
            <v>Technická univerzita v Košiciach</v>
          </cell>
          <cell r="J2276" t="str">
            <v>Stavebná fakulta</v>
          </cell>
          <cell r="Z2276">
            <v>0</v>
          </cell>
          <cell r="AC2276" t="str">
            <v>TUKE</v>
          </cell>
        </row>
        <row r="2277">
          <cell r="E2277">
            <v>2</v>
          </cell>
          <cell r="I2277" t="str">
            <v>Univerzita Pavla Jozefa Šafárika v Košiciach</v>
          </cell>
          <cell r="J2277" t="str">
            <v>Filozofická fakulta</v>
          </cell>
          <cell r="Z2277">
            <v>0</v>
          </cell>
          <cell r="AC2277" t="str">
            <v>UPJŠ</v>
          </cell>
        </row>
        <row r="2278">
          <cell r="E2278">
            <v>3</v>
          </cell>
          <cell r="I2278" t="str">
            <v>Vysoká škola múzických umení v Bratislave</v>
          </cell>
          <cell r="J2278" t="str">
            <v>Divadelná fakulta</v>
          </cell>
          <cell r="Z2278">
            <v>8.8000000000000007</v>
          </cell>
          <cell r="AC2278" t="str">
            <v>VŠMU</v>
          </cell>
        </row>
        <row r="2279">
          <cell r="E2279">
            <v>1</v>
          </cell>
          <cell r="I2279" t="str">
            <v>Vysoká škola múzických umení v Bratislave</v>
          </cell>
          <cell r="J2279">
            <v>0</v>
          </cell>
          <cell r="Z2279">
            <v>2</v>
          </cell>
          <cell r="AC2279" t="str">
            <v>VŠMU</v>
          </cell>
        </row>
        <row r="2280">
          <cell r="E2280">
            <v>3</v>
          </cell>
          <cell r="I2280" t="str">
            <v>Vysoká škola múzických umení v Bratislave</v>
          </cell>
          <cell r="J2280" t="str">
            <v>Divadelná fakulta</v>
          </cell>
          <cell r="Z2280">
            <v>0</v>
          </cell>
          <cell r="AC2280" t="str">
            <v>VŠMU</v>
          </cell>
        </row>
        <row r="2281">
          <cell r="E2281">
            <v>3</v>
          </cell>
          <cell r="I2281" t="str">
            <v>Vysoká škola múzických umení v Bratislave</v>
          </cell>
          <cell r="J2281" t="str">
            <v>Filmová a televízna fakulta</v>
          </cell>
          <cell r="Z2281">
            <v>17.600000000000001</v>
          </cell>
          <cell r="AC2281" t="str">
            <v>VŠMU</v>
          </cell>
        </row>
        <row r="2282">
          <cell r="E2282">
            <v>2</v>
          </cell>
          <cell r="I2282" t="str">
            <v>Vysoká škola múzických umení v Bratislave</v>
          </cell>
          <cell r="J2282" t="str">
            <v>Divadelná fakulta</v>
          </cell>
          <cell r="Z2282">
            <v>92.689655172413808</v>
          </cell>
          <cell r="AC2282" t="str">
            <v>VŠMU</v>
          </cell>
        </row>
        <row r="2283">
          <cell r="E2283">
            <v>3</v>
          </cell>
          <cell r="I2283" t="str">
            <v>Vysoká škola múzických umení v Bratislave</v>
          </cell>
          <cell r="J2283" t="str">
            <v>Hudobná a tanečná fakulta</v>
          </cell>
          <cell r="Z2283">
            <v>0</v>
          </cell>
          <cell r="AC2283" t="str">
            <v>VŠMU</v>
          </cell>
        </row>
        <row r="2284">
          <cell r="E2284">
            <v>3</v>
          </cell>
          <cell r="I2284" t="str">
            <v>Vysoká škola múzických umení v Bratislave</v>
          </cell>
          <cell r="J2284" t="str">
            <v>Hudobná a tanečná fakulta</v>
          </cell>
          <cell r="Z2284">
            <v>17.600000000000001</v>
          </cell>
          <cell r="AC2284" t="str">
            <v>VŠMU</v>
          </cell>
        </row>
        <row r="2285">
          <cell r="E2285">
            <v>1</v>
          </cell>
          <cell r="I2285" t="str">
            <v>Vysoká škola múzických umení v Bratislave</v>
          </cell>
          <cell r="J2285" t="str">
            <v>Hudobná a tanečná fakulta</v>
          </cell>
          <cell r="Z2285">
            <v>32</v>
          </cell>
          <cell r="AC2285" t="str">
            <v>VŠMU</v>
          </cell>
        </row>
        <row r="2286">
          <cell r="E2286">
            <v>3</v>
          </cell>
          <cell r="I2286" t="str">
            <v>Vysoká škola múzických umení v Bratislave</v>
          </cell>
          <cell r="J2286">
            <v>0</v>
          </cell>
          <cell r="Z2286">
            <v>0</v>
          </cell>
          <cell r="AC2286" t="str">
            <v>VŠMU</v>
          </cell>
        </row>
        <row r="2287">
          <cell r="E2287">
            <v>3</v>
          </cell>
          <cell r="I2287" t="str">
            <v>Vysoká škola múzických umení v Bratislave</v>
          </cell>
          <cell r="J2287">
            <v>0</v>
          </cell>
          <cell r="Z2287">
            <v>4.4000000000000004</v>
          </cell>
          <cell r="AC2287" t="str">
            <v>VŠMU</v>
          </cell>
        </row>
        <row r="2288">
          <cell r="E2288">
            <v>2</v>
          </cell>
          <cell r="I2288" t="str">
            <v>Vysoká škola múzických umení v Bratislave</v>
          </cell>
          <cell r="J2288" t="str">
            <v>Hudobná a tanečná fakulta</v>
          </cell>
          <cell r="Z2288">
            <v>146.33513513513515</v>
          </cell>
          <cell r="AC2288" t="str">
            <v>VŠMU</v>
          </cell>
        </row>
        <row r="2289">
          <cell r="E2289">
            <v>2</v>
          </cell>
          <cell r="I2289" t="str">
            <v>Vysoká škola múzických umení v Bratislave</v>
          </cell>
          <cell r="J2289" t="str">
            <v>Filmová a televízna fakulta</v>
          </cell>
          <cell r="Z2289">
            <v>35.446153846153848</v>
          </cell>
          <cell r="AC2289" t="str">
            <v>VŠMU</v>
          </cell>
        </row>
        <row r="2290">
          <cell r="E2290">
            <v>2</v>
          </cell>
          <cell r="I2290" t="str">
            <v>Vysoká škola múzických umení v Bratislave</v>
          </cell>
          <cell r="J2290">
            <v>0</v>
          </cell>
          <cell r="Z2290">
            <v>9.9</v>
          </cell>
          <cell r="AC2290" t="str">
            <v>VŠMU</v>
          </cell>
        </row>
        <row r="2291">
          <cell r="E2291">
            <v>1</v>
          </cell>
          <cell r="I2291" t="str">
            <v>Vysoká škola múzických umení v Bratislave</v>
          </cell>
          <cell r="J2291" t="str">
            <v>Filmová a televízna fakulta</v>
          </cell>
          <cell r="Z2291">
            <v>14.888421052631578</v>
          </cell>
          <cell r="AC2291" t="str">
            <v>VŠMU</v>
          </cell>
        </row>
        <row r="2292">
          <cell r="E2292">
            <v>1</v>
          </cell>
          <cell r="I2292" t="str">
            <v>Vysoká škola múzických umení v Bratislave</v>
          </cell>
          <cell r="J2292" t="str">
            <v>Divadelná fakulta</v>
          </cell>
          <cell r="Z2292">
            <v>19.839999999999989</v>
          </cell>
          <cell r="AC2292" t="str">
            <v>VŠMU</v>
          </cell>
        </row>
        <row r="2293">
          <cell r="E2293">
            <v>3</v>
          </cell>
          <cell r="I2293" t="str">
            <v>Vysoká škola múzických umení v Bratislave</v>
          </cell>
          <cell r="J2293" t="str">
            <v>Filmová a televízna fakulta</v>
          </cell>
          <cell r="Z2293">
            <v>0</v>
          </cell>
          <cell r="AC2293" t="str">
            <v>VŠMU</v>
          </cell>
        </row>
        <row r="2294">
          <cell r="E2294">
            <v>3</v>
          </cell>
          <cell r="I2294" t="str">
            <v>Univerzita Komenského v Bratislave</v>
          </cell>
          <cell r="J2294" t="str">
            <v>Lekárska fakulta</v>
          </cell>
          <cell r="Z2294">
            <v>13.6</v>
          </cell>
          <cell r="AC2294" t="str">
            <v>UK</v>
          </cell>
        </row>
        <row r="2295">
          <cell r="E2295">
            <v>1</v>
          </cell>
          <cell r="I2295" t="str">
            <v>Technická univerzita v Košiciach</v>
          </cell>
          <cell r="J2295" t="str">
            <v>Fakulta baníctva, ekológie, riadenia a geotechnológií</v>
          </cell>
          <cell r="Z2295">
            <v>0</v>
          </cell>
          <cell r="AC2295" t="str">
            <v>TUKE</v>
          </cell>
        </row>
        <row r="2296">
          <cell r="E2296">
            <v>1</v>
          </cell>
          <cell r="I2296" t="str">
            <v>Ekonomická univerzita v Bratislave</v>
          </cell>
          <cell r="J2296" t="str">
            <v>Obchodná fakulta</v>
          </cell>
          <cell r="Z2296">
            <v>0</v>
          </cell>
          <cell r="AC2296" t="str">
            <v>EU</v>
          </cell>
        </row>
        <row r="2297">
          <cell r="E2297">
            <v>1</v>
          </cell>
          <cell r="I2297" t="str">
            <v>Ekonomická univerzita v Bratislave</v>
          </cell>
          <cell r="J2297" t="str">
            <v>Obchodná fakulta</v>
          </cell>
          <cell r="Z2297">
            <v>6.1150684931506802</v>
          </cell>
          <cell r="AC2297" t="str">
            <v>EU</v>
          </cell>
        </row>
        <row r="2298">
          <cell r="E2298">
            <v>3</v>
          </cell>
          <cell r="I2298" t="str">
            <v>Technická univerzita v Košiciach</v>
          </cell>
          <cell r="J2298" t="str">
            <v>Strojnícka fakulta</v>
          </cell>
          <cell r="Z2298">
            <v>0</v>
          </cell>
          <cell r="AC2298" t="str">
            <v>TUKE</v>
          </cell>
        </row>
        <row r="2299">
          <cell r="E2299">
            <v>2</v>
          </cell>
          <cell r="I2299" t="str">
            <v>Trnavská univerzita v Trnave</v>
          </cell>
          <cell r="J2299" t="str">
            <v>Teologická fakulta</v>
          </cell>
          <cell r="Z2299">
            <v>4</v>
          </cell>
          <cell r="AC2299" t="str">
            <v>TVU</v>
          </cell>
        </row>
        <row r="2300">
          <cell r="E2300">
            <v>1</v>
          </cell>
          <cell r="I2300" t="str">
            <v>Trnavská univerzita v Trnave</v>
          </cell>
          <cell r="J2300" t="str">
            <v>Teologická fakulta</v>
          </cell>
          <cell r="Z2300">
            <v>3.1</v>
          </cell>
          <cell r="AC2300" t="str">
            <v>TVU</v>
          </cell>
        </row>
        <row r="2301">
          <cell r="E2301">
            <v>5</v>
          </cell>
          <cell r="I2301" t="str">
            <v>Trnavská univerzita v Trnave</v>
          </cell>
          <cell r="J2301" t="str">
            <v>Teologická fakulta</v>
          </cell>
          <cell r="Z2301">
            <v>4.2</v>
          </cell>
          <cell r="AC2301" t="str">
            <v>TVU</v>
          </cell>
        </row>
        <row r="2302">
          <cell r="E2302">
            <v>1</v>
          </cell>
          <cell r="I2302" t="str">
            <v>Univerzita Komenského v Bratislave</v>
          </cell>
          <cell r="J2302" t="str">
            <v>Pedagogická fakulta</v>
          </cell>
          <cell r="Z2302">
            <v>3.5199999999999996</v>
          </cell>
          <cell r="AC2302" t="str">
            <v>UK</v>
          </cell>
        </row>
        <row r="2303">
          <cell r="E2303">
            <v>2</v>
          </cell>
          <cell r="I2303" t="str">
            <v>Univerzita Komenského v Bratislave</v>
          </cell>
          <cell r="J2303" t="str">
            <v>Prírodovedecká fakulta</v>
          </cell>
          <cell r="Z2303">
            <v>20.892857142857142</v>
          </cell>
          <cell r="AC2303" t="str">
            <v>UK</v>
          </cell>
        </row>
        <row r="2304">
          <cell r="E2304">
            <v>2</v>
          </cell>
          <cell r="I2304" t="str">
            <v>Univerzita Komenského v Bratislave</v>
          </cell>
          <cell r="J2304" t="str">
            <v>Prírodovedecká fakulta</v>
          </cell>
          <cell r="Z2304">
            <v>19.5</v>
          </cell>
          <cell r="AC2304" t="str">
            <v>UK</v>
          </cell>
        </row>
        <row r="2305">
          <cell r="E2305">
            <v>2</v>
          </cell>
          <cell r="I2305" t="str">
            <v>Univerzita Komenského v Bratislave</v>
          </cell>
          <cell r="J2305" t="str">
            <v>Prírodovedecká fakulta</v>
          </cell>
          <cell r="Z2305">
            <v>1.375</v>
          </cell>
          <cell r="AC2305" t="str">
            <v>UK</v>
          </cell>
        </row>
        <row r="2306">
          <cell r="E2306">
            <v>1</v>
          </cell>
          <cell r="I2306" t="str">
            <v>Univerzita Komenského v Bratislave</v>
          </cell>
          <cell r="J2306" t="str">
            <v>Prírodovedecká fakulta</v>
          </cell>
          <cell r="Z2306">
            <v>0.14999999999999991</v>
          </cell>
          <cell r="AC2306" t="str">
            <v>UK</v>
          </cell>
        </row>
        <row r="2307">
          <cell r="E2307">
            <v>2</v>
          </cell>
          <cell r="I2307" t="str">
            <v>Žilinská univerzita v Žiline</v>
          </cell>
          <cell r="J2307" t="str">
            <v>Stavebná fakulta</v>
          </cell>
          <cell r="Z2307">
            <v>0</v>
          </cell>
          <cell r="AC2307" t="str">
            <v>ŽU</v>
          </cell>
        </row>
        <row r="2308">
          <cell r="E2308">
            <v>3</v>
          </cell>
          <cell r="I2308" t="str">
            <v>Trnavská univerzita v Trnave</v>
          </cell>
          <cell r="J2308" t="str">
            <v>Filozofická fakulta</v>
          </cell>
          <cell r="Z2308">
            <v>8.8000000000000007</v>
          </cell>
          <cell r="AC2308" t="str">
            <v>TVU</v>
          </cell>
        </row>
        <row r="2309">
          <cell r="E2309">
            <v>2</v>
          </cell>
          <cell r="I2309" t="str">
            <v>Univerzita Mateja Bela v Banskej Bystrici</v>
          </cell>
          <cell r="J2309" t="str">
            <v>Fakulta politických vied a medzinárodných vzťahov</v>
          </cell>
          <cell r="Z2309">
            <v>4.1836734693877551</v>
          </cell>
          <cell r="AC2309" t="str">
            <v>UMB</v>
          </cell>
        </row>
        <row r="2310">
          <cell r="E2310">
            <v>1</v>
          </cell>
          <cell r="I2310" t="str">
            <v>Prešovská univerzita v Prešove</v>
          </cell>
          <cell r="J2310" t="str">
            <v>Filozofická fakulta</v>
          </cell>
          <cell r="Z2310">
            <v>0</v>
          </cell>
          <cell r="AC2310" t="str">
            <v>PU</v>
          </cell>
        </row>
        <row r="2311">
          <cell r="E2311">
            <v>2</v>
          </cell>
          <cell r="I2311" t="str">
            <v>Vysoká škola DTI</v>
          </cell>
          <cell r="J2311">
            <v>0</v>
          </cell>
          <cell r="Z2311">
            <v>0</v>
          </cell>
          <cell r="AC2311" t="str">
            <v>VŠDTI</v>
          </cell>
        </row>
        <row r="2312">
          <cell r="E2312">
            <v>1</v>
          </cell>
          <cell r="I2312" t="str">
            <v>Vysoká škola DTI</v>
          </cell>
          <cell r="J2312">
            <v>0</v>
          </cell>
          <cell r="Z2312">
            <v>0</v>
          </cell>
          <cell r="AC2312" t="str">
            <v>VŠDTI</v>
          </cell>
        </row>
        <row r="2313">
          <cell r="E2313">
            <v>3</v>
          </cell>
          <cell r="I2313" t="str">
            <v>Univerzita Pavla Jozefa Šafárika v Košiciach</v>
          </cell>
          <cell r="J2313" t="str">
            <v>Prírodovedecká fakulta</v>
          </cell>
          <cell r="Z2313">
            <v>7.4666666666666668</v>
          </cell>
          <cell r="AC2313" t="str">
            <v>UPJŠ</v>
          </cell>
        </row>
        <row r="2314">
          <cell r="E2314">
            <v>3</v>
          </cell>
          <cell r="I2314" t="str">
            <v>Technická univerzita vo Zvolene</v>
          </cell>
          <cell r="J2314">
            <v>0</v>
          </cell>
          <cell r="Z2314">
            <v>0</v>
          </cell>
          <cell r="AC2314" t="str">
            <v>TUZVO</v>
          </cell>
        </row>
        <row r="2315">
          <cell r="E2315">
            <v>2</v>
          </cell>
          <cell r="I2315" t="str">
            <v>University College Prague – Vysoká škola mezinárodních vztahů a Vysoká škola hotelová a ekonomická s.r.o.</v>
          </cell>
          <cell r="J2315">
            <v>0</v>
          </cell>
          <cell r="Z2315">
            <v>0</v>
          </cell>
          <cell r="AC2315" t="str">
            <v>UCP</v>
          </cell>
        </row>
        <row r="2316">
          <cell r="E2316">
            <v>1</v>
          </cell>
          <cell r="I2316" t="str">
            <v>University College Prague – Vysoká škola mezinárodních vztahů a Vysoká škola hotelová a ekonomická s.r.o.</v>
          </cell>
          <cell r="J2316">
            <v>0</v>
          </cell>
          <cell r="Z2316">
            <v>0</v>
          </cell>
          <cell r="AC2316" t="str">
            <v>UCP</v>
          </cell>
        </row>
      </sheetData>
      <sheetData sheetId="10">
        <row r="1">
          <cell r="A1" t="str">
            <v>Zdroj CRS,
data k 31,10,2023</v>
          </cell>
          <cell r="D1">
            <v>3206</v>
          </cell>
          <cell r="E1">
            <v>695</v>
          </cell>
          <cell r="L1" t="str">
            <v>den,ext</v>
          </cell>
          <cell r="M1" t="str">
            <v>stupeň</v>
          </cell>
          <cell r="AN1">
            <v>107995</v>
          </cell>
          <cell r="AO1" t="str">
            <v>len I. a II.st. len den</v>
          </cell>
          <cell r="AP1">
            <v>18640</v>
          </cell>
          <cell r="AQ1">
            <v>20602</v>
          </cell>
          <cell r="AR1">
            <v>99236</v>
          </cell>
          <cell r="BH1">
            <v>149915.08802546977</v>
          </cell>
          <cell r="BI1">
            <v>140515</v>
          </cell>
          <cell r="BJ1">
            <v>3011</v>
          </cell>
          <cell r="BK1"/>
          <cell r="BN1">
            <v>99236</v>
          </cell>
        </row>
        <row r="2">
          <cell r="A2" t="str">
            <v>university_code</v>
          </cell>
          <cell r="D2" t="str">
            <v>university</v>
          </cell>
          <cell r="E2" t="str">
            <v>fakulta</v>
          </cell>
          <cell r="L2" t="str">
            <v>form</v>
          </cell>
          <cell r="M2" t="str">
            <v>level</v>
          </cell>
          <cell r="AN2" t="str">
            <v>počet neplatiacich (uč+PaT polovica) aj externý</v>
          </cell>
          <cell r="AO2" t="str">
            <v>zaklad pre motivacne_stipendia_zakladne</v>
          </cell>
          <cell r="AP2" t="str">
            <v>zaklad pre motivacne_odborove</v>
          </cell>
          <cell r="AQ2" t="str">
            <v>pocet pre TaS vybrane odbory</v>
          </cell>
          <cell r="AR2" t="str">
            <v>pocet studetnov v DF - kultura</v>
          </cell>
          <cell r="BH2" t="str">
            <v>PPS*KO*KAP</v>
          </cell>
          <cell r="BI2" t="str">
            <v>student</v>
          </cell>
          <cell r="BJ2" t="str">
            <v>DrŠ denní neplatiaci</v>
          </cell>
          <cell r="BK2" t="str">
            <v>VVŠ</v>
          </cell>
          <cell r="BN2" t="str">
            <v>stu_den_dot</v>
          </cell>
        </row>
        <row r="3">
          <cell r="A3">
            <v>711000000</v>
          </cell>
          <cell r="D3" t="str">
            <v>Univerzita Pavla Jozefa Šafárika v Košiciach</v>
          </cell>
          <cell r="E3" t="str">
            <v>Lekárska fakulta</v>
          </cell>
          <cell r="L3">
            <v>2</v>
          </cell>
          <cell r="M3">
            <v>3</v>
          </cell>
          <cell r="AN3">
            <v>43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BH3">
            <v>0</v>
          </cell>
          <cell r="BI3">
            <v>43</v>
          </cell>
          <cell r="BJ3">
            <v>0</v>
          </cell>
          <cell r="BK3" t="str">
            <v>UPJŠ</v>
          </cell>
          <cell r="BN3">
            <v>0</v>
          </cell>
        </row>
        <row r="4">
          <cell r="A4">
            <v>711000000</v>
          </cell>
          <cell r="D4" t="str">
            <v>Univerzita Pavla Jozefa Šafárika v Košiciach</v>
          </cell>
          <cell r="E4" t="str">
            <v>Lekárska fakulta</v>
          </cell>
          <cell r="L4">
            <v>2</v>
          </cell>
          <cell r="M4">
            <v>3</v>
          </cell>
          <cell r="AN4">
            <v>18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BH4">
            <v>0</v>
          </cell>
          <cell r="BI4">
            <v>18</v>
          </cell>
          <cell r="BJ4">
            <v>0</v>
          </cell>
          <cell r="BK4" t="str">
            <v>UPJŠ</v>
          </cell>
          <cell r="BN4">
            <v>0</v>
          </cell>
        </row>
        <row r="5">
          <cell r="A5">
            <v>727000000</v>
          </cell>
          <cell r="D5" t="str">
            <v>Paneurópska vysoká škola</v>
          </cell>
          <cell r="E5" t="str">
            <v>Fakulta práva</v>
          </cell>
          <cell r="L5">
            <v>1</v>
          </cell>
          <cell r="M5">
            <v>1</v>
          </cell>
          <cell r="AN5">
            <v>0</v>
          </cell>
          <cell r="AO5">
            <v>139</v>
          </cell>
          <cell r="AP5">
            <v>0</v>
          </cell>
          <cell r="AQ5">
            <v>0</v>
          </cell>
          <cell r="AR5">
            <v>0</v>
          </cell>
          <cell r="BH5">
            <v>0</v>
          </cell>
          <cell r="BI5">
            <v>139</v>
          </cell>
          <cell r="BJ5">
            <v>0</v>
          </cell>
          <cell r="BK5" t="str">
            <v>PEVŠ</v>
          </cell>
          <cell r="BN5">
            <v>0</v>
          </cell>
        </row>
        <row r="6">
          <cell r="A6">
            <v>708000000</v>
          </cell>
          <cell r="D6" t="str">
            <v>Univerzita veterinárskeho lekárstva a farmácie v Košiciach</v>
          </cell>
          <cell r="E6">
            <v>0</v>
          </cell>
          <cell r="L6">
            <v>1</v>
          </cell>
          <cell r="M6">
            <v>4</v>
          </cell>
          <cell r="AN6">
            <v>1</v>
          </cell>
          <cell r="AO6">
            <v>435</v>
          </cell>
          <cell r="AP6">
            <v>0</v>
          </cell>
          <cell r="AQ6">
            <v>0</v>
          </cell>
          <cell r="AR6">
            <v>1</v>
          </cell>
          <cell r="BH6">
            <v>4.4000000000000004</v>
          </cell>
          <cell r="BI6">
            <v>435</v>
          </cell>
          <cell r="BJ6">
            <v>0</v>
          </cell>
          <cell r="BK6" t="str">
            <v>UVLF</v>
          </cell>
          <cell r="BN6">
            <v>1</v>
          </cell>
        </row>
        <row r="7">
          <cell r="A7">
            <v>711000000</v>
          </cell>
          <cell r="D7" t="str">
            <v>Univerzita Pavla Jozefa Šafárika v Košiciach</v>
          </cell>
          <cell r="E7" t="str">
            <v>Lekárska fakulta</v>
          </cell>
          <cell r="L7">
            <v>1</v>
          </cell>
          <cell r="M7">
            <v>3</v>
          </cell>
          <cell r="AN7">
            <v>24</v>
          </cell>
          <cell r="AO7">
            <v>0</v>
          </cell>
          <cell r="AP7">
            <v>0</v>
          </cell>
          <cell r="AQ7">
            <v>0</v>
          </cell>
          <cell r="AR7">
            <v>24</v>
          </cell>
          <cell r="BH7">
            <v>244.79999999999998</v>
          </cell>
          <cell r="BI7">
            <v>24</v>
          </cell>
          <cell r="BJ7">
            <v>24</v>
          </cell>
          <cell r="BK7" t="str">
            <v>UPJŠ</v>
          </cell>
          <cell r="BN7">
            <v>24</v>
          </cell>
        </row>
        <row r="8">
          <cell r="A8">
            <v>711000000</v>
          </cell>
          <cell r="D8" t="str">
            <v>Univerzita Pavla Jozefa Šafárika v Košiciach</v>
          </cell>
          <cell r="E8" t="str">
            <v>Lekárska fakulta</v>
          </cell>
          <cell r="L8">
            <v>2</v>
          </cell>
          <cell r="M8">
            <v>3</v>
          </cell>
          <cell r="AN8">
            <v>38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BH8">
            <v>0</v>
          </cell>
          <cell r="BI8">
            <v>38</v>
          </cell>
          <cell r="BJ8">
            <v>0</v>
          </cell>
          <cell r="BK8" t="str">
            <v>UPJŠ</v>
          </cell>
          <cell r="BN8">
            <v>0</v>
          </cell>
        </row>
        <row r="9">
          <cell r="A9">
            <v>711000000</v>
          </cell>
          <cell r="D9" t="str">
            <v>Univerzita Pavla Jozefa Šafárika v Košiciach</v>
          </cell>
          <cell r="E9" t="str">
            <v>Lekárska fakulta</v>
          </cell>
          <cell r="L9">
            <v>2</v>
          </cell>
          <cell r="M9">
            <v>3</v>
          </cell>
          <cell r="AN9">
            <v>16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BH9">
            <v>0</v>
          </cell>
          <cell r="BI9">
            <v>16</v>
          </cell>
          <cell r="BJ9">
            <v>0</v>
          </cell>
          <cell r="BK9" t="str">
            <v>UPJŠ</v>
          </cell>
          <cell r="BN9">
            <v>0</v>
          </cell>
        </row>
        <row r="10">
          <cell r="A10">
            <v>701000000</v>
          </cell>
          <cell r="D10" t="str">
            <v>Univerzita Komenského v Bratislave</v>
          </cell>
          <cell r="E10" t="str">
            <v>Lekárska fakulta</v>
          </cell>
          <cell r="L10">
            <v>2</v>
          </cell>
          <cell r="M10">
            <v>3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BH10">
            <v>0</v>
          </cell>
          <cell r="BI10">
            <v>38</v>
          </cell>
          <cell r="BJ10">
            <v>0</v>
          </cell>
          <cell r="BK10" t="str">
            <v>UK</v>
          </cell>
          <cell r="BN10">
            <v>0</v>
          </cell>
        </row>
        <row r="11">
          <cell r="A11">
            <v>701000000</v>
          </cell>
          <cell r="D11" t="str">
            <v>Univerzita Komenského v Bratislave</v>
          </cell>
          <cell r="E11" t="str">
            <v>Lekárska fakulta</v>
          </cell>
          <cell r="L11">
            <v>1</v>
          </cell>
          <cell r="M11">
            <v>4</v>
          </cell>
          <cell r="AN11">
            <v>1765</v>
          </cell>
          <cell r="AO11">
            <v>1872</v>
          </cell>
          <cell r="AP11">
            <v>0</v>
          </cell>
          <cell r="AQ11">
            <v>1765</v>
          </cell>
          <cell r="AR11">
            <v>1765</v>
          </cell>
          <cell r="BH11">
            <v>4940.5784362139921</v>
          </cell>
          <cell r="BI11">
            <v>1872</v>
          </cell>
          <cell r="BJ11">
            <v>0</v>
          </cell>
          <cell r="BK11" t="str">
            <v>UK</v>
          </cell>
          <cell r="BN11">
            <v>1765</v>
          </cell>
        </row>
        <row r="12">
          <cell r="A12">
            <v>701000000</v>
          </cell>
          <cell r="D12" t="str">
            <v>Univerzita Komenského v Bratislave</v>
          </cell>
          <cell r="E12" t="str">
            <v>Lekárska fakulta</v>
          </cell>
          <cell r="L12">
            <v>2</v>
          </cell>
          <cell r="M12">
            <v>3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BH12">
            <v>0</v>
          </cell>
          <cell r="BI12">
            <v>16</v>
          </cell>
          <cell r="BJ12">
            <v>0</v>
          </cell>
          <cell r="BK12" t="str">
            <v>UK</v>
          </cell>
          <cell r="BN12">
            <v>0</v>
          </cell>
        </row>
        <row r="13">
          <cell r="A13">
            <v>711000000</v>
          </cell>
          <cell r="D13" t="str">
            <v>Univerzita Pavla Jozefa Šafárika v Košiciach</v>
          </cell>
          <cell r="E13" t="str">
            <v>Filozofická fakulta</v>
          </cell>
          <cell r="L13">
            <v>1</v>
          </cell>
          <cell r="M13">
            <v>1</v>
          </cell>
          <cell r="AN13">
            <v>2</v>
          </cell>
          <cell r="AO13">
            <v>2</v>
          </cell>
          <cell r="AP13">
            <v>0</v>
          </cell>
          <cell r="AQ13">
            <v>0</v>
          </cell>
          <cell r="AR13">
            <v>2</v>
          </cell>
          <cell r="BH13">
            <v>1.9433962264150944</v>
          </cell>
          <cell r="BI13">
            <v>2</v>
          </cell>
          <cell r="BJ13">
            <v>0</v>
          </cell>
          <cell r="BK13" t="str">
            <v>UPJŠ</v>
          </cell>
          <cell r="BN13">
            <v>2</v>
          </cell>
        </row>
        <row r="14">
          <cell r="A14">
            <v>711000000</v>
          </cell>
          <cell r="D14" t="str">
            <v>Univerzita Pavla Jozefa Šafárika v Košiciach</v>
          </cell>
          <cell r="E14" t="str">
            <v>Lekárska fakulta</v>
          </cell>
          <cell r="L14">
            <v>2</v>
          </cell>
          <cell r="M14">
            <v>3</v>
          </cell>
          <cell r="AN14">
            <v>13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BH14">
            <v>0</v>
          </cell>
          <cell r="BI14">
            <v>13</v>
          </cell>
          <cell r="BJ14">
            <v>0</v>
          </cell>
          <cell r="BK14" t="str">
            <v>UPJŠ</v>
          </cell>
          <cell r="BN14">
            <v>0</v>
          </cell>
        </row>
        <row r="15">
          <cell r="A15">
            <v>701000000</v>
          </cell>
          <cell r="D15" t="str">
            <v>Univerzita Komenského v Bratislave</v>
          </cell>
          <cell r="E15" t="str">
            <v>Filozofická fakulta</v>
          </cell>
          <cell r="L15">
            <v>2</v>
          </cell>
          <cell r="M15">
            <v>3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BH15">
            <v>0</v>
          </cell>
          <cell r="BI15">
            <v>1</v>
          </cell>
          <cell r="BJ15">
            <v>0</v>
          </cell>
          <cell r="BK15" t="str">
            <v>UK</v>
          </cell>
          <cell r="BN15">
            <v>0</v>
          </cell>
        </row>
        <row r="16">
          <cell r="A16">
            <v>726000000</v>
          </cell>
          <cell r="D16" t="str">
            <v>Vysoká škola ekonómie a manažmentu v Bratislave</v>
          </cell>
          <cell r="E16">
            <v>0</v>
          </cell>
          <cell r="L16">
            <v>1</v>
          </cell>
          <cell r="M16">
            <v>2</v>
          </cell>
          <cell r="AN16">
            <v>362</v>
          </cell>
          <cell r="AO16">
            <v>362</v>
          </cell>
          <cell r="AP16">
            <v>0</v>
          </cell>
          <cell r="AQ16">
            <v>0</v>
          </cell>
          <cell r="AR16">
            <v>362</v>
          </cell>
          <cell r="BH16">
            <v>325.43434343434342</v>
          </cell>
          <cell r="BI16">
            <v>362</v>
          </cell>
          <cell r="BJ16">
            <v>0</v>
          </cell>
          <cell r="BK16" t="str">
            <v>VŠEMVS</v>
          </cell>
          <cell r="BN16">
            <v>362</v>
          </cell>
        </row>
        <row r="17">
          <cell r="A17">
            <v>702000000</v>
          </cell>
          <cell r="D17" t="str">
            <v>Slovenská technická univerzita v Bratislave</v>
          </cell>
          <cell r="E17" t="str">
            <v>Stavebná fakulta</v>
          </cell>
          <cell r="L17">
            <v>1</v>
          </cell>
          <cell r="M17">
            <v>3</v>
          </cell>
          <cell r="AN17">
            <v>23</v>
          </cell>
          <cell r="AO17">
            <v>0</v>
          </cell>
          <cell r="AP17">
            <v>0</v>
          </cell>
          <cell r="AQ17">
            <v>0</v>
          </cell>
          <cell r="AR17">
            <v>23</v>
          </cell>
          <cell r="BH17">
            <v>144.9</v>
          </cell>
          <cell r="BI17">
            <v>29</v>
          </cell>
          <cell r="BJ17">
            <v>23</v>
          </cell>
          <cell r="BK17" t="str">
            <v>STU</v>
          </cell>
          <cell r="BN17">
            <v>23</v>
          </cell>
        </row>
        <row r="18">
          <cell r="A18">
            <v>702000000</v>
          </cell>
          <cell r="D18" t="str">
            <v>Slovenská technická univerzita v Bratislave</v>
          </cell>
          <cell r="E18" t="str">
            <v>Fakulta chemickej a potravinárskej technológie</v>
          </cell>
          <cell r="L18">
            <v>2</v>
          </cell>
          <cell r="M18">
            <v>3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BH18">
            <v>0</v>
          </cell>
          <cell r="BI18">
            <v>8</v>
          </cell>
          <cell r="BJ18">
            <v>0</v>
          </cell>
          <cell r="BK18" t="str">
            <v>STU</v>
          </cell>
          <cell r="BN18">
            <v>0</v>
          </cell>
        </row>
        <row r="19">
          <cell r="A19">
            <v>719000000</v>
          </cell>
          <cell r="D19" t="str">
            <v>Trenčianska univerzita Alexandra Dubčeka v Trenčíne</v>
          </cell>
          <cell r="E19">
            <v>0</v>
          </cell>
          <cell r="L19">
            <v>2</v>
          </cell>
          <cell r="M19">
            <v>3</v>
          </cell>
          <cell r="AN19">
            <v>9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BH19">
            <v>0</v>
          </cell>
          <cell r="BI19">
            <v>9</v>
          </cell>
          <cell r="BJ19">
            <v>0</v>
          </cell>
          <cell r="BK19" t="str">
            <v>TUAD</v>
          </cell>
          <cell r="BN19">
            <v>0</v>
          </cell>
        </row>
        <row r="20">
          <cell r="A20">
            <v>717000000</v>
          </cell>
          <cell r="D20" t="str">
            <v>Prešovská univerzita v Prešove</v>
          </cell>
          <cell r="E20" t="str">
            <v>Fakulta humanitných a prírodných vied</v>
          </cell>
          <cell r="L20">
            <v>1</v>
          </cell>
          <cell r="M20">
            <v>3</v>
          </cell>
          <cell r="AN20">
            <v>4</v>
          </cell>
          <cell r="AO20">
            <v>0</v>
          </cell>
          <cell r="AP20">
            <v>0</v>
          </cell>
          <cell r="AQ20">
            <v>0</v>
          </cell>
          <cell r="AR20">
            <v>4</v>
          </cell>
          <cell r="BH20">
            <v>25.200000000000003</v>
          </cell>
          <cell r="BI20">
            <v>6</v>
          </cell>
          <cell r="BJ20">
            <v>4</v>
          </cell>
          <cell r="BK20" t="str">
            <v>PU</v>
          </cell>
          <cell r="BN20">
            <v>4</v>
          </cell>
        </row>
        <row r="21">
          <cell r="A21">
            <v>723000000</v>
          </cell>
          <cell r="D21" t="str">
            <v>Slovenská zdravotnícka univerzita v Bratislave</v>
          </cell>
          <cell r="E21" t="str">
            <v>Lekárska fakulta</v>
          </cell>
          <cell r="L21">
            <v>2</v>
          </cell>
          <cell r="M21">
            <v>3</v>
          </cell>
          <cell r="AN21">
            <v>5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BH21">
            <v>0</v>
          </cell>
          <cell r="BI21">
            <v>57</v>
          </cell>
          <cell r="BJ21">
            <v>0</v>
          </cell>
          <cell r="BK21" t="str">
            <v>SZU</v>
          </cell>
          <cell r="BN21">
            <v>0</v>
          </cell>
        </row>
        <row r="22">
          <cell r="A22">
            <v>731000000</v>
          </cell>
          <cell r="D22" t="str">
            <v>Vysoká škola DTI</v>
          </cell>
          <cell r="E22">
            <v>0</v>
          </cell>
          <cell r="L22">
            <v>1</v>
          </cell>
          <cell r="M22">
            <v>1</v>
          </cell>
          <cell r="AN22">
            <v>1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  <cell r="BH22">
            <v>0.96078431372549022</v>
          </cell>
          <cell r="BI22">
            <v>1</v>
          </cell>
          <cell r="BJ22">
            <v>0</v>
          </cell>
          <cell r="BK22" t="str">
            <v>VŠDTI</v>
          </cell>
          <cell r="BN22">
            <v>1</v>
          </cell>
        </row>
        <row r="23">
          <cell r="A23">
            <v>731000000</v>
          </cell>
          <cell r="D23" t="str">
            <v>Vysoká škola DTI</v>
          </cell>
          <cell r="E23">
            <v>0</v>
          </cell>
          <cell r="L23">
            <v>2</v>
          </cell>
          <cell r="M23">
            <v>2</v>
          </cell>
          <cell r="AN23">
            <v>2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BH23">
            <v>0</v>
          </cell>
          <cell r="BI23">
            <v>2</v>
          </cell>
          <cell r="BJ23">
            <v>0</v>
          </cell>
          <cell r="BK23" t="str">
            <v>VŠDTI</v>
          </cell>
          <cell r="BN23">
            <v>0</v>
          </cell>
        </row>
        <row r="24">
          <cell r="A24">
            <v>731000000</v>
          </cell>
          <cell r="D24" t="str">
            <v>Vysoká škola DTI</v>
          </cell>
          <cell r="E24">
            <v>0</v>
          </cell>
          <cell r="L24">
            <v>1</v>
          </cell>
          <cell r="M24">
            <v>1</v>
          </cell>
          <cell r="AN24">
            <v>133</v>
          </cell>
          <cell r="AO24">
            <v>133</v>
          </cell>
          <cell r="AP24">
            <v>0</v>
          </cell>
          <cell r="AQ24">
            <v>0</v>
          </cell>
          <cell r="AR24">
            <v>133</v>
          </cell>
          <cell r="BH24">
            <v>133.10000000000002</v>
          </cell>
          <cell r="BI24">
            <v>133</v>
          </cell>
          <cell r="BJ24">
            <v>0</v>
          </cell>
          <cell r="BK24" t="str">
            <v>VŠDTI</v>
          </cell>
          <cell r="BN24">
            <v>133</v>
          </cell>
        </row>
        <row r="25">
          <cell r="A25">
            <v>711000000</v>
          </cell>
          <cell r="D25" t="str">
            <v>Univerzita Pavla Jozefa Šafárika v Košiciach</v>
          </cell>
          <cell r="E25" t="str">
            <v>Lekárska fakulta</v>
          </cell>
          <cell r="L25">
            <v>2</v>
          </cell>
          <cell r="M25">
            <v>3</v>
          </cell>
          <cell r="AN25">
            <v>5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BH25">
            <v>0</v>
          </cell>
          <cell r="BI25">
            <v>6</v>
          </cell>
          <cell r="BJ25">
            <v>0</v>
          </cell>
          <cell r="BK25" t="str">
            <v>UPJŠ</v>
          </cell>
          <cell r="BN25">
            <v>0</v>
          </cell>
        </row>
        <row r="26">
          <cell r="A26">
            <v>709000000</v>
          </cell>
          <cell r="D26" t="str">
            <v>Technická univerzita v Košiciach</v>
          </cell>
          <cell r="E26" t="str">
            <v>Fakulta umení</v>
          </cell>
          <cell r="L26">
            <v>2</v>
          </cell>
          <cell r="M26">
            <v>3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BH26">
            <v>0</v>
          </cell>
          <cell r="BI26">
            <v>4</v>
          </cell>
          <cell r="BJ26">
            <v>0</v>
          </cell>
          <cell r="BK26" t="str">
            <v>TUKE</v>
          </cell>
          <cell r="BN26">
            <v>0</v>
          </cell>
        </row>
        <row r="27">
          <cell r="A27">
            <v>701000000</v>
          </cell>
          <cell r="D27" t="str">
            <v>Univerzita Komenského v Bratislave</v>
          </cell>
          <cell r="E27" t="str">
            <v>Rímskokatolícka cyrilometodská bohoslovecká fakulta</v>
          </cell>
          <cell r="L27">
            <v>1</v>
          </cell>
          <cell r="M27">
            <v>4</v>
          </cell>
          <cell r="AN27">
            <v>69</v>
          </cell>
          <cell r="AO27">
            <v>86</v>
          </cell>
          <cell r="AP27">
            <v>0</v>
          </cell>
          <cell r="AQ27">
            <v>0</v>
          </cell>
          <cell r="AR27">
            <v>69</v>
          </cell>
          <cell r="BH27">
            <v>65.7</v>
          </cell>
          <cell r="BI27">
            <v>86</v>
          </cell>
          <cell r="BJ27">
            <v>0</v>
          </cell>
          <cell r="BK27" t="str">
            <v>UK</v>
          </cell>
          <cell r="BN27">
            <v>69</v>
          </cell>
        </row>
        <row r="28">
          <cell r="A28">
            <v>707000000</v>
          </cell>
          <cell r="D28" t="str">
            <v>Vysoká škola múzických umení v Bratislave</v>
          </cell>
          <cell r="E28" t="str">
            <v>Hudobná a tanečná fakulta</v>
          </cell>
          <cell r="L28">
            <v>1</v>
          </cell>
          <cell r="M28">
            <v>1</v>
          </cell>
          <cell r="AN28">
            <v>64</v>
          </cell>
          <cell r="AO28">
            <v>66</v>
          </cell>
          <cell r="AP28">
            <v>0</v>
          </cell>
          <cell r="AQ28">
            <v>0</v>
          </cell>
          <cell r="AR28">
            <v>64</v>
          </cell>
          <cell r="BH28">
            <v>181.76</v>
          </cell>
          <cell r="BI28">
            <v>66</v>
          </cell>
          <cell r="BJ28">
            <v>0</v>
          </cell>
          <cell r="BK28" t="str">
            <v>VŠMU</v>
          </cell>
          <cell r="BN28">
            <v>64</v>
          </cell>
        </row>
        <row r="29">
          <cell r="A29">
            <v>702000000</v>
          </cell>
          <cell r="D29" t="str">
            <v>Slovenská technická univerzita v Bratislave</v>
          </cell>
          <cell r="E29" t="str">
            <v>Fakulta chemickej a potravinárskej technológie</v>
          </cell>
          <cell r="L29">
            <v>2</v>
          </cell>
          <cell r="M29">
            <v>3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BH29">
            <v>0</v>
          </cell>
          <cell r="BI29">
            <v>6</v>
          </cell>
          <cell r="BJ29">
            <v>0</v>
          </cell>
          <cell r="BK29" t="str">
            <v>STU</v>
          </cell>
          <cell r="BN29">
            <v>0</v>
          </cell>
        </row>
        <row r="30">
          <cell r="A30">
            <v>701000000</v>
          </cell>
          <cell r="D30" t="str">
            <v>Univerzita Komenského v Bratislave</v>
          </cell>
          <cell r="E30" t="str">
            <v>Jesseniova lekárska fakulta v Martine</v>
          </cell>
          <cell r="L30">
            <v>2</v>
          </cell>
          <cell r="M30">
            <v>3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BH30">
            <v>0</v>
          </cell>
          <cell r="BI30">
            <v>7</v>
          </cell>
          <cell r="BJ30">
            <v>0</v>
          </cell>
          <cell r="BK30" t="str">
            <v>UK</v>
          </cell>
          <cell r="BN30">
            <v>0</v>
          </cell>
        </row>
        <row r="31">
          <cell r="A31">
            <v>701000000</v>
          </cell>
          <cell r="D31" t="str">
            <v>Univerzita Komenského v Bratislave</v>
          </cell>
          <cell r="E31" t="str">
            <v>Jesseniova lekárska fakulta v Martine</v>
          </cell>
          <cell r="L31">
            <v>2</v>
          </cell>
          <cell r="M31">
            <v>3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BH31">
            <v>0</v>
          </cell>
          <cell r="BI31">
            <v>31</v>
          </cell>
          <cell r="BJ31">
            <v>0</v>
          </cell>
          <cell r="BK31" t="str">
            <v>UK</v>
          </cell>
          <cell r="BN31">
            <v>0</v>
          </cell>
        </row>
        <row r="32">
          <cell r="A32">
            <v>701000000</v>
          </cell>
          <cell r="D32" t="str">
            <v>Univerzita Komenského v Bratislave</v>
          </cell>
          <cell r="E32" t="str">
            <v>Jesseniova lekárska fakulta v Martine</v>
          </cell>
          <cell r="L32">
            <v>1</v>
          </cell>
          <cell r="M32">
            <v>4</v>
          </cell>
          <cell r="AN32">
            <v>770</v>
          </cell>
          <cell r="AO32">
            <v>793</v>
          </cell>
          <cell r="AP32">
            <v>0</v>
          </cell>
          <cell r="AQ32">
            <v>770</v>
          </cell>
          <cell r="AR32">
            <v>770</v>
          </cell>
          <cell r="BH32">
            <v>2215.7381355932202</v>
          </cell>
          <cell r="BI32">
            <v>793</v>
          </cell>
          <cell r="BJ32">
            <v>0</v>
          </cell>
          <cell r="BK32" t="str">
            <v>UK</v>
          </cell>
          <cell r="BN32">
            <v>770</v>
          </cell>
        </row>
        <row r="33">
          <cell r="A33">
            <v>701000000</v>
          </cell>
          <cell r="D33" t="str">
            <v>Univerzita Komenského v Bratislave</v>
          </cell>
          <cell r="E33" t="str">
            <v>Filozofická fakulta</v>
          </cell>
          <cell r="L33">
            <v>1</v>
          </cell>
          <cell r="M33">
            <v>3</v>
          </cell>
          <cell r="AN33">
            <v>8</v>
          </cell>
          <cell r="AO33">
            <v>0</v>
          </cell>
          <cell r="AP33">
            <v>0</v>
          </cell>
          <cell r="AQ33">
            <v>0</v>
          </cell>
          <cell r="AR33">
            <v>8</v>
          </cell>
          <cell r="BH33">
            <v>26.400000000000002</v>
          </cell>
          <cell r="BI33">
            <v>9</v>
          </cell>
          <cell r="BJ33">
            <v>8</v>
          </cell>
          <cell r="BK33" t="str">
            <v>UK</v>
          </cell>
          <cell r="BN33">
            <v>8</v>
          </cell>
        </row>
        <row r="34">
          <cell r="A34">
            <v>701000000</v>
          </cell>
          <cell r="D34" t="str">
            <v>Univerzita Komenského v Bratislave</v>
          </cell>
          <cell r="E34" t="str">
            <v>Filozofická fakulta</v>
          </cell>
          <cell r="L34">
            <v>1</v>
          </cell>
          <cell r="M34">
            <v>1</v>
          </cell>
          <cell r="AN34">
            <v>10</v>
          </cell>
          <cell r="AO34">
            <v>12</v>
          </cell>
          <cell r="AP34">
            <v>0</v>
          </cell>
          <cell r="AQ34">
            <v>0</v>
          </cell>
          <cell r="AR34">
            <v>10</v>
          </cell>
          <cell r="BH34">
            <v>8.5</v>
          </cell>
          <cell r="BI34">
            <v>12</v>
          </cell>
          <cell r="BJ34">
            <v>0</v>
          </cell>
          <cell r="BK34" t="str">
            <v>UK</v>
          </cell>
          <cell r="BN34">
            <v>10</v>
          </cell>
        </row>
        <row r="35">
          <cell r="A35">
            <v>701000000</v>
          </cell>
          <cell r="D35" t="str">
            <v>Univerzita Komenského v Bratislave</v>
          </cell>
          <cell r="E35" t="str">
            <v>Filozofická fakulta</v>
          </cell>
          <cell r="L35">
            <v>1</v>
          </cell>
          <cell r="M35">
            <v>3</v>
          </cell>
          <cell r="AN35">
            <v>7</v>
          </cell>
          <cell r="AO35">
            <v>0</v>
          </cell>
          <cell r="AP35">
            <v>0</v>
          </cell>
          <cell r="AQ35">
            <v>0</v>
          </cell>
          <cell r="AR35">
            <v>7</v>
          </cell>
          <cell r="BH35">
            <v>11.55</v>
          </cell>
          <cell r="BI35">
            <v>9</v>
          </cell>
          <cell r="BJ35">
            <v>7</v>
          </cell>
          <cell r="BK35" t="str">
            <v>UK</v>
          </cell>
          <cell r="BN35">
            <v>7</v>
          </cell>
        </row>
        <row r="36">
          <cell r="A36">
            <v>701000000</v>
          </cell>
          <cell r="D36" t="str">
            <v>Univerzita Komenského v Bratislave</v>
          </cell>
          <cell r="E36" t="str">
            <v>Filozofická fakulta</v>
          </cell>
          <cell r="L36">
            <v>2</v>
          </cell>
          <cell r="M36">
            <v>3</v>
          </cell>
          <cell r="AN36">
            <v>1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BH36">
            <v>0</v>
          </cell>
          <cell r="BI36">
            <v>12</v>
          </cell>
          <cell r="BJ36">
            <v>0</v>
          </cell>
          <cell r="BK36" t="str">
            <v>UK</v>
          </cell>
          <cell r="BN36">
            <v>0</v>
          </cell>
        </row>
        <row r="37">
          <cell r="A37">
            <v>701000000</v>
          </cell>
          <cell r="D37" t="str">
            <v>Univerzita Komenského v Bratislave</v>
          </cell>
          <cell r="E37" t="str">
            <v>Lekárska fakulta</v>
          </cell>
          <cell r="L37">
            <v>2</v>
          </cell>
          <cell r="M37">
            <v>3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BH37">
            <v>0</v>
          </cell>
          <cell r="BI37">
            <v>5</v>
          </cell>
          <cell r="BJ37">
            <v>0</v>
          </cell>
          <cell r="BK37" t="str">
            <v>UK</v>
          </cell>
          <cell r="BN37">
            <v>0</v>
          </cell>
        </row>
        <row r="38">
          <cell r="A38">
            <v>701000000</v>
          </cell>
          <cell r="D38" t="str">
            <v>Univerzita Komenského v Bratislave</v>
          </cell>
          <cell r="E38" t="str">
            <v>Lekárska fakulta</v>
          </cell>
          <cell r="L38">
            <v>2</v>
          </cell>
          <cell r="M38">
            <v>3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BH38">
            <v>0</v>
          </cell>
          <cell r="BI38">
            <v>10</v>
          </cell>
          <cell r="BJ38">
            <v>0</v>
          </cell>
          <cell r="BK38" t="str">
            <v>UK</v>
          </cell>
          <cell r="BN38">
            <v>0</v>
          </cell>
        </row>
        <row r="39">
          <cell r="A39">
            <v>708000000</v>
          </cell>
          <cell r="D39" t="str">
            <v>Univerzita veterinárskeho lekárstva a farmácie v Košiciach</v>
          </cell>
          <cell r="E39">
            <v>0</v>
          </cell>
          <cell r="L39">
            <v>2</v>
          </cell>
          <cell r="M39">
            <v>3</v>
          </cell>
          <cell r="AN39">
            <v>3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BH39">
            <v>0</v>
          </cell>
          <cell r="BI39">
            <v>3</v>
          </cell>
          <cell r="BJ39">
            <v>0</v>
          </cell>
          <cell r="BK39" t="str">
            <v>UVLF</v>
          </cell>
          <cell r="BN39">
            <v>0</v>
          </cell>
        </row>
        <row r="40">
          <cell r="A40">
            <v>723000000</v>
          </cell>
          <cell r="D40" t="str">
            <v>Slovenská zdravotnícka univerzita v Bratislave</v>
          </cell>
          <cell r="E40" t="str">
            <v>Lekárska fakulta</v>
          </cell>
          <cell r="L40">
            <v>2</v>
          </cell>
          <cell r="M40">
            <v>3</v>
          </cell>
          <cell r="AN40">
            <v>2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BH40">
            <v>0</v>
          </cell>
          <cell r="BI40">
            <v>28</v>
          </cell>
          <cell r="BJ40">
            <v>0</v>
          </cell>
          <cell r="BK40" t="str">
            <v>SZU</v>
          </cell>
          <cell r="BN40">
            <v>0</v>
          </cell>
        </row>
        <row r="41">
          <cell r="A41">
            <v>707000000</v>
          </cell>
          <cell r="D41" t="str">
            <v>Vysoká škola múzických umení v Bratislave</v>
          </cell>
          <cell r="E41" t="str">
            <v>Filmová a televízna fakulta</v>
          </cell>
          <cell r="L41">
            <v>1</v>
          </cell>
          <cell r="M41">
            <v>2</v>
          </cell>
          <cell r="AN41">
            <v>35</v>
          </cell>
          <cell r="AO41">
            <v>41</v>
          </cell>
          <cell r="AP41">
            <v>0</v>
          </cell>
          <cell r="AQ41">
            <v>0</v>
          </cell>
          <cell r="AR41">
            <v>35</v>
          </cell>
          <cell r="BH41">
            <v>88</v>
          </cell>
          <cell r="BI41">
            <v>41</v>
          </cell>
          <cell r="BJ41">
            <v>0</v>
          </cell>
          <cell r="BK41" t="str">
            <v>VŠMU</v>
          </cell>
          <cell r="BN41">
            <v>35</v>
          </cell>
        </row>
        <row r="42">
          <cell r="A42">
            <v>717000000</v>
          </cell>
          <cell r="D42" t="str">
            <v>Prešovská univerzita v Prešove</v>
          </cell>
          <cell r="E42" t="str">
            <v>Fakulta manažmentu, ekonomiky a obchodu</v>
          </cell>
          <cell r="L42">
            <v>2</v>
          </cell>
          <cell r="M42">
            <v>3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BH42">
            <v>0</v>
          </cell>
          <cell r="BI42">
            <v>26</v>
          </cell>
          <cell r="BJ42">
            <v>0</v>
          </cell>
          <cell r="BK42" t="str">
            <v>PU</v>
          </cell>
          <cell r="BN42">
            <v>0</v>
          </cell>
        </row>
        <row r="43">
          <cell r="A43">
            <v>707000000</v>
          </cell>
          <cell r="D43" t="str">
            <v>Vysoká škola múzických umení v Bratislave</v>
          </cell>
          <cell r="E43" t="str">
            <v>Hudobná a tanečná fakulta</v>
          </cell>
          <cell r="L43">
            <v>1</v>
          </cell>
          <cell r="M43">
            <v>3</v>
          </cell>
          <cell r="AN43">
            <v>1</v>
          </cell>
          <cell r="AO43">
            <v>0</v>
          </cell>
          <cell r="AP43">
            <v>0</v>
          </cell>
          <cell r="AQ43">
            <v>0</v>
          </cell>
          <cell r="AR43">
            <v>1</v>
          </cell>
          <cell r="BH43">
            <v>4.4000000000000004</v>
          </cell>
          <cell r="BI43">
            <v>1</v>
          </cell>
          <cell r="BJ43">
            <v>1</v>
          </cell>
          <cell r="BK43" t="str">
            <v>VŠMU</v>
          </cell>
          <cell r="BN43">
            <v>1</v>
          </cell>
        </row>
        <row r="44">
          <cell r="A44">
            <v>702000000</v>
          </cell>
          <cell r="D44" t="str">
            <v>Slovenská technická univerzita v Bratislave</v>
          </cell>
          <cell r="E44" t="str">
            <v>Fakulta architektúry a dizajnu</v>
          </cell>
          <cell r="L44">
            <v>1</v>
          </cell>
          <cell r="M44">
            <v>3</v>
          </cell>
          <cell r="AN44">
            <v>14</v>
          </cell>
          <cell r="AO44">
            <v>0</v>
          </cell>
          <cell r="AP44">
            <v>0</v>
          </cell>
          <cell r="AQ44">
            <v>0</v>
          </cell>
          <cell r="AR44">
            <v>14</v>
          </cell>
          <cell r="BH44">
            <v>117.60000000000001</v>
          </cell>
          <cell r="BI44">
            <v>27</v>
          </cell>
          <cell r="BJ44">
            <v>14</v>
          </cell>
          <cell r="BK44" t="str">
            <v>STU</v>
          </cell>
          <cell r="BN44">
            <v>14</v>
          </cell>
        </row>
        <row r="45">
          <cell r="A45">
            <v>731000000</v>
          </cell>
          <cell r="D45" t="str">
            <v>Vysoká škola DTI</v>
          </cell>
          <cell r="E45">
            <v>0</v>
          </cell>
          <cell r="L45">
            <v>2</v>
          </cell>
          <cell r="M45">
            <v>2</v>
          </cell>
          <cell r="AN45">
            <v>13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BH45">
            <v>0</v>
          </cell>
          <cell r="BI45">
            <v>13</v>
          </cell>
          <cell r="BJ45">
            <v>0</v>
          </cell>
          <cell r="BK45" t="str">
            <v>VŠDTI</v>
          </cell>
          <cell r="BN45">
            <v>0</v>
          </cell>
        </row>
        <row r="46">
          <cell r="A46">
            <v>711000000</v>
          </cell>
          <cell r="D46" t="str">
            <v>Univerzita Pavla Jozefa Šafárika v Košiciach</v>
          </cell>
          <cell r="E46" t="str">
            <v>Prírodovedecká fakulta</v>
          </cell>
          <cell r="L46">
            <v>1</v>
          </cell>
          <cell r="M46">
            <v>3</v>
          </cell>
          <cell r="AN46">
            <v>3</v>
          </cell>
          <cell r="AO46">
            <v>0</v>
          </cell>
          <cell r="AP46">
            <v>0</v>
          </cell>
          <cell r="AQ46">
            <v>0</v>
          </cell>
          <cell r="AR46">
            <v>3</v>
          </cell>
          <cell r="BH46">
            <v>18.900000000000002</v>
          </cell>
          <cell r="BI46">
            <v>4</v>
          </cell>
          <cell r="BJ46">
            <v>3</v>
          </cell>
          <cell r="BK46" t="str">
            <v>UPJŠ</v>
          </cell>
          <cell r="BN46">
            <v>3</v>
          </cell>
        </row>
        <row r="47">
          <cell r="A47">
            <v>711000000</v>
          </cell>
          <cell r="D47" t="str">
            <v>Univerzita Pavla Jozefa Šafárika v Košiciach</v>
          </cell>
          <cell r="E47" t="str">
            <v>Prírodovedecká fakulta</v>
          </cell>
          <cell r="L47">
            <v>1</v>
          </cell>
          <cell r="M47">
            <v>3</v>
          </cell>
          <cell r="AN47">
            <v>10</v>
          </cell>
          <cell r="AO47">
            <v>0</v>
          </cell>
          <cell r="AP47">
            <v>0</v>
          </cell>
          <cell r="AQ47">
            <v>0</v>
          </cell>
          <cell r="AR47">
            <v>10</v>
          </cell>
          <cell r="BH47">
            <v>63</v>
          </cell>
          <cell r="BI47">
            <v>11</v>
          </cell>
          <cell r="BJ47">
            <v>10</v>
          </cell>
          <cell r="BK47" t="str">
            <v>UPJŠ</v>
          </cell>
          <cell r="BN47">
            <v>10</v>
          </cell>
        </row>
        <row r="48">
          <cell r="A48">
            <v>708000000</v>
          </cell>
          <cell r="D48" t="str">
            <v>Univerzita veterinárskeho lekárstva a farmácie v Košiciach</v>
          </cell>
          <cell r="E48">
            <v>0</v>
          </cell>
          <cell r="L48">
            <v>1</v>
          </cell>
          <cell r="M48">
            <v>4</v>
          </cell>
          <cell r="AN48">
            <v>86</v>
          </cell>
          <cell r="AO48">
            <v>95</v>
          </cell>
          <cell r="AP48">
            <v>0</v>
          </cell>
          <cell r="AQ48">
            <v>0</v>
          </cell>
          <cell r="AR48">
            <v>86</v>
          </cell>
          <cell r="BH48">
            <v>322.66666666666663</v>
          </cell>
          <cell r="BI48">
            <v>95</v>
          </cell>
          <cell r="BJ48">
            <v>0</v>
          </cell>
          <cell r="BK48" t="str">
            <v>UVLF</v>
          </cell>
          <cell r="BN48">
            <v>86</v>
          </cell>
        </row>
        <row r="49">
          <cell r="A49">
            <v>708000000</v>
          </cell>
          <cell r="D49" t="str">
            <v>Univerzita veterinárskeho lekárstva a farmácie v Košiciach</v>
          </cell>
          <cell r="E49">
            <v>0</v>
          </cell>
          <cell r="L49">
            <v>1</v>
          </cell>
          <cell r="M49">
            <v>4</v>
          </cell>
          <cell r="AN49">
            <v>665</v>
          </cell>
          <cell r="AO49">
            <v>706</v>
          </cell>
          <cell r="AP49">
            <v>0</v>
          </cell>
          <cell r="AQ49">
            <v>0</v>
          </cell>
          <cell r="AR49">
            <v>665</v>
          </cell>
          <cell r="BH49">
            <v>2343.7117647058826</v>
          </cell>
          <cell r="BI49">
            <v>706</v>
          </cell>
          <cell r="BJ49">
            <v>0</v>
          </cell>
          <cell r="BK49" t="str">
            <v>UVLF</v>
          </cell>
          <cell r="BN49">
            <v>665</v>
          </cell>
        </row>
        <row r="50">
          <cell r="A50">
            <v>711000000</v>
          </cell>
          <cell r="D50" t="str">
            <v>Univerzita Pavla Jozefa Šafárika v Košiciach</v>
          </cell>
          <cell r="E50" t="str">
            <v>Lekárska fakulta</v>
          </cell>
          <cell r="L50">
            <v>2</v>
          </cell>
          <cell r="M50">
            <v>3</v>
          </cell>
          <cell r="AN50">
            <v>8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BH50">
            <v>0</v>
          </cell>
          <cell r="BI50">
            <v>8</v>
          </cell>
          <cell r="BJ50">
            <v>0</v>
          </cell>
          <cell r="BK50" t="str">
            <v>UPJŠ</v>
          </cell>
          <cell r="BN50">
            <v>0</v>
          </cell>
        </row>
        <row r="51">
          <cell r="A51">
            <v>711000000</v>
          </cell>
          <cell r="D51" t="str">
            <v>Univerzita Pavla Jozefa Šafárika v Košiciach</v>
          </cell>
          <cell r="E51" t="str">
            <v>Lekárska fakulta</v>
          </cell>
          <cell r="L51">
            <v>2</v>
          </cell>
          <cell r="M51">
            <v>3</v>
          </cell>
          <cell r="AN51">
            <v>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BH51">
            <v>0</v>
          </cell>
          <cell r="BI51">
            <v>9</v>
          </cell>
          <cell r="BJ51">
            <v>0</v>
          </cell>
          <cell r="BK51" t="str">
            <v>UPJŠ</v>
          </cell>
          <cell r="BN51">
            <v>0</v>
          </cell>
        </row>
        <row r="52">
          <cell r="A52">
            <v>711000000</v>
          </cell>
          <cell r="D52" t="str">
            <v>Univerzita Pavla Jozefa Šafárika v Košiciach</v>
          </cell>
          <cell r="E52" t="str">
            <v>Lekárska fakulta</v>
          </cell>
          <cell r="L52">
            <v>2</v>
          </cell>
          <cell r="M52">
            <v>3</v>
          </cell>
          <cell r="AN52">
            <v>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BH52">
            <v>0</v>
          </cell>
          <cell r="BI52">
            <v>2</v>
          </cell>
          <cell r="BJ52">
            <v>0</v>
          </cell>
          <cell r="BK52" t="str">
            <v>UPJŠ</v>
          </cell>
          <cell r="BN52">
            <v>0</v>
          </cell>
        </row>
        <row r="53">
          <cell r="A53">
            <v>711000000</v>
          </cell>
          <cell r="D53" t="str">
            <v>Univerzita Pavla Jozefa Šafárika v Košiciach</v>
          </cell>
          <cell r="E53" t="str">
            <v>Právnická fakulta</v>
          </cell>
          <cell r="L53">
            <v>2</v>
          </cell>
          <cell r="M53">
            <v>3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BH53">
            <v>0</v>
          </cell>
          <cell r="BI53">
            <v>5</v>
          </cell>
          <cell r="BJ53">
            <v>0</v>
          </cell>
          <cell r="BK53" t="str">
            <v>UPJŠ</v>
          </cell>
          <cell r="BN53">
            <v>0</v>
          </cell>
        </row>
        <row r="54">
          <cell r="A54">
            <v>701000000</v>
          </cell>
          <cell r="D54" t="str">
            <v>Univerzita Komenského v Bratislave</v>
          </cell>
          <cell r="E54" t="str">
            <v>Rímskokatolícka cyrilometodská bohoslovecká fakulta</v>
          </cell>
          <cell r="L54">
            <v>2</v>
          </cell>
          <cell r="M54">
            <v>3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BH54">
            <v>0</v>
          </cell>
          <cell r="BI54">
            <v>18</v>
          </cell>
          <cell r="BJ54">
            <v>0</v>
          </cell>
          <cell r="BK54" t="str">
            <v>UK</v>
          </cell>
          <cell r="BN54">
            <v>0</v>
          </cell>
        </row>
        <row r="55">
          <cell r="A55">
            <v>709000000</v>
          </cell>
          <cell r="D55" t="str">
            <v>Technická univerzita v Košiciach</v>
          </cell>
          <cell r="E55" t="str">
            <v>Fakulta elektrotechniky a informatiky</v>
          </cell>
          <cell r="L55">
            <v>1</v>
          </cell>
          <cell r="M55">
            <v>3</v>
          </cell>
          <cell r="AN55">
            <v>5</v>
          </cell>
          <cell r="AO55">
            <v>0</v>
          </cell>
          <cell r="AP55">
            <v>0</v>
          </cell>
          <cell r="AQ55">
            <v>5</v>
          </cell>
          <cell r="AR55">
            <v>5</v>
          </cell>
          <cell r="BH55">
            <v>31.5</v>
          </cell>
          <cell r="BI55">
            <v>6</v>
          </cell>
          <cell r="BJ55">
            <v>5</v>
          </cell>
          <cell r="BK55" t="str">
            <v>TUKE</v>
          </cell>
          <cell r="BN55">
            <v>5</v>
          </cell>
        </row>
        <row r="56">
          <cell r="A56">
            <v>716000000</v>
          </cell>
          <cell r="D56" t="str">
            <v>Univerzita Konštantína Filozofa v Nitre</v>
          </cell>
          <cell r="E56" t="str">
            <v>Fakulta prírodných vied a informatiky</v>
          </cell>
          <cell r="L56">
            <v>2</v>
          </cell>
          <cell r="M56">
            <v>3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BH56">
            <v>0</v>
          </cell>
          <cell r="BI56">
            <v>5</v>
          </cell>
          <cell r="BJ56">
            <v>0</v>
          </cell>
          <cell r="BK56" t="str">
            <v>UKF</v>
          </cell>
          <cell r="BN56">
            <v>0</v>
          </cell>
        </row>
        <row r="57">
          <cell r="A57">
            <v>716000000</v>
          </cell>
          <cell r="D57" t="str">
            <v>Univerzita Konštantína Filozofa v Nitre</v>
          </cell>
          <cell r="E57" t="str">
            <v>Fakulta sociálnych vied a zdravotníctva</v>
          </cell>
          <cell r="L57">
            <v>1</v>
          </cell>
          <cell r="M57">
            <v>5</v>
          </cell>
          <cell r="AN57">
            <v>86</v>
          </cell>
          <cell r="AO57">
            <v>89</v>
          </cell>
          <cell r="AP57">
            <v>0</v>
          </cell>
          <cell r="AQ57">
            <v>0</v>
          </cell>
          <cell r="AR57">
            <v>86</v>
          </cell>
          <cell r="BH57">
            <v>223.96</v>
          </cell>
          <cell r="BI57">
            <v>89</v>
          </cell>
          <cell r="BJ57">
            <v>0</v>
          </cell>
          <cell r="BK57" t="str">
            <v>UKF</v>
          </cell>
          <cell r="BN57">
            <v>86</v>
          </cell>
        </row>
        <row r="58">
          <cell r="A58">
            <v>711000000</v>
          </cell>
          <cell r="D58" t="str">
            <v>Univerzita Pavla Jozefa Šafárika v Košiciach</v>
          </cell>
          <cell r="E58" t="str">
            <v>Filozofická fakulta</v>
          </cell>
          <cell r="L58">
            <v>2</v>
          </cell>
          <cell r="M58">
            <v>3</v>
          </cell>
          <cell r="AN58">
            <v>1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BH58">
            <v>0</v>
          </cell>
          <cell r="BI58">
            <v>3</v>
          </cell>
          <cell r="BJ58">
            <v>0</v>
          </cell>
          <cell r="BK58" t="str">
            <v>UPJŠ</v>
          </cell>
          <cell r="BN58">
            <v>0</v>
          </cell>
        </row>
        <row r="59">
          <cell r="A59">
            <v>711000000</v>
          </cell>
          <cell r="D59" t="str">
            <v>Univerzita Pavla Jozefa Šafárika v Košiciach</v>
          </cell>
          <cell r="E59" t="str">
            <v>Lekárska fakulta</v>
          </cell>
          <cell r="L59">
            <v>1</v>
          </cell>
          <cell r="M59">
            <v>4</v>
          </cell>
          <cell r="AN59">
            <v>239</v>
          </cell>
          <cell r="AO59">
            <v>247</v>
          </cell>
          <cell r="AP59">
            <v>0</v>
          </cell>
          <cell r="AQ59">
            <v>0</v>
          </cell>
          <cell r="AR59">
            <v>239</v>
          </cell>
          <cell r="BH59">
            <v>667.42162162162163</v>
          </cell>
          <cell r="BI59">
            <v>247</v>
          </cell>
          <cell r="BJ59">
            <v>0</v>
          </cell>
          <cell r="BK59" t="str">
            <v>UPJŠ</v>
          </cell>
          <cell r="BN59">
            <v>239</v>
          </cell>
        </row>
        <row r="60">
          <cell r="A60">
            <v>711000000</v>
          </cell>
          <cell r="D60" t="str">
            <v>Univerzita Pavla Jozefa Šafárika v Košiciach</v>
          </cell>
          <cell r="E60" t="str">
            <v>Lekárska fakulta</v>
          </cell>
          <cell r="L60">
            <v>1</v>
          </cell>
          <cell r="M60">
            <v>4</v>
          </cell>
          <cell r="AN60">
            <v>8</v>
          </cell>
          <cell r="AO60">
            <v>1209</v>
          </cell>
          <cell r="AP60">
            <v>0</v>
          </cell>
          <cell r="AQ60">
            <v>8</v>
          </cell>
          <cell r="AR60">
            <v>8</v>
          </cell>
          <cell r="BH60">
            <v>24.8</v>
          </cell>
          <cell r="BI60">
            <v>1209</v>
          </cell>
          <cell r="BJ60">
            <v>0</v>
          </cell>
          <cell r="BK60" t="str">
            <v>UPJŠ</v>
          </cell>
          <cell r="BN60">
            <v>8</v>
          </cell>
        </row>
        <row r="61">
          <cell r="A61">
            <v>724000000</v>
          </cell>
          <cell r="D61" t="str">
            <v>Vysoká škola zdravotníctva a sociálnej práce sv. Alžbety v Bratislave, n. o.</v>
          </cell>
          <cell r="E61">
            <v>0</v>
          </cell>
          <cell r="L61">
            <v>2</v>
          </cell>
          <cell r="M61">
            <v>1</v>
          </cell>
          <cell r="AN61">
            <v>81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BH61">
            <v>0</v>
          </cell>
          <cell r="BI61">
            <v>81</v>
          </cell>
          <cell r="BJ61">
            <v>0</v>
          </cell>
          <cell r="BK61" t="str">
            <v>VŠZaSP</v>
          </cell>
          <cell r="BN61">
            <v>0</v>
          </cell>
        </row>
        <row r="62">
          <cell r="A62">
            <v>724000000</v>
          </cell>
          <cell r="D62" t="str">
            <v>Vysoká škola zdravotníctva a sociálnej práce sv. Alžbety v Bratislave, n. o.</v>
          </cell>
          <cell r="E62">
            <v>0</v>
          </cell>
          <cell r="L62">
            <v>2</v>
          </cell>
          <cell r="M62">
            <v>1</v>
          </cell>
          <cell r="AN62">
            <v>2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BH62">
            <v>0</v>
          </cell>
          <cell r="BI62">
            <v>2</v>
          </cell>
          <cell r="BJ62">
            <v>0</v>
          </cell>
          <cell r="BK62" t="str">
            <v>VŠZaSP</v>
          </cell>
          <cell r="BN62">
            <v>0</v>
          </cell>
        </row>
        <row r="63">
          <cell r="A63">
            <v>719000000</v>
          </cell>
          <cell r="D63" t="str">
            <v>Trenčianska univerzita Alexandra Dubčeka v Trenčíne</v>
          </cell>
          <cell r="E63" t="str">
            <v>Fakulta zdravotníctva</v>
          </cell>
          <cell r="L63">
            <v>1</v>
          </cell>
          <cell r="M63">
            <v>5</v>
          </cell>
          <cell r="AN63">
            <v>142</v>
          </cell>
          <cell r="AO63">
            <v>154</v>
          </cell>
          <cell r="AP63">
            <v>154</v>
          </cell>
          <cell r="AQ63">
            <v>0</v>
          </cell>
          <cell r="AR63">
            <v>142</v>
          </cell>
          <cell r="BH63">
            <v>466.55840000000001</v>
          </cell>
          <cell r="BI63">
            <v>154</v>
          </cell>
          <cell r="BJ63">
            <v>0</v>
          </cell>
          <cell r="BK63" t="str">
            <v>TUAD</v>
          </cell>
          <cell r="BN63">
            <v>142</v>
          </cell>
        </row>
        <row r="64">
          <cell r="A64">
            <v>719000000</v>
          </cell>
          <cell r="D64" t="str">
            <v>Trenčianska univerzita Alexandra Dubčeka v Trenčíne</v>
          </cell>
          <cell r="E64" t="str">
            <v>Fakulta priemyselných technológií v Púchove</v>
          </cell>
          <cell r="L64">
            <v>1</v>
          </cell>
          <cell r="M64">
            <v>2</v>
          </cell>
          <cell r="AN64">
            <v>80</v>
          </cell>
          <cell r="AO64">
            <v>88</v>
          </cell>
          <cell r="AP64">
            <v>0</v>
          </cell>
          <cell r="AQ64">
            <v>0</v>
          </cell>
          <cell r="AR64">
            <v>80</v>
          </cell>
          <cell r="BH64">
            <v>108.38709677419355</v>
          </cell>
          <cell r="BI64">
            <v>88</v>
          </cell>
          <cell r="BJ64">
            <v>0</v>
          </cell>
          <cell r="BK64" t="str">
            <v>TUAD</v>
          </cell>
          <cell r="BN64">
            <v>80</v>
          </cell>
        </row>
        <row r="65">
          <cell r="A65">
            <v>719000000</v>
          </cell>
          <cell r="D65" t="str">
            <v>Trenčianska univerzita Alexandra Dubčeka v Trenčíne</v>
          </cell>
          <cell r="E65" t="str">
            <v>Fakulta zdravotníctva</v>
          </cell>
          <cell r="L65">
            <v>1</v>
          </cell>
          <cell r="M65">
            <v>1</v>
          </cell>
          <cell r="AN65">
            <v>191</v>
          </cell>
          <cell r="AO65">
            <v>206</v>
          </cell>
          <cell r="AP65">
            <v>0</v>
          </cell>
          <cell r="AQ65">
            <v>0</v>
          </cell>
          <cell r="AR65">
            <v>191</v>
          </cell>
          <cell r="BH65">
            <v>364.2896551724138</v>
          </cell>
          <cell r="BI65">
            <v>206</v>
          </cell>
          <cell r="BJ65">
            <v>0</v>
          </cell>
          <cell r="BK65" t="str">
            <v>TUAD</v>
          </cell>
          <cell r="BN65">
            <v>191</v>
          </cell>
        </row>
        <row r="66">
          <cell r="A66">
            <v>719000000</v>
          </cell>
          <cell r="D66" t="str">
            <v>Trenčianska univerzita Alexandra Dubčeka v Trenčíne</v>
          </cell>
          <cell r="E66" t="str">
            <v>Fakulta sociálno-ekonomických vzťahov</v>
          </cell>
          <cell r="L66">
            <v>2</v>
          </cell>
          <cell r="M66">
            <v>1</v>
          </cell>
          <cell r="AN66">
            <v>1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BH66">
            <v>0</v>
          </cell>
          <cell r="BI66">
            <v>1</v>
          </cell>
          <cell r="BJ66">
            <v>0</v>
          </cell>
          <cell r="BK66" t="str">
            <v>TUAD</v>
          </cell>
          <cell r="BN66">
            <v>0</v>
          </cell>
        </row>
        <row r="67">
          <cell r="A67">
            <v>719000000</v>
          </cell>
          <cell r="D67" t="str">
            <v>Trenčianska univerzita Alexandra Dubčeka v Trenčíne</v>
          </cell>
          <cell r="E67" t="str">
            <v>Fakulta špeciálnej techniky</v>
          </cell>
          <cell r="L67">
            <v>2</v>
          </cell>
          <cell r="M67">
            <v>3</v>
          </cell>
          <cell r="AN67">
            <v>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BH67">
            <v>0</v>
          </cell>
          <cell r="BI67">
            <v>9</v>
          </cell>
          <cell r="BJ67">
            <v>0</v>
          </cell>
          <cell r="BK67" t="str">
            <v>TUAD</v>
          </cell>
          <cell r="BN67">
            <v>0</v>
          </cell>
        </row>
        <row r="68">
          <cell r="A68">
            <v>715000000</v>
          </cell>
          <cell r="D68" t="str">
            <v>Akadémia Policajného zboru</v>
          </cell>
          <cell r="E68">
            <v>0</v>
          </cell>
          <cell r="L68">
            <v>2</v>
          </cell>
          <cell r="M68">
            <v>3</v>
          </cell>
          <cell r="AN68">
            <v>3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BH68">
            <v>0</v>
          </cell>
          <cell r="BI68">
            <v>11</v>
          </cell>
          <cell r="BJ68">
            <v>0</v>
          </cell>
          <cell r="BK68" t="str">
            <v>APZ</v>
          </cell>
          <cell r="BN68">
            <v>0</v>
          </cell>
        </row>
        <row r="69">
          <cell r="A69">
            <v>715000000</v>
          </cell>
          <cell r="D69" t="str">
            <v>Akadémia Policajného zboru</v>
          </cell>
          <cell r="E69">
            <v>0</v>
          </cell>
          <cell r="L69">
            <v>2</v>
          </cell>
          <cell r="M69">
            <v>3</v>
          </cell>
          <cell r="AN69">
            <v>10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BH69">
            <v>0</v>
          </cell>
          <cell r="BI69">
            <v>68</v>
          </cell>
          <cell r="BJ69">
            <v>0</v>
          </cell>
          <cell r="BK69" t="str">
            <v>APZ</v>
          </cell>
          <cell r="BN69">
            <v>0</v>
          </cell>
        </row>
        <row r="70">
          <cell r="A70">
            <v>704000000</v>
          </cell>
          <cell r="D70" t="str">
            <v>Slovenská poľnohospodárska univerzita v Nitre</v>
          </cell>
          <cell r="E70" t="str">
            <v>Fakulta záhradníctva a krajinného inžinierstva</v>
          </cell>
          <cell r="L70">
            <v>2</v>
          </cell>
          <cell r="M70">
            <v>3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BH70">
            <v>0</v>
          </cell>
          <cell r="BI70">
            <v>4</v>
          </cell>
          <cell r="BJ70">
            <v>0</v>
          </cell>
          <cell r="BK70" t="str">
            <v>SPU</v>
          </cell>
          <cell r="BN70">
            <v>0</v>
          </cell>
        </row>
        <row r="71">
          <cell r="A71">
            <v>704000000</v>
          </cell>
          <cell r="D71" t="str">
            <v>Slovenská poľnohospodárska univerzita v Nitre</v>
          </cell>
          <cell r="E71" t="str">
            <v>Fakulta ekonomiky a manažmentu</v>
          </cell>
          <cell r="L71">
            <v>2</v>
          </cell>
          <cell r="M71">
            <v>3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BH71">
            <v>0</v>
          </cell>
          <cell r="BI71">
            <v>1</v>
          </cell>
          <cell r="BJ71">
            <v>0</v>
          </cell>
          <cell r="BK71" t="str">
            <v>SPU</v>
          </cell>
          <cell r="BN71">
            <v>0</v>
          </cell>
        </row>
        <row r="72">
          <cell r="A72">
            <v>708000000</v>
          </cell>
          <cell r="D72" t="str">
            <v>Univerzita veterinárskeho lekárstva a farmácie v Košiciach</v>
          </cell>
          <cell r="E72">
            <v>0</v>
          </cell>
          <cell r="L72">
            <v>2</v>
          </cell>
          <cell r="M72">
            <v>3</v>
          </cell>
          <cell r="AN72">
            <v>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BH72">
            <v>0</v>
          </cell>
          <cell r="BI72">
            <v>6</v>
          </cell>
          <cell r="BJ72">
            <v>0</v>
          </cell>
          <cell r="BK72" t="str">
            <v>UVLF</v>
          </cell>
          <cell r="BN72">
            <v>0</v>
          </cell>
        </row>
        <row r="73">
          <cell r="A73">
            <v>701000000</v>
          </cell>
          <cell r="D73" t="str">
            <v>Univerzita Komenského v Bratislave</v>
          </cell>
          <cell r="E73" t="str">
            <v>Evanjelická bohoslovecká fakulta</v>
          </cell>
          <cell r="L73">
            <v>1</v>
          </cell>
          <cell r="M73">
            <v>4</v>
          </cell>
          <cell r="AN73">
            <v>33</v>
          </cell>
          <cell r="AO73">
            <v>39</v>
          </cell>
          <cell r="AP73">
            <v>0</v>
          </cell>
          <cell r="AQ73">
            <v>0</v>
          </cell>
          <cell r="AR73">
            <v>33</v>
          </cell>
          <cell r="BH73">
            <v>29.7</v>
          </cell>
          <cell r="BI73">
            <v>39</v>
          </cell>
          <cell r="BJ73">
            <v>0</v>
          </cell>
          <cell r="BK73" t="str">
            <v>UK</v>
          </cell>
          <cell r="BN73">
            <v>33</v>
          </cell>
        </row>
        <row r="74">
          <cell r="A74">
            <v>701000000</v>
          </cell>
          <cell r="D74" t="str">
            <v>Univerzita Komenského v Bratislave</v>
          </cell>
          <cell r="E74" t="str">
            <v>Fakulta matematiky, fyziky a informatiky</v>
          </cell>
          <cell r="L74">
            <v>1</v>
          </cell>
          <cell r="M74">
            <v>3</v>
          </cell>
          <cell r="AN74">
            <v>15</v>
          </cell>
          <cell r="AO74">
            <v>0</v>
          </cell>
          <cell r="AP74">
            <v>0</v>
          </cell>
          <cell r="AQ74">
            <v>0</v>
          </cell>
          <cell r="AR74">
            <v>15</v>
          </cell>
          <cell r="BH74">
            <v>47.25</v>
          </cell>
          <cell r="BI74">
            <v>16</v>
          </cell>
          <cell r="BJ74">
            <v>15</v>
          </cell>
          <cell r="BK74" t="str">
            <v>UK</v>
          </cell>
          <cell r="BN74">
            <v>15</v>
          </cell>
        </row>
        <row r="75">
          <cell r="A75">
            <v>701000000</v>
          </cell>
          <cell r="D75" t="str">
            <v>Univerzita Komenského v Bratislave</v>
          </cell>
          <cell r="E75" t="str">
            <v>Fakulta matematiky, fyziky a informatiky</v>
          </cell>
          <cell r="L75">
            <v>1</v>
          </cell>
          <cell r="M75">
            <v>3</v>
          </cell>
          <cell r="AN75">
            <v>21</v>
          </cell>
          <cell r="AO75">
            <v>0</v>
          </cell>
          <cell r="AP75">
            <v>0</v>
          </cell>
          <cell r="AQ75">
            <v>21</v>
          </cell>
          <cell r="AR75">
            <v>21</v>
          </cell>
          <cell r="BH75">
            <v>132.30000000000001</v>
          </cell>
          <cell r="BI75">
            <v>23</v>
          </cell>
          <cell r="BJ75">
            <v>21</v>
          </cell>
          <cell r="BK75" t="str">
            <v>UK</v>
          </cell>
          <cell r="BN75">
            <v>21</v>
          </cell>
        </row>
        <row r="76">
          <cell r="A76">
            <v>701000000</v>
          </cell>
          <cell r="D76" t="str">
            <v>Univerzita Komenského v Bratislave</v>
          </cell>
          <cell r="E76" t="str">
            <v>Jesseniova lekárska fakulta v Martine</v>
          </cell>
          <cell r="L76">
            <v>2</v>
          </cell>
          <cell r="M76">
            <v>3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BH76">
            <v>0</v>
          </cell>
          <cell r="BI76">
            <v>1</v>
          </cell>
          <cell r="BJ76">
            <v>0</v>
          </cell>
          <cell r="BK76" t="str">
            <v>UK</v>
          </cell>
          <cell r="BN76">
            <v>0</v>
          </cell>
        </row>
        <row r="77">
          <cell r="A77">
            <v>701000000</v>
          </cell>
          <cell r="D77" t="str">
            <v>Univerzita Komenského v Bratislave</v>
          </cell>
          <cell r="E77" t="str">
            <v>Jesseniova lekárska fakulta v Martine</v>
          </cell>
          <cell r="L77">
            <v>2</v>
          </cell>
          <cell r="M77">
            <v>3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BH77">
            <v>0</v>
          </cell>
          <cell r="BI77">
            <v>1</v>
          </cell>
          <cell r="BJ77">
            <v>0</v>
          </cell>
          <cell r="BK77" t="str">
            <v>UK</v>
          </cell>
          <cell r="BN77">
            <v>0</v>
          </cell>
        </row>
        <row r="78">
          <cell r="A78">
            <v>701000000</v>
          </cell>
          <cell r="D78" t="str">
            <v>Univerzita Komenského v Bratislave</v>
          </cell>
          <cell r="E78" t="str">
            <v>Jesseniova lekárska fakulta v Martine</v>
          </cell>
          <cell r="L78">
            <v>2</v>
          </cell>
          <cell r="M78">
            <v>3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BH78">
            <v>0</v>
          </cell>
          <cell r="BI78">
            <v>5</v>
          </cell>
          <cell r="BJ78">
            <v>0</v>
          </cell>
          <cell r="BK78" t="str">
            <v>UK</v>
          </cell>
          <cell r="BN78">
            <v>0</v>
          </cell>
        </row>
        <row r="79">
          <cell r="A79">
            <v>701000000</v>
          </cell>
          <cell r="D79" t="str">
            <v>Univerzita Komenského v Bratislave</v>
          </cell>
          <cell r="E79" t="str">
            <v>Jesseniova lekárska fakulta v Martine</v>
          </cell>
          <cell r="L79">
            <v>2</v>
          </cell>
          <cell r="M79">
            <v>3</v>
          </cell>
          <cell r="AN79">
            <v>1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BH79">
            <v>0</v>
          </cell>
          <cell r="BI79">
            <v>17</v>
          </cell>
          <cell r="BJ79">
            <v>0</v>
          </cell>
          <cell r="BK79" t="str">
            <v>UK</v>
          </cell>
          <cell r="BN79">
            <v>0</v>
          </cell>
        </row>
        <row r="80">
          <cell r="A80">
            <v>701000000</v>
          </cell>
          <cell r="D80" t="str">
            <v>Univerzita Komenského v Bratislave</v>
          </cell>
          <cell r="E80" t="str">
            <v>Filozofická fakulta</v>
          </cell>
          <cell r="L80">
            <v>2</v>
          </cell>
          <cell r="M80">
            <v>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BH80">
            <v>0</v>
          </cell>
          <cell r="BI80">
            <v>3</v>
          </cell>
          <cell r="BJ80">
            <v>0</v>
          </cell>
          <cell r="BK80" t="str">
            <v>UK</v>
          </cell>
          <cell r="BN80">
            <v>0</v>
          </cell>
        </row>
        <row r="81">
          <cell r="A81">
            <v>701000000</v>
          </cell>
          <cell r="D81" t="str">
            <v>Univerzita Komenského v Bratislave</v>
          </cell>
          <cell r="E81" t="str">
            <v>Lekárska fakulta</v>
          </cell>
          <cell r="L81">
            <v>2</v>
          </cell>
          <cell r="M81">
            <v>3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BH81">
            <v>0</v>
          </cell>
          <cell r="BI81">
            <v>12</v>
          </cell>
          <cell r="BJ81">
            <v>0</v>
          </cell>
          <cell r="BK81" t="str">
            <v>UK</v>
          </cell>
          <cell r="BN81">
            <v>0</v>
          </cell>
        </row>
        <row r="82">
          <cell r="A82">
            <v>701000000</v>
          </cell>
          <cell r="D82" t="str">
            <v>Univerzita Komenského v Bratislave</v>
          </cell>
          <cell r="E82" t="str">
            <v>Lekárska fakulta</v>
          </cell>
          <cell r="L82">
            <v>2</v>
          </cell>
          <cell r="M82">
            <v>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BH82">
            <v>0</v>
          </cell>
          <cell r="BI82">
            <v>15</v>
          </cell>
          <cell r="BJ82">
            <v>0</v>
          </cell>
          <cell r="BK82" t="str">
            <v>UK</v>
          </cell>
          <cell r="BN82">
            <v>0</v>
          </cell>
        </row>
        <row r="83">
          <cell r="A83">
            <v>701000000</v>
          </cell>
          <cell r="D83" t="str">
            <v>Univerzita Komenského v Bratislave</v>
          </cell>
          <cell r="E83" t="str">
            <v>Lekárska fakulta</v>
          </cell>
          <cell r="L83">
            <v>2</v>
          </cell>
          <cell r="M83">
            <v>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BH83">
            <v>0</v>
          </cell>
          <cell r="BI83">
            <v>45</v>
          </cell>
          <cell r="BJ83">
            <v>0</v>
          </cell>
          <cell r="BK83" t="str">
            <v>UK</v>
          </cell>
          <cell r="BN83">
            <v>0</v>
          </cell>
        </row>
        <row r="84">
          <cell r="A84">
            <v>701000000</v>
          </cell>
          <cell r="D84" t="str">
            <v>Univerzita Komenského v Bratislave</v>
          </cell>
          <cell r="E84" t="str">
            <v>Lekárska fakulta</v>
          </cell>
          <cell r="L84">
            <v>2</v>
          </cell>
          <cell r="M84">
            <v>3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BH84">
            <v>0</v>
          </cell>
          <cell r="BI84">
            <v>15</v>
          </cell>
          <cell r="BJ84">
            <v>0</v>
          </cell>
          <cell r="BK84" t="str">
            <v>UK</v>
          </cell>
          <cell r="BN84">
            <v>0</v>
          </cell>
        </row>
        <row r="85">
          <cell r="A85">
            <v>701000000</v>
          </cell>
          <cell r="D85" t="str">
            <v>Univerzita Komenského v Bratislave</v>
          </cell>
          <cell r="E85" t="str">
            <v>Lekárska fakulta</v>
          </cell>
          <cell r="L85">
            <v>2</v>
          </cell>
          <cell r="M85">
            <v>3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BH85">
            <v>0</v>
          </cell>
          <cell r="BI85">
            <v>18</v>
          </cell>
          <cell r="BJ85">
            <v>0</v>
          </cell>
          <cell r="BK85" t="str">
            <v>UK</v>
          </cell>
          <cell r="BN85">
            <v>0</v>
          </cell>
        </row>
        <row r="86">
          <cell r="A86">
            <v>701000000</v>
          </cell>
          <cell r="D86" t="str">
            <v>Univerzita Komenského v Bratislave</v>
          </cell>
          <cell r="E86" t="str">
            <v>Lekárska fakulta</v>
          </cell>
          <cell r="L86">
            <v>2</v>
          </cell>
          <cell r="M86">
            <v>3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BH86">
            <v>0</v>
          </cell>
          <cell r="BI86">
            <v>8</v>
          </cell>
          <cell r="BJ86">
            <v>0</v>
          </cell>
          <cell r="BK86" t="str">
            <v>UK</v>
          </cell>
          <cell r="BN86">
            <v>0</v>
          </cell>
        </row>
        <row r="87">
          <cell r="A87">
            <v>701000000</v>
          </cell>
          <cell r="D87" t="str">
            <v>Univerzita Komenského v Bratislave</v>
          </cell>
          <cell r="E87" t="str">
            <v>Lekárska fakulta</v>
          </cell>
          <cell r="L87">
            <v>2</v>
          </cell>
          <cell r="M87">
            <v>3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BH87">
            <v>0</v>
          </cell>
          <cell r="BI87">
            <v>17</v>
          </cell>
          <cell r="BJ87">
            <v>0</v>
          </cell>
          <cell r="BK87" t="str">
            <v>UK</v>
          </cell>
          <cell r="BN87">
            <v>0</v>
          </cell>
        </row>
        <row r="88">
          <cell r="A88">
            <v>701000000</v>
          </cell>
          <cell r="D88" t="str">
            <v>Univerzita Komenského v Bratislave</v>
          </cell>
          <cell r="E88" t="str">
            <v>Lekárska fakulta</v>
          </cell>
          <cell r="L88">
            <v>2</v>
          </cell>
          <cell r="M88">
            <v>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BH88">
            <v>0</v>
          </cell>
          <cell r="BI88">
            <v>15</v>
          </cell>
          <cell r="BJ88">
            <v>0</v>
          </cell>
          <cell r="BK88" t="str">
            <v>UK</v>
          </cell>
          <cell r="BN88">
            <v>0</v>
          </cell>
        </row>
        <row r="89">
          <cell r="A89">
            <v>701000000</v>
          </cell>
          <cell r="D89" t="str">
            <v>Univerzita Komenského v Bratislave</v>
          </cell>
          <cell r="E89" t="str">
            <v>Právnická fakulta</v>
          </cell>
          <cell r="L89">
            <v>2</v>
          </cell>
          <cell r="M89">
            <v>2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BH89">
            <v>0</v>
          </cell>
          <cell r="BI89">
            <v>29</v>
          </cell>
          <cell r="BJ89">
            <v>0</v>
          </cell>
          <cell r="BK89" t="str">
            <v>UK</v>
          </cell>
          <cell r="BN89">
            <v>0</v>
          </cell>
        </row>
        <row r="90">
          <cell r="A90">
            <v>702000000</v>
          </cell>
          <cell r="D90" t="str">
            <v>Slovenská technická univerzita v Bratislave</v>
          </cell>
          <cell r="E90" t="str">
            <v>Materiálovotechnologická fakulta so sídlom v Trnave</v>
          </cell>
          <cell r="L90">
            <v>2</v>
          </cell>
          <cell r="M90">
            <v>3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BH90">
            <v>0</v>
          </cell>
          <cell r="BI90">
            <v>11</v>
          </cell>
          <cell r="BJ90">
            <v>0</v>
          </cell>
          <cell r="BK90" t="str">
            <v>STU</v>
          </cell>
          <cell r="BN90">
            <v>0</v>
          </cell>
        </row>
        <row r="91">
          <cell r="A91">
            <v>702000000</v>
          </cell>
          <cell r="D91" t="str">
            <v>Slovenská technická univerzita v Bratislave</v>
          </cell>
          <cell r="E91" t="str">
            <v>Fakulta informatiky a informačných technológií</v>
          </cell>
          <cell r="L91">
            <v>1</v>
          </cell>
          <cell r="M91">
            <v>3</v>
          </cell>
          <cell r="AN91">
            <v>33</v>
          </cell>
          <cell r="AO91">
            <v>0</v>
          </cell>
          <cell r="AP91">
            <v>0</v>
          </cell>
          <cell r="AQ91">
            <v>33</v>
          </cell>
          <cell r="AR91">
            <v>33</v>
          </cell>
          <cell r="BH91">
            <v>277.2</v>
          </cell>
          <cell r="BI91">
            <v>40</v>
          </cell>
          <cell r="BJ91">
            <v>33</v>
          </cell>
          <cell r="BK91" t="str">
            <v>STU</v>
          </cell>
          <cell r="BN91">
            <v>33</v>
          </cell>
        </row>
        <row r="92">
          <cell r="A92">
            <v>702000000</v>
          </cell>
          <cell r="D92" t="str">
            <v>Slovenská technická univerzita v Bratislave</v>
          </cell>
          <cell r="E92" t="str">
            <v>Fakulta elektrotechniky a informatiky</v>
          </cell>
          <cell r="L92">
            <v>1</v>
          </cell>
          <cell r="M92">
            <v>3</v>
          </cell>
          <cell r="AN92">
            <v>3</v>
          </cell>
          <cell r="AO92">
            <v>0</v>
          </cell>
          <cell r="AP92">
            <v>0</v>
          </cell>
          <cell r="AQ92">
            <v>3</v>
          </cell>
          <cell r="AR92">
            <v>3</v>
          </cell>
          <cell r="BH92">
            <v>25.200000000000003</v>
          </cell>
          <cell r="BI92">
            <v>4</v>
          </cell>
          <cell r="BJ92">
            <v>3</v>
          </cell>
          <cell r="BK92" t="str">
            <v>STU</v>
          </cell>
          <cell r="BN92">
            <v>3</v>
          </cell>
        </row>
        <row r="93">
          <cell r="A93">
            <v>702000000</v>
          </cell>
          <cell r="D93" t="str">
            <v>Slovenská technická univerzita v Bratislave</v>
          </cell>
          <cell r="E93" t="str">
            <v>Fakulta elektrotechniky a informatiky</v>
          </cell>
          <cell r="L93">
            <v>2</v>
          </cell>
          <cell r="M93">
            <v>3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BH93">
            <v>0</v>
          </cell>
          <cell r="BI93">
            <v>6</v>
          </cell>
          <cell r="BJ93">
            <v>0</v>
          </cell>
          <cell r="BK93" t="str">
            <v>STU</v>
          </cell>
          <cell r="BN93">
            <v>0</v>
          </cell>
        </row>
        <row r="94">
          <cell r="A94">
            <v>726000000</v>
          </cell>
          <cell r="D94" t="str">
            <v>Vysoká škola ekonómie a manažmentu v Bratislave</v>
          </cell>
          <cell r="E94">
            <v>0</v>
          </cell>
          <cell r="L94">
            <v>1</v>
          </cell>
          <cell r="M94">
            <v>2</v>
          </cell>
          <cell r="AN94">
            <v>3</v>
          </cell>
          <cell r="AO94">
            <v>3</v>
          </cell>
          <cell r="AP94">
            <v>0</v>
          </cell>
          <cell r="AQ94">
            <v>0</v>
          </cell>
          <cell r="AR94">
            <v>3</v>
          </cell>
          <cell r="BH94">
            <v>2.7341772151898733</v>
          </cell>
          <cell r="BI94">
            <v>3</v>
          </cell>
          <cell r="BJ94">
            <v>0</v>
          </cell>
          <cell r="BK94" t="str">
            <v>VŠEMVS</v>
          </cell>
          <cell r="BN94">
            <v>3</v>
          </cell>
        </row>
        <row r="95">
          <cell r="A95">
            <v>723000000</v>
          </cell>
          <cell r="D95" t="str">
            <v>Slovenská zdravotnícka univerzita v Bratislave</v>
          </cell>
          <cell r="E95" t="str">
            <v>Lekárska fakulta</v>
          </cell>
          <cell r="L95">
            <v>1</v>
          </cell>
          <cell r="M95">
            <v>4</v>
          </cell>
          <cell r="AN95">
            <v>261</v>
          </cell>
          <cell r="AO95">
            <v>370</v>
          </cell>
          <cell r="AP95">
            <v>0</v>
          </cell>
          <cell r="AQ95">
            <v>261</v>
          </cell>
          <cell r="AR95">
            <v>261</v>
          </cell>
          <cell r="BH95">
            <v>724.21961538461528</v>
          </cell>
          <cell r="BI95">
            <v>370</v>
          </cell>
          <cell r="BJ95">
            <v>0</v>
          </cell>
          <cell r="BK95" t="str">
            <v>SZU</v>
          </cell>
          <cell r="BN95">
            <v>261</v>
          </cell>
        </row>
        <row r="96">
          <cell r="A96">
            <v>707000000</v>
          </cell>
          <cell r="D96" t="str">
            <v>Vysoká škola múzických umení v Bratislave</v>
          </cell>
          <cell r="E96" t="str">
            <v>Filmová a televízna fakulta</v>
          </cell>
          <cell r="L96">
            <v>1</v>
          </cell>
          <cell r="M96">
            <v>1</v>
          </cell>
          <cell r="AN96">
            <v>51</v>
          </cell>
          <cell r="AO96">
            <v>62</v>
          </cell>
          <cell r="AP96">
            <v>0</v>
          </cell>
          <cell r="AQ96">
            <v>0</v>
          </cell>
          <cell r="AR96">
            <v>51</v>
          </cell>
          <cell r="BH96">
            <v>145.92000000000002</v>
          </cell>
          <cell r="BI96">
            <v>62</v>
          </cell>
          <cell r="BJ96">
            <v>0</v>
          </cell>
          <cell r="BK96" t="str">
            <v>VŠMU</v>
          </cell>
          <cell r="BN96">
            <v>51</v>
          </cell>
        </row>
        <row r="97">
          <cell r="A97">
            <v>731000000</v>
          </cell>
          <cell r="D97" t="str">
            <v>Vysoká škola DTI</v>
          </cell>
          <cell r="E97">
            <v>0</v>
          </cell>
          <cell r="L97">
            <v>2</v>
          </cell>
          <cell r="M97">
            <v>1</v>
          </cell>
          <cell r="AN97">
            <v>86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BH97">
            <v>0</v>
          </cell>
          <cell r="BI97">
            <v>86</v>
          </cell>
          <cell r="BJ97">
            <v>0</v>
          </cell>
          <cell r="BK97" t="str">
            <v>VŠDTI</v>
          </cell>
          <cell r="BN97">
            <v>0</v>
          </cell>
        </row>
        <row r="98">
          <cell r="A98">
            <v>726000000</v>
          </cell>
          <cell r="D98" t="str">
            <v>Vysoká škola ekonómie a manažmentu v Bratislave</v>
          </cell>
          <cell r="E98">
            <v>0</v>
          </cell>
          <cell r="L98">
            <v>2</v>
          </cell>
          <cell r="M98">
            <v>2</v>
          </cell>
          <cell r="AN98">
            <v>1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BH98">
            <v>0</v>
          </cell>
          <cell r="BI98">
            <v>1</v>
          </cell>
          <cell r="BJ98">
            <v>0</v>
          </cell>
          <cell r="BK98" t="str">
            <v>VŠEMVS</v>
          </cell>
          <cell r="BN98">
            <v>0</v>
          </cell>
        </row>
        <row r="99">
          <cell r="A99">
            <v>724000000</v>
          </cell>
          <cell r="D99" t="str">
            <v>Vysoká škola zdravotníctva a sociálnej práce sv. Alžbety v Bratislave, n. o.</v>
          </cell>
          <cell r="E99">
            <v>0</v>
          </cell>
          <cell r="L99">
            <v>2</v>
          </cell>
          <cell r="M99">
            <v>2</v>
          </cell>
          <cell r="AN99">
            <v>34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BH99">
            <v>0</v>
          </cell>
          <cell r="BI99">
            <v>34</v>
          </cell>
          <cell r="BJ99">
            <v>0</v>
          </cell>
          <cell r="BK99" t="str">
            <v>VŠZaSP</v>
          </cell>
          <cell r="BN99">
            <v>0</v>
          </cell>
        </row>
        <row r="100">
          <cell r="A100">
            <v>724000000</v>
          </cell>
          <cell r="D100" t="str">
            <v>Vysoká škola zdravotníctva a sociálnej práce sv. Alžbety v Bratislave, n. o.</v>
          </cell>
          <cell r="E100">
            <v>0</v>
          </cell>
          <cell r="L100">
            <v>2</v>
          </cell>
          <cell r="M100">
            <v>2</v>
          </cell>
          <cell r="AN100">
            <v>245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BH100">
            <v>0</v>
          </cell>
          <cell r="BI100">
            <v>245</v>
          </cell>
          <cell r="BJ100">
            <v>0</v>
          </cell>
          <cell r="BK100" t="str">
            <v>VŠZaSP</v>
          </cell>
          <cell r="BN100">
            <v>0</v>
          </cell>
        </row>
        <row r="101">
          <cell r="A101">
            <v>724000000</v>
          </cell>
          <cell r="D101" t="str">
            <v>Vysoká škola zdravotníctva a sociálnej práce sv. Alžbety v Bratislave, n. o.</v>
          </cell>
          <cell r="E101">
            <v>0</v>
          </cell>
          <cell r="L101">
            <v>2</v>
          </cell>
          <cell r="M101">
            <v>3</v>
          </cell>
          <cell r="AN101">
            <v>81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BH101">
            <v>0</v>
          </cell>
          <cell r="BI101">
            <v>81</v>
          </cell>
          <cell r="BJ101">
            <v>0</v>
          </cell>
          <cell r="BK101" t="str">
            <v>VŠZaSP</v>
          </cell>
          <cell r="BN101">
            <v>0</v>
          </cell>
        </row>
        <row r="102">
          <cell r="A102">
            <v>724000000</v>
          </cell>
          <cell r="D102" t="str">
            <v>Vysoká škola zdravotníctva a sociálnej práce sv. Alžbety v Bratislave, n. o.</v>
          </cell>
          <cell r="E102">
            <v>0</v>
          </cell>
          <cell r="L102">
            <v>2</v>
          </cell>
          <cell r="M102">
            <v>3</v>
          </cell>
          <cell r="AN102">
            <v>29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BH102">
            <v>0</v>
          </cell>
          <cell r="BI102">
            <v>29</v>
          </cell>
          <cell r="BJ102">
            <v>0</v>
          </cell>
          <cell r="BK102" t="str">
            <v>VŠZaSP</v>
          </cell>
          <cell r="BN102">
            <v>0</v>
          </cell>
        </row>
        <row r="103">
          <cell r="A103">
            <v>724000000</v>
          </cell>
          <cell r="D103" t="str">
            <v>Vysoká škola zdravotníctva a sociálnej práce sv. Alžbety v Bratislave, n. o.</v>
          </cell>
          <cell r="E103">
            <v>0</v>
          </cell>
          <cell r="L103">
            <v>2</v>
          </cell>
          <cell r="M103">
            <v>3</v>
          </cell>
          <cell r="AN103">
            <v>61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BH103">
            <v>0</v>
          </cell>
          <cell r="BI103">
            <v>61</v>
          </cell>
          <cell r="BJ103">
            <v>0</v>
          </cell>
          <cell r="BK103" t="str">
            <v>VŠZaSP</v>
          </cell>
          <cell r="BN103">
            <v>0</v>
          </cell>
        </row>
        <row r="104">
          <cell r="A104">
            <v>724000000</v>
          </cell>
          <cell r="D104" t="str">
            <v>Vysoká škola zdravotníctva a sociálnej práce sv. Alžbety v Bratislave, n. o.</v>
          </cell>
          <cell r="E104">
            <v>0</v>
          </cell>
          <cell r="L104">
            <v>2</v>
          </cell>
          <cell r="M104">
            <v>3</v>
          </cell>
          <cell r="AN104">
            <v>7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BH104">
            <v>0</v>
          </cell>
          <cell r="BI104">
            <v>7</v>
          </cell>
          <cell r="BJ104">
            <v>0</v>
          </cell>
          <cell r="BK104" t="str">
            <v>VŠZaSP</v>
          </cell>
          <cell r="BN104">
            <v>0</v>
          </cell>
        </row>
        <row r="105">
          <cell r="A105">
            <v>795000000</v>
          </cell>
          <cell r="D105" t="str">
            <v>INSTITUT SUPÉRIEUR SPÉCIALISÉ DE LA MODE (MOD´SPÉ Paris)</v>
          </cell>
          <cell r="E105">
            <v>0</v>
          </cell>
          <cell r="L105">
            <v>1</v>
          </cell>
          <cell r="M105">
            <v>1</v>
          </cell>
          <cell r="AN105">
            <v>52</v>
          </cell>
          <cell r="AO105">
            <v>52</v>
          </cell>
          <cell r="AP105">
            <v>0</v>
          </cell>
          <cell r="AQ105">
            <v>0</v>
          </cell>
          <cell r="AR105">
            <v>52</v>
          </cell>
          <cell r="BH105">
            <v>0</v>
          </cell>
          <cell r="BI105">
            <v>52</v>
          </cell>
          <cell r="BJ105">
            <v>0</v>
          </cell>
          <cell r="BK105" t="str">
            <v>MOD´SPÉ Paris</v>
          </cell>
          <cell r="BN105">
            <v>52</v>
          </cell>
        </row>
        <row r="106">
          <cell r="A106">
            <v>727000000</v>
          </cell>
          <cell r="D106" t="str">
            <v>Paneurópska vysoká škola</v>
          </cell>
          <cell r="E106" t="str">
            <v>Fakulta práva</v>
          </cell>
          <cell r="L106">
            <v>2</v>
          </cell>
          <cell r="M106">
            <v>3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BH106">
            <v>0</v>
          </cell>
          <cell r="BI106">
            <v>6</v>
          </cell>
          <cell r="BJ106">
            <v>0</v>
          </cell>
          <cell r="BK106" t="str">
            <v>PEVŠ</v>
          </cell>
          <cell r="BN106">
            <v>0</v>
          </cell>
        </row>
        <row r="107">
          <cell r="A107">
            <v>716000000</v>
          </cell>
          <cell r="D107" t="str">
            <v>Univerzita Konštantína Filozofa v Nitre</v>
          </cell>
          <cell r="E107" t="str">
            <v>Filozofická fakulta</v>
          </cell>
          <cell r="L107">
            <v>2</v>
          </cell>
          <cell r="M107">
            <v>1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BH107">
            <v>0</v>
          </cell>
          <cell r="BI107">
            <v>26</v>
          </cell>
          <cell r="BJ107">
            <v>0</v>
          </cell>
          <cell r="BK107" t="str">
            <v>UKF</v>
          </cell>
          <cell r="BN107">
            <v>0</v>
          </cell>
        </row>
        <row r="108">
          <cell r="A108">
            <v>727000000</v>
          </cell>
          <cell r="D108" t="str">
            <v>Paneurópska vysoká škola</v>
          </cell>
          <cell r="E108" t="str">
            <v>Fakulta psychológie</v>
          </cell>
          <cell r="L108">
            <v>2</v>
          </cell>
          <cell r="M108">
            <v>1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BH108">
            <v>0</v>
          </cell>
          <cell r="BI108">
            <v>159</v>
          </cell>
          <cell r="BJ108">
            <v>0</v>
          </cell>
          <cell r="BK108" t="str">
            <v>PEVŠ</v>
          </cell>
          <cell r="BN108">
            <v>0</v>
          </cell>
        </row>
        <row r="109">
          <cell r="A109">
            <v>709000000</v>
          </cell>
          <cell r="D109" t="str">
            <v>Technická univerzita v Košiciach</v>
          </cell>
          <cell r="E109" t="str">
            <v>Fakulta baníctva, ekológie, riadenia a geotechnológií</v>
          </cell>
          <cell r="L109">
            <v>2</v>
          </cell>
          <cell r="M109">
            <v>3</v>
          </cell>
          <cell r="AN109">
            <v>3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BH109">
            <v>0</v>
          </cell>
          <cell r="BI109">
            <v>10</v>
          </cell>
          <cell r="BJ109">
            <v>0</v>
          </cell>
          <cell r="BK109" t="str">
            <v>TUKE</v>
          </cell>
          <cell r="BN109">
            <v>0</v>
          </cell>
        </row>
        <row r="110">
          <cell r="A110">
            <v>724000000</v>
          </cell>
          <cell r="D110" t="str">
            <v>Vysoká škola zdravotníctva a sociálnej práce sv. Alžbety v Bratislave, n. o.</v>
          </cell>
          <cell r="E110">
            <v>0</v>
          </cell>
          <cell r="L110">
            <v>1</v>
          </cell>
          <cell r="M110">
            <v>2</v>
          </cell>
          <cell r="AN110">
            <v>1</v>
          </cell>
          <cell r="AO110">
            <v>1</v>
          </cell>
          <cell r="AP110">
            <v>0</v>
          </cell>
          <cell r="AQ110">
            <v>0</v>
          </cell>
          <cell r="AR110">
            <v>1</v>
          </cell>
          <cell r="BH110">
            <v>0.83333333333333337</v>
          </cell>
          <cell r="BI110">
            <v>1</v>
          </cell>
          <cell r="BJ110">
            <v>0</v>
          </cell>
          <cell r="BK110" t="str">
            <v>VŠZaSP</v>
          </cell>
          <cell r="BN110">
            <v>1</v>
          </cell>
        </row>
        <row r="111">
          <cell r="A111">
            <v>724000000</v>
          </cell>
          <cell r="D111" t="str">
            <v>Vysoká škola zdravotníctva a sociálnej práce sv. Alžbety v Bratislave, n. o.</v>
          </cell>
          <cell r="E111">
            <v>0</v>
          </cell>
          <cell r="L111">
            <v>1</v>
          </cell>
          <cell r="M111">
            <v>1</v>
          </cell>
          <cell r="AN111">
            <v>628</v>
          </cell>
          <cell r="AO111">
            <v>628</v>
          </cell>
          <cell r="AP111">
            <v>628</v>
          </cell>
          <cell r="AQ111">
            <v>0</v>
          </cell>
          <cell r="AR111">
            <v>628</v>
          </cell>
          <cell r="BH111">
            <v>1275.3400000000001</v>
          </cell>
          <cell r="BI111">
            <v>628</v>
          </cell>
          <cell r="BJ111">
            <v>0</v>
          </cell>
          <cell r="BK111" t="str">
            <v>VŠZaSP</v>
          </cell>
          <cell r="BN111">
            <v>628</v>
          </cell>
        </row>
        <row r="112">
          <cell r="A112">
            <v>724000000</v>
          </cell>
          <cell r="D112" t="str">
            <v>Vysoká škola zdravotníctva a sociálnej práce sv. Alžbety v Bratislave, n. o.</v>
          </cell>
          <cell r="E112">
            <v>0</v>
          </cell>
          <cell r="L112">
            <v>1</v>
          </cell>
          <cell r="M112">
            <v>5</v>
          </cell>
          <cell r="AN112">
            <v>570</v>
          </cell>
          <cell r="AO112">
            <v>570</v>
          </cell>
          <cell r="AP112">
            <v>570</v>
          </cell>
          <cell r="AQ112">
            <v>0</v>
          </cell>
          <cell r="AR112">
            <v>570</v>
          </cell>
          <cell r="BH112">
            <v>1825.0523076923077</v>
          </cell>
          <cell r="BI112">
            <v>570</v>
          </cell>
          <cell r="BJ112">
            <v>0</v>
          </cell>
          <cell r="BK112" t="str">
            <v>VŠZaSP</v>
          </cell>
          <cell r="BN112">
            <v>570</v>
          </cell>
        </row>
        <row r="113">
          <cell r="A113">
            <v>713000000</v>
          </cell>
          <cell r="D113" t="str">
            <v>Trnavská univerzita v Trnave</v>
          </cell>
          <cell r="E113" t="str">
            <v>Filozofická fakulta</v>
          </cell>
          <cell r="L113">
            <v>2</v>
          </cell>
          <cell r="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BH113">
            <v>0</v>
          </cell>
          <cell r="BI113">
            <v>162</v>
          </cell>
          <cell r="BJ113">
            <v>0</v>
          </cell>
          <cell r="BK113" t="str">
            <v>TVU</v>
          </cell>
          <cell r="BN113">
            <v>0</v>
          </cell>
        </row>
        <row r="114">
          <cell r="A114">
            <v>713000000</v>
          </cell>
          <cell r="D114" t="str">
            <v>Trnavská univerzita v Trnave</v>
          </cell>
          <cell r="E114" t="str">
            <v>Filozofická fakulta</v>
          </cell>
          <cell r="L114">
            <v>2</v>
          </cell>
          <cell r="M114">
            <v>1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BH114">
            <v>0</v>
          </cell>
          <cell r="BI114">
            <v>5</v>
          </cell>
          <cell r="BJ114">
            <v>0</v>
          </cell>
          <cell r="BK114" t="str">
            <v>TVU</v>
          </cell>
          <cell r="BN114">
            <v>0</v>
          </cell>
        </row>
        <row r="115">
          <cell r="A115">
            <v>713000000</v>
          </cell>
          <cell r="D115" t="str">
            <v>Trnavská univerzita v Trnave</v>
          </cell>
          <cell r="E115" t="str">
            <v>Právnická fakulta</v>
          </cell>
          <cell r="L115">
            <v>2</v>
          </cell>
          <cell r="M115">
            <v>2</v>
          </cell>
          <cell r="AN115">
            <v>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BH115">
            <v>0</v>
          </cell>
          <cell r="BI115">
            <v>56</v>
          </cell>
          <cell r="BJ115">
            <v>0</v>
          </cell>
          <cell r="BK115" t="str">
            <v>TVU</v>
          </cell>
          <cell r="BN115">
            <v>0</v>
          </cell>
        </row>
        <row r="116">
          <cell r="A116">
            <v>723000000</v>
          </cell>
          <cell r="D116" t="str">
            <v>Slovenská zdravotnícka univerzita v Bratislave</v>
          </cell>
          <cell r="E116" t="str">
            <v>Lekárska fakulta</v>
          </cell>
          <cell r="L116">
            <v>1</v>
          </cell>
          <cell r="M116">
            <v>4</v>
          </cell>
          <cell r="AN116">
            <v>103</v>
          </cell>
          <cell r="AO116">
            <v>114</v>
          </cell>
          <cell r="AP116">
            <v>0</v>
          </cell>
          <cell r="AQ116">
            <v>0</v>
          </cell>
          <cell r="AR116">
            <v>103</v>
          </cell>
          <cell r="BH116">
            <v>299.77000000000004</v>
          </cell>
          <cell r="BI116">
            <v>114</v>
          </cell>
          <cell r="BJ116">
            <v>0</v>
          </cell>
          <cell r="BK116" t="str">
            <v>SZU</v>
          </cell>
          <cell r="BN116">
            <v>103</v>
          </cell>
        </row>
        <row r="117">
          <cell r="A117">
            <v>711000000</v>
          </cell>
          <cell r="D117" t="str">
            <v>Univerzita Pavla Jozefa Šafárika v Košiciach</v>
          </cell>
          <cell r="E117" t="str">
            <v>Prírodovedecká fakulta</v>
          </cell>
          <cell r="L117">
            <v>1</v>
          </cell>
          <cell r="M117">
            <v>3</v>
          </cell>
          <cell r="AN117">
            <v>10</v>
          </cell>
          <cell r="AO117">
            <v>0</v>
          </cell>
          <cell r="AP117">
            <v>0</v>
          </cell>
          <cell r="AQ117">
            <v>10</v>
          </cell>
          <cell r="AR117">
            <v>10</v>
          </cell>
          <cell r="BH117">
            <v>63</v>
          </cell>
          <cell r="BI117">
            <v>12</v>
          </cell>
          <cell r="BJ117">
            <v>10</v>
          </cell>
          <cell r="BK117" t="str">
            <v>UPJŠ</v>
          </cell>
          <cell r="BN117">
            <v>10</v>
          </cell>
        </row>
        <row r="118">
          <cell r="A118">
            <v>711000000</v>
          </cell>
          <cell r="D118" t="str">
            <v>Univerzita Pavla Jozefa Šafárika v Košiciach</v>
          </cell>
          <cell r="E118" t="str">
            <v>Právnická fakulta</v>
          </cell>
          <cell r="L118">
            <v>2</v>
          </cell>
          <cell r="M118">
            <v>3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BH118">
            <v>0</v>
          </cell>
          <cell r="BI118">
            <v>2</v>
          </cell>
          <cell r="BJ118">
            <v>0</v>
          </cell>
          <cell r="BK118" t="str">
            <v>UPJŠ</v>
          </cell>
          <cell r="BN118">
            <v>0</v>
          </cell>
        </row>
        <row r="119">
          <cell r="A119">
            <v>711000000</v>
          </cell>
          <cell r="D119" t="str">
            <v>Univerzita Pavla Jozefa Šafárika v Košiciach</v>
          </cell>
          <cell r="E119" t="str">
            <v>Právnická fakulta</v>
          </cell>
          <cell r="L119">
            <v>2</v>
          </cell>
          <cell r="M119">
            <v>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BH119">
            <v>0</v>
          </cell>
          <cell r="BI119">
            <v>8</v>
          </cell>
          <cell r="BJ119">
            <v>0</v>
          </cell>
          <cell r="BK119" t="str">
            <v>UPJŠ</v>
          </cell>
          <cell r="BN119">
            <v>0</v>
          </cell>
        </row>
        <row r="120">
          <cell r="A120">
            <v>711000000</v>
          </cell>
          <cell r="D120" t="str">
            <v>Univerzita Pavla Jozefa Šafárika v Košiciach</v>
          </cell>
          <cell r="E120" t="str">
            <v>Právnická fakulta</v>
          </cell>
          <cell r="L120">
            <v>1</v>
          </cell>
          <cell r="M120">
            <v>1</v>
          </cell>
          <cell r="AN120">
            <v>454</v>
          </cell>
          <cell r="AO120">
            <v>492</v>
          </cell>
          <cell r="AP120">
            <v>0</v>
          </cell>
          <cell r="AQ120">
            <v>0</v>
          </cell>
          <cell r="AR120">
            <v>454</v>
          </cell>
          <cell r="BH120">
            <v>394.6</v>
          </cell>
          <cell r="BI120">
            <v>492</v>
          </cell>
          <cell r="BJ120">
            <v>0</v>
          </cell>
          <cell r="BK120" t="str">
            <v>UPJŠ</v>
          </cell>
          <cell r="BN120">
            <v>454</v>
          </cell>
        </row>
        <row r="121">
          <cell r="A121">
            <v>711000000</v>
          </cell>
          <cell r="D121" t="str">
            <v>Univerzita Pavla Jozefa Šafárika v Košiciach</v>
          </cell>
          <cell r="E121" t="str">
            <v>Fakulta verejnej správy</v>
          </cell>
          <cell r="L121">
            <v>2</v>
          </cell>
          <cell r="M121">
            <v>3</v>
          </cell>
          <cell r="AN121">
            <v>2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BH121">
            <v>0</v>
          </cell>
          <cell r="BI121">
            <v>4</v>
          </cell>
          <cell r="BJ121">
            <v>0</v>
          </cell>
          <cell r="BK121" t="str">
            <v>UPJŠ</v>
          </cell>
          <cell r="BN121">
            <v>0</v>
          </cell>
        </row>
        <row r="122">
          <cell r="A122">
            <v>711000000</v>
          </cell>
          <cell r="D122" t="str">
            <v>Univerzita Pavla Jozefa Šafárika v Košiciach</v>
          </cell>
          <cell r="E122" t="str">
            <v>Lekárska fakulta</v>
          </cell>
          <cell r="L122">
            <v>1</v>
          </cell>
          <cell r="M122">
            <v>4</v>
          </cell>
          <cell r="AN122">
            <v>1303</v>
          </cell>
          <cell r="AO122">
            <v>1362</v>
          </cell>
          <cell r="AP122">
            <v>0</v>
          </cell>
          <cell r="AQ122">
            <v>1303</v>
          </cell>
          <cell r="AR122">
            <v>1303</v>
          </cell>
          <cell r="BH122">
            <v>3832.8400000000006</v>
          </cell>
          <cell r="BI122">
            <v>1362</v>
          </cell>
          <cell r="BJ122">
            <v>0</v>
          </cell>
          <cell r="BK122" t="str">
            <v>UPJŠ</v>
          </cell>
          <cell r="BN122">
            <v>1303</v>
          </cell>
        </row>
        <row r="123">
          <cell r="A123">
            <v>711000000</v>
          </cell>
          <cell r="D123" t="str">
            <v>Univerzita Pavla Jozefa Šafárika v Košiciach</v>
          </cell>
          <cell r="E123" t="str">
            <v>Lekárska fakulta</v>
          </cell>
          <cell r="L123">
            <v>1</v>
          </cell>
          <cell r="M123">
            <v>4</v>
          </cell>
          <cell r="AN123">
            <v>0</v>
          </cell>
          <cell r="AO123">
            <v>173</v>
          </cell>
          <cell r="AP123">
            <v>0</v>
          </cell>
          <cell r="AQ123">
            <v>0</v>
          </cell>
          <cell r="AR123">
            <v>0</v>
          </cell>
          <cell r="BH123">
            <v>0</v>
          </cell>
          <cell r="BI123">
            <v>173</v>
          </cell>
          <cell r="BJ123">
            <v>0</v>
          </cell>
          <cell r="BK123" t="str">
            <v>UPJŠ</v>
          </cell>
          <cell r="BN123">
            <v>0</v>
          </cell>
        </row>
        <row r="124">
          <cell r="A124">
            <v>706000000</v>
          </cell>
          <cell r="D124" t="str">
            <v>Vysoká škola výtvarných umení v Bratislave</v>
          </cell>
          <cell r="E124">
            <v>0</v>
          </cell>
          <cell r="L124">
            <v>1</v>
          </cell>
          <cell r="M124">
            <v>3</v>
          </cell>
          <cell r="AN124">
            <v>31</v>
          </cell>
          <cell r="AO124">
            <v>0</v>
          </cell>
          <cell r="AP124">
            <v>0</v>
          </cell>
          <cell r="AQ124">
            <v>0</v>
          </cell>
          <cell r="AR124">
            <v>31</v>
          </cell>
          <cell r="BH124">
            <v>136.4</v>
          </cell>
          <cell r="BI124">
            <v>40</v>
          </cell>
          <cell r="BJ124">
            <v>31</v>
          </cell>
          <cell r="BK124" t="str">
            <v>VŠVU</v>
          </cell>
          <cell r="BN124">
            <v>31</v>
          </cell>
        </row>
        <row r="125">
          <cell r="A125">
            <v>722000000</v>
          </cell>
          <cell r="D125" t="str">
            <v>Katolícka univerzita v Ružomberku</v>
          </cell>
          <cell r="E125" t="str">
            <v>Teologická fakulta v Košiciach</v>
          </cell>
          <cell r="L125">
            <v>2</v>
          </cell>
          <cell r="M125">
            <v>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BH125">
            <v>0</v>
          </cell>
          <cell r="BI125">
            <v>17</v>
          </cell>
          <cell r="BJ125">
            <v>0</v>
          </cell>
          <cell r="BK125" t="str">
            <v>KU</v>
          </cell>
          <cell r="BN125">
            <v>0</v>
          </cell>
        </row>
        <row r="126">
          <cell r="A126">
            <v>722000000</v>
          </cell>
          <cell r="D126" t="str">
            <v>Katolícka univerzita v Ružomberku</v>
          </cell>
          <cell r="E126" t="str">
            <v>Teologická fakulta v Košiciach</v>
          </cell>
          <cell r="L126">
            <v>1</v>
          </cell>
          <cell r="M126">
            <v>4</v>
          </cell>
          <cell r="AN126">
            <v>36</v>
          </cell>
          <cell r="AO126">
            <v>52</v>
          </cell>
          <cell r="AP126">
            <v>0</v>
          </cell>
          <cell r="AQ126">
            <v>0</v>
          </cell>
          <cell r="AR126">
            <v>36</v>
          </cell>
          <cell r="BH126">
            <v>33.9</v>
          </cell>
          <cell r="BI126">
            <v>52</v>
          </cell>
          <cell r="BJ126">
            <v>0</v>
          </cell>
          <cell r="BK126" t="str">
            <v>KU</v>
          </cell>
          <cell r="BN126">
            <v>36</v>
          </cell>
        </row>
        <row r="127">
          <cell r="A127">
            <v>719000000</v>
          </cell>
          <cell r="D127" t="str">
            <v>Trenčianska univerzita Alexandra Dubčeka v Trenčíne</v>
          </cell>
          <cell r="E127" t="str">
            <v>Fakulta zdravotníctva</v>
          </cell>
          <cell r="L127">
            <v>1</v>
          </cell>
          <cell r="M127">
            <v>2</v>
          </cell>
          <cell r="AN127">
            <v>106</v>
          </cell>
          <cell r="AO127">
            <v>118</v>
          </cell>
          <cell r="AP127">
            <v>0</v>
          </cell>
          <cell r="AQ127">
            <v>0</v>
          </cell>
          <cell r="AR127">
            <v>106</v>
          </cell>
          <cell r="BH127">
            <v>103.47619047619047</v>
          </cell>
          <cell r="BI127">
            <v>118</v>
          </cell>
          <cell r="BJ127">
            <v>0</v>
          </cell>
          <cell r="BK127" t="str">
            <v>TUAD</v>
          </cell>
          <cell r="BN127">
            <v>106</v>
          </cell>
        </row>
        <row r="128">
          <cell r="A128">
            <v>719000000</v>
          </cell>
          <cell r="D128" t="str">
            <v>Trenčianska univerzita Alexandra Dubčeka v Trenčíne</v>
          </cell>
          <cell r="E128" t="str">
            <v>Fakulta sociálno-ekonomických vzťahov</v>
          </cell>
          <cell r="L128">
            <v>2</v>
          </cell>
          <cell r="M128">
            <v>2</v>
          </cell>
          <cell r="AN128">
            <v>10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BH128">
            <v>0</v>
          </cell>
          <cell r="BI128">
            <v>62</v>
          </cell>
          <cell r="BJ128">
            <v>0</v>
          </cell>
          <cell r="BK128" t="str">
            <v>TUAD</v>
          </cell>
          <cell r="BN128">
            <v>0</v>
          </cell>
        </row>
        <row r="129">
          <cell r="A129">
            <v>719000000</v>
          </cell>
          <cell r="D129" t="str">
            <v>Trenčianska univerzita Alexandra Dubčeka v Trenčíne</v>
          </cell>
          <cell r="E129" t="str">
            <v>Fakulta priemyselných technológií v Púchove</v>
          </cell>
          <cell r="L129">
            <v>1</v>
          </cell>
          <cell r="M129">
            <v>3</v>
          </cell>
          <cell r="AN129">
            <v>10</v>
          </cell>
          <cell r="AO129">
            <v>0</v>
          </cell>
          <cell r="AP129">
            <v>0</v>
          </cell>
          <cell r="AQ129">
            <v>10</v>
          </cell>
          <cell r="AR129">
            <v>10</v>
          </cell>
          <cell r="BH129">
            <v>63</v>
          </cell>
          <cell r="BI129">
            <v>11</v>
          </cell>
          <cell r="BJ129">
            <v>10</v>
          </cell>
          <cell r="BK129" t="str">
            <v>TUAD</v>
          </cell>
          <cell r="BN129">
            <v>10</v>
          </cell>
        </row>
        <row r="130">
          <cell r="A130">
            <v>719000000</v>
          </cell>
          <cell r="D130" t="str">
            <v>Trenčianska univerzita Alexandra Dubčeka v Trenčíne</v>
          </cell>
          <cell r="E130" t="str">
            <v>Fakulta zdravotníctva</v>
          </cell>
          <cell r="L130">
            <v>1</v>
          </cell>
          <cell r="M130">
            <v>5</v>
          </cell>
          <cell r="AN130">
            <v>39</v>
          </cell>
          <cell r="AO130">
            <v>45</v>
          </cell>
          <cell r="AP130">
            <v>0</v>
          </cell>
          <cell r="AQ130">
            <v>0</v>
          </cell>
          <cell r="AR130">
            <v>39</v>
          </cell>
          <cell r="BH130">
            <v>83.199999999999989</v>
          </cell>
          <cell r="BI130">
            <v>45</v>
          </cell>
          <cell r="BJ130">
            <v>0</v>
          </cell>
          <cell r="BK130" t="str">
            <v>TUAD</v>
          </cell>
          <cell r="BN130">
            <v>39</v>
          </cell>
        </row>
        <row r="131">
          <cell r="A131">
            <v>719000000</v>
          </cell>
          <cell r="D131" t="str">
            <v>Trenčianska univerzita Alexandra Dubčeka v Trenčíne</v>
          </cell>
          <cell r="E131" t="str">
            <v>Fakulta zdravotníctva</v>
          </cell>
          <cell r="L131">
            <v>2</v>
          </cell>
          <cell r="M131">
            <v>5</v>
          </cell>
          <cell r="AN131">
            <v>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BH131">
            <v>0</v>
          </cell>
          <cell r="BI131">
            <v>8</v>
          </cell>
          <cell r="BJ131">
            <v>0</v>
          </cell>
          <cell r="BK131" t="str">
            <v>TUAD</v>
          </cell>
          <cell r="BN131">
            <v>0</v>
          </cell>
        </row>
        <row r="132">
          <cell r="A132">
            <v>719000000</v>
          </cell>
          <cell r="D132" t="str">
            <v>Trenčianska univerzita Alexandra Dubčeka v Trenčíne</v>
          </cell>
          <cell r="E132">
            <v>0</v>
          </cell>
          <cell r="L132">
            <v>2</v>
          </cell>
          <cell r="M132">
            <v>3</v>
          </cell>
          <cell r="AN132">
            <v>5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BH132">
            <v>0</v>
          </cell>
          <cell r="BI132">
            <v>7</v>
          </cell>
          <cell r="BJ132">
            <v>0</v>
          </cell>
          <cell r="BK132" t="str">
            <v>TUAD</v>
          </cell>
          <cell r="BN132">
            <v>0</v>
          </cell>
        </row>
        <row r="133">
          <cell r="A133">
            <v>728000000</v>
          </cell>
          <cell r="D133" t="str">
            <v>Vysoká škola Danubius</v>
          </cell>
          <cell r="E133" t="str">
            <v>Fakulta práva Janka Jesenského</v>
          </cell>
          <cell r="L133">
            <v>1</v>
          </cell>
          <cell r="M133">
            <v>1</v>
          </cell>
          <cell r="AN133">
            <v>102</v>
          </cell>
          <cell r="AO133">
            <v>102</v>
          </cell>
          <cell r="AP133">
            <v>0</v>
          </cell>
          <cell r="AQ133">
            <v>0</v>
          </cell>
          <cell r="AR133">
            <v>102</v>
          </cell>
          <cell r="BH133">
            <v>93.9</v>
          </cell>
          <cell r="BI133">
            <v>102</v>
          </cell>
          <cell r="BJ133">
            <v>0</v>
          </cell>
          <cell r="BK133" t="str">
            <v>VŠDan</v>
          </cell>
          <cell r="BN133">
            <v>102</v>
          </cell>
        </row>
        <row r="134">
          <cell r="A134">
            <v>703000000</v>
          </cell>
          <cell r="D134" t="str">
            <v>Ekonomická univerzita v Bratislave</v>
          </cell>
          <cell r="E134" t="str">
            <v>Obchodná fakulta</v>
          </cell>
          <cell r="L134">
            <v>2</v>
          </cell>
          <cell r="M134">
            <v>3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BH134">
            <v>0</v>
          </cell>
          <cell r="BI134">
            <v>3</v>
          </cell>
          <cell r="BJ134">
            <v>0</v>
          </cell>
          <cell r="BK134" t="str">
            <v>EU</v>
          </cell>
          <cell r="BN134">
            <v>0</v>
          </cell>
        </row>
        <row r="135">
          <cell r="A135">
            <v>701000000</v>
          </cell>
          <cell r="D135" t="str">
            <v>Univerzita Komenského v Bratislave</v>
          </cell>
          <cell r="E135" t="str">
            <v>Fakulta matematiky, fyziky a informatiky</v>
          </cell>
          <cell r="L135">
            <v>2</v>
          </cell>
          <cell r="M135">
            <v>3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BH135">
            <v>0</v>
          </cell>
          <cell r="BI135">
            <v>1</v>
          </cell>
          <cell r="BJ135">
            <v>0</v>
          </cell>
          <cell r="BK135" t="str">
            <v>UK</v>
          </cell>
          <cell r="BN135">
            <v>0</v>
          </cell>
        </row>
        <row r="136">
          <cell r="A136">
            <v>701000000</v>
          </cell>
          <cell r="D136" t="str">
            <v>Univerzita Komenského v Bratislave</v>
          </cell>
          <cell r="E136" t="str">
            <v>Fakulta matematiky, fyziky a informatiky</v>
          </cell>
          <cell r="L136">
            <v>1</v>
          </cell>
          <cell r="M136">
            <v>3</v>
          </cell>
          <cell r="AN136">
            <v>13</v>
          </cell>
          <cell r="AO136">
            <v>0</v>
          </cell>
          <cell r="AP136">
            <v>0</v>
          </cell>
          <cell r="AQ136">
            <v>0</v>
          </cell>
          <cell r="AR136">
            <v>13</v>
          </cell>
          <cell r="BH136">
            <v>81.900000000000006</v>
          </cell>
          <cell r="BI136">
            <v>15</v>
          </cell>
          <cell r="BJ136">
            <v>13</v>
          </cell>
          <cell r="BK136" t="str">
            <v>UK</v>
          </cell>
          <cell r="BN136">
            <v>13</v>
          </cell>
        </row>
        <row r="137">
          <cell r="A137">
            <v>701000000</v>
          </cell>
          <cell r="D137" t="str">
            <v>Univerzita Komenského v Bratislave</v>
          </cell>
          <cell r="E137" t="str">
            <v>Fakulta matematiky, fyziky a informatiky</v>
          </cell>
          <cell r="L137">
            <v>1</v>
          </cell>
          <cell r="M137">
            <v>3</v>
          </cell>
          <cell r="AN137">
            <v>11</v>
          </cell>
          <cell r="AO137">
            <v>0</v>
          </cell>
          <cell r="AP137">
            <v>0</v>
          </cell>
          <cell r="AQ137">
            <v>0</v>
          </cell>
          <cell r="AR137">
            <v>11</v>
          </cell>
          <cell r="BH137">
            <v>69.3</v>
          </cell>
          <cell r="BI137">
            <v>13</v>
          </cell>
          <cell r="BJ137">
            <v>11</v>
          </cell>
          <cell r="BK137" t="str">
            <v>UK</v>
          </cell>
          <cell r="BN137">
            <v>11</v>
          </cell>
        </row>
        <row r="138">
          <cell r="A138">
            <v>716000000</v>
          </cell>
          <cell r="D138" t="str">
            <v>Univerzita Konštantína Filozofa v Nitre</v>
          </cell>
          <cell r="E138" t="str">
            <v>Fakulta prírodných vied a informatiky</v>
          </cell>
          <cell r="L138">
            <v>1</v>
          </cell>
          <cell r="M138">
            <v>3</v>
          </cell>
          <cell r="AN138">
            <v>20</v>
          </cell>
          <cell r="AO138">
            <v>0</v>
          </cell>
          <cell r="AP138">
            <v>0</v>
          </cell>
          <cell r="AQ138">
            <v>0</v>
          </cell>
          <cell r="AR138">
            <v>20</v>
          </cell>
          <cell r="BH138">
            <v>126</v>
          </cell>
          <cell r="BI138">
            <v>21</v>
          </cell>
          <cell r="BJ138">
            <v>20</v>
          </cell>
          <cell r="BK138" t="str">
            <v>UKF</v>
          </cell>
          <cell r="BN138">
            <v>20</v>
          </cell>
        </row>
        <row r="139">
          <cell r="A139">
            <v>702000000</v>
          </cell>
          <cell r="D139" t="str">
            <v>Slovenská technická univerzita v Bratislave</v>
          </cell>
          <cell r="E139" t="str">
            <v>Fakulta architektúry a dizajnu</v>
          </cell>
          <cell r="L139">
            <v>2</v>
          </cell>
          <cell r="M139">
            <v>3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BH139">
            <v>0</v>
          </cell>
          <cell r="BI139">
            <v>4</v>
          </cell>
          <cell r="BJ139">
            <v>0</v>
          </cell>
          <cell r="BK139" t="str">
            <v>STU</v>
          </cell>
          <cell r="BN139">
            <v>0</v>
          </cell>
        </row>
        <row r="140">
          <cell r="A140">
            <v>702000000</v>
          </cell>
          <cell r="D140" t="str">
            <v>Slovenská technická univerzita v Bratislave</v>
          </cell>
          <cell r="E140" t="str">
            <v>Materiálovotechnologická fakulta so sídlom v Trnave</v>
          </cell>
          <cell r="L140">
            <v>2</v>
          </cell>
          <cell r="M140">
            <v>3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BH140">
            <v>0</v>
          </cell>
          <cell r="BI140">
            <v>6</v>
          </cell>
          <cell r="BJ140">
            <v>0</v>
          </cell>
          <cell r="BK140" t="str">
            <v>STU</v>
          </cell>
          <cell r="BN140">
            <v>0</v>
          </cell>
        </row>
        <row r="141">
          <cell r="A141">
            <v>702000000</v>
          </cell>
          <cell r="D141" t="str">
            <v>Slovenská technická univerzita v Bratislave</v>
          </cell>
          <cell r="E141" t="str">
            <v>Stavebná fakulta</v>
          </cell>
          <cell r="L141">
            <v>1</v>
          </cell>
          <cell r="M141">
            <v>3</v>
          </cell>
          <cell r="AN141">
            <v>15</v>
          </cell>
          <cell r="AO141">
            <v>0</v>
          </cell>
          <cell r="AP141">
            <v>0</v>
          </cell>
          <cell r="AQ141">
            <v>0</v>
          </cell>
          <cell r="AR141">
            <v>15</v>
          </cell>
          <cell r="BH141">
            <v>94.5</v>
          </cell>
          <cell r="BI141">
            <v>25</v>
          </cell>
          <cell r="BJ141">
            <v>15</v>
          </cell>
          <cell r="BK141" t="str">
            <v>STU</v>
          </cell>
          <cell r="BN141">
            <v>15</v>
          </cell>
        </row>
        <row r="142">
          <cell r="A142">
            <v>702000000</v>
          </cell>
          <cell r="D142" t="str">
            <v>Slovenská technická univerzita v Bratislave</v>
          </cell>
          <cell r="E142" t="str">
            <v>Fakulta elektrotechniky a informatiky</v>
          </cell>
          <cell r="L142">
            <v>1</v>
          </cell>
          <cell r="M142">
            <v>3</v>
          </cell>
          <cell r="AN142">
            <v>7</v>
          </cell>
          <cell r="AO142">
            <v>0</v>
          </cell>
          <cell r="AP142">
            <v>0</v>
          </cell>
          <cell r="AQ142">
            <v>7</v>
          </cell>
          <cell r="AR142">
            <v>7</v>
          </cell>
          <cell r="BH142">
            <v>58.800000000000004</v>
          </cell>
          <cell r="BI142">
            <v>11</v>
          </cell>
          <cell r="BJ142">
            <v>7</v>
          </cell>
          <cell r="BK142" t="str">
            <v>STU</v>
          </cell>
          <cell r="BN142">
            <v>7</v>
          </cell>
        </row>
        <row r="143">
          <cell r="A143">
            <v>702000000</v>
          </cell>
          <cell r="D143" t="str">
            <v>Slovenská technická univerzita v Bratislave</v>
          </cell>
          <cell r="E143" t="str">
            <v>Fakulta elektrotechniky a informatiky</v>
          </cell>
          <cell r="L143">
            <v>1</v>
          </cell>
          <cell r="M143">
            <v>3</v>
          </cell>
          <cell r="AN143">
            <v>15</v>
          </cell>
          <cell r="AO143">
            <v>0</v>
          </cell>
          <cell r="AP143">
            <v>0</v>
          </cell>
          <cell r="AQ143">
            <v>15</v>
          </cell>
          <cell r="AR143">
            <v>15</v>
          </cell>
          <cell r="BH143">
            <v>126</v>
          </cell>
          <cell r="BI143">
            <v>19</v>
          </cell>
          <cell r="BJ143">
            <v>15</v>
          </cell>
          <cell r="BK143" t="str">
            <v>STU</v>
          </cell>
          <cell r="BN143">
            <v>15</v>
          </cell>
        </row>
        <row r="144">
          <cell r="A144">
            <v>702000000</v>
          </cell>
          <cell r="D144" t="str">
            <v>Slovenská technická univerzita v Bratislave</v>
          </cell>
          <cell r="E144" t="str">
            <v>Fakulta elektrotechniky a informatiky</v>
          </cell>
          <cell r="L144">
            <v>1</v>
          </cell>
          <cell r="M144">
            <v>3</v>
          </cell>
          <cell r="AN144">
            <v>14</v>
          </cell>
          <cell r="AO144">
            <v>0</v>
          </cell>
          <cell r="AP144">
            <v>0</v>
          </cell>
          <cell r="AQ144">
            <v>14</v>
          </cell>
          <cell r="AR144">
            <v>14</v>
          </cell>
          <cell r="BH144">
            <v>117.60000000000001</v>
          </cell>
          <cell r="BI144">
            <v>20</v>
          </cell>
          <cell r="BJ144">
            <v>14</v>
          </cell>
          <cell r="BK144" t="str">
            <v>STU</v>
          </cell>
          <cell r="BN144">
            <v>14</v>
          </cell>
        </row>
        <row r="145">
          <cell r="A145">
            <v>702000000</v>
          </cell>
          <cell r="D145" t="str">
            <v>Slovenská technická univerzita v Bratislave</v>
          </cell>
          <cell r="E145">
            <v>0</v>
          </cell>
          <cell r="L145">
            <v>1</v>
          </cell>
          <cell r="M145">
            <v>1</v>
          </cell>
          <cell r="AN145">
            <v>251</v>
          </cell>
          <cell r="AO145">
            <v>262</v>
          </cell>
          <cell r="AP145">
            <v>0</v>
          </cell>
          <cell r="AQ145">
            <v>0</v>
          </cell>
          <cell r="AR145">
            <v>251</v>
          </cell>
          <cell r="BH145">
            <v>206.6</v>
          </cell>
          <cell r="BI145">
            <v>262</v>
          </cell>
          <cell r="BJ145">
            <v>0</v>
          </cell>
          <cell r="BK145" t="str">
            <v>STU</v>
          </cell>
          <cell r="BN145">
            <v>251</v>
          </cell>
        </row>
        <row r="146">
          <cell r="A146">
            <v>702000000</v>
          </cell>
          <cell r="D146" t="str">
            <v>Slovenská technická univerzita v Bratislave</v>
          </cell>
          <cell r="E146" t="str">
            <v>Stavebná fakulta</v>
          </cell>
          <cell r="L146">
            <v>1</v>
          </cell>
          <cell r="M146">
            <v>3</v>
          </cell>
          <cell r="AN146">
            <v>8</v>
          </cell>
          <cell r="AO146">
            <v>0</v>
          </cell>
          <cell r="AP146">
            <v>0</v>
          </cell>
          <cell r="AQ146">
            <v>0</v>
          </cell>
          <cell r="AR146">
            <v>8</v>
          </cell>
          <cell r="BH146">
            <v>50.400000000000006</v>
          </cell>
          <cell r="BI146">
            <v>10</v>
          </cell>
          <cell r="BJ146">
            <v>8</v>
          </cell>
          <cell r="BK146" t="str">
            <v>STU</v>
          </cell>
          <cell r="BN146">
            <v>8</v>
          </cell>
        </row>
        <row r="147">
          <cell r="A147">
            <v>701000000</v>
          </cell>
          <cell r="D147" t="str">
            <v>Univerzita Komenského v Bratislave</v>
          </cell>
          <cell r="E147" t="str">
            <v>Filozofická fakulta</v>
          </cell>
          <cell r="L147">
            <v>2</v>
          </cell>
          <cell r="M147">
            <v>3</v>
          </cell>
          <cell r="AN147">
            <v>1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BH147">
            <v>0</v>
          </cell>
          <cell r="BI147">
            <v>5</v>
          </cell>
          <cell r="BJ147">
            <v>0</v>
          </cell>
          <cell r="BK147" t="str">
            <v>UK</v>
          </cell>
          <cell r="BN147">
            <v>0</v>
          </cell>
        </row>
        <row r="148">
          <cell r="A148">
            <v>701000000</v>
          </cell>
          <cell r="D148" t="str">
            <v>Univerzita Komenského v Bratislave</v>
          </cell>
          <cell r="E148" t="str">
            <v>Filozofická fakulta</v>
          </cell>
          <cell r="L148">
            <v>2</v>
          </cell>
          <cell r="M148">
            <v>3</v>
          </cell>
          <cell r="AN148">
            <v>1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BH148">
            <v>0</v>
          </cell>
          <cell r="BI148">
            <v>2</v>
          </cell>
          <cell r="BJ148">
            <v>0</v>
          </cell>
          <cell r="BK148" t="str">
            <v>UK</v>
          </cell>
          <cell r="BN148">
            <v>0</v>
          </cell>
        </row>
        <row r="149">
          <cell r="A149">
            <v>701000000</v>
          </cell>
          <cell r="D149" t="str">
            <v>Univerzita Komenského v Bratislave</v>
          </cell>
          <cell r="E149" t="str">
            <v>Filozofická fakulta</v>
          </cell>
          <cell r="L149">
            <v>1</v>
          </cell>
          <cell r="M149">
            <v>3</v>
          </cell>
          <cell r="AN149">
            <v>7</v>
          </cell>
          <cell r="AO149">
            <v>0</v>
          </cell>
          <cell r="AP149">
            <v>0</v>
          </cell>
          <cell r="AQ149">
            <v>0</v>
          </cell>
          <cell r="AR149">
            <v>7</v>
          </cell>
          <cell r="BH149">
            <v>23.1</v>
          </cell>
          <cell r="BI149">
            <v>9</v>
          </cell>
          <cell r="BJ149">
            <v>7</v>
          </cell>
          <cell r="BK149" t="str">
            <v>UK</v>
          </cell>
          <cell r="BN149">
            <v>7</v>
          </cell>
        </row>
        <row r="150">
          <cell r="A150">
            <v>701000000</v>
          </cell>
          <cell r="D150" t="str">
            <v>Univerzita Komenského v Bratislave</v>
          </cell>
          <cell r="E150" t="str">
            <v>Filozofická fakulta</v>
          </cell>
          <cell r="L150">
            <v>2</v>
          </cell>
          <cell r="M150">
            <v>3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BH150">
            <v>0</v>
          </cell>
          <cell r="BI150">
            <v>1</v>
          </cell>
          <cell r="BJ150">
            <v>0</v>
          </cell>
          <cell r="BK150" t="str">
            <v>UK</v>
          </cell>
          <cell r="BN150">
            <v>0</v>
          </cell>
        </row>
        <row r="151">
          <cell r="A151">
            <v>701000000</v>
          </cell>
          <cell r="D151" t="str">
            <v>Univerzita Komenského v Bratislave</v>
          </cell>
          <cell r="E151" t="str">
            <v>Filozofická fakulta</v>
          </cell>
          <cell r="L151">
            <v>1</v>
          </cell>
          <cell r="M151">
            <v>1</v>
          </cell>
          <cell r="AN151">
            <v>47</v>
          </cell>
          <cell r="AO151">
            <v>53</v>
          </cell>
          <cell r="AP151">
            <v>0</v>
          </cell>
          <cell r="AQ151">
            <v>0</v>
          </cell>
          <cell r="AR151">
            <v>47</v>
          </cell>
          <cell r="BH151">
            <v>38.9</v>
          </cell>
          <cell r="BI151">
            <v>53</v>
          </cell>
          <cell r="BJ151">
            <v>0</v>
          </cell>
          <cell r="BK151" t="str">
            <v>UK</v>
          </cell>
          <cell r="BN151">
            <v>47</v>
          </cell>
        </row>
        <row r="152">
          <cell r="A152">
            <v>701000000</v>
          </cell>
          <cell r="D152" t="str">
            <v>Univerzita Komenského v Bratislave</v>
          </cell>
          <cell r="E152" t="str">
            <v>Filozofická fakulta</v>
          </cell>
          <cell r="L152">
            <v>1</v>
          </cell>
          <cell r="M152">
            <v>1</v>
          </cell>
          <cell r="AN152">
            <v>66</v>
          </cell>
          <cell r="AO152">
            <v>74</v>
          </cell>
          <cell r="AP152">
            <v>0</v>
          </cell>
          <cell r="AQ152">
            <v>0</v>
          </cell>
          <cell r="AR152">
            <v>66</v>
          </cell>
          <cell r="BH152">
            <v>66</v>
          </cell>
          <cell r="BI152">
            <v>74</v>
          </cell>
          <cell r="BJ152">
            <v>0</v>
          </cell>
          <cell r="BK152" t="str">
            <v>UK</v>
          </cell>
          <cell r="BN152">
            <v>66</v>
          </cell>
        </row>
        <row r="153">
          <cell r="A153">
            <v>701000000</v>
          </cell>
          <cell r="D153" t="str">
            <v>Univerzita Komenského v Bratislave</v>
          </cell>
          <cell r="E153" t="str">
            <v>Filozofická fakulta</v>
          </cell>
          <cell r="L153">
            <v>1</v>
          </cell>
          <cell r="M153">
            <v>3</v>
          </cell>
          <cell r="AN153">
            <v>4</v>
          </cell>
          <cell r="AO153">
            <v>0</v>
          </cell>
          <cell r="AP153">
            <v>0</v>
          </cell>
          <cell r="AQ153">
            <v>0</v>
          </cell>
          <cell r="AR153">
            <v>4</v>
          </cell>
          <cell r="BH153">
            <v>13.200000000000001</v>
          </cell>
          <cell r="BI153">
            <v>6</v>
          </cell>
          <cell r="BJ153">
            <v>4</v>
          </cell>
          <cell r="BK153" t="str">
            <v>UK</v>
          </cell>
          <cell r="BN153">
            <v>4</v>
          </cell>
        </row>
        <row r="154">
          <cell r="A154">
            <v>701000000</v>
          </cell>
          <cell r="D154" t="str">
            <v>Univerzita Komenského v Bratislave</v>
          </cell>
          <cell r="E154" t="str">
            <v>Pedagogická fakulta</v>
          </cell>
          <cell r="L154">
            <v>2</v>
          </cell>
          <cell r="M154">
            <v>3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BH154">
            <v>0</v>
          </cell>
          <cell r="BI154">
            <v>5</v>
          </cell>
          <cell r="BJ154">
            <v>0</v>
          </cell>
          <cell r="BK154" t="str">
            <v>UK</v>
          </cell>
          <cell r="BN154">
            <v>0</v>
          </cell>
        </row>
        <row r="155">
          <cell r="A155">
            <v>701000000</v>
          </cell>
          <cell r="D155" t="str">
            <v>Univerzita Komenského v Bratislave</v>
          </cell>
          <cell r="E155" t="str">
            <v>Pedagogická fakulta</v>
          </cell>
          <cell r="L155">
            <v>2</v>
          </cell>
          <cell r="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BH155">
            <v>0</v>
          </cell>
          <cell r="BI155">
            <v>201</v>
          </cell>
          <cell r="BJ155">
            <v>0</v>
          </cell>
          <cell r="BK155" t="str">
            <v>UK</v>
          </cell>
          <cell r="BN155">
            <v>0</v>
          </cell>
        </row>
        <row r="156">
          <cell r="A156">
            <v>701000000</v>
          </cell>
          <cell r="D156" t="str">
            <v>Univerzita Komenského v Bratislave</v>
          </cell>
          <cell r="E156" t="str">
            <v>Pedagogická fakulta</v>
          </cell>
          <cell r="L156">
            <v>2</v>
          </cell>
          <cell r="M156">
            <v>3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BH156">
            <v>0</v>
          </cell>
          <cell r="BI156">
            <v>1</v>
          </cell>
          <cell r="BJ156">
            <v>0</v>
          </cell>
          <cell r="BK156" t="str">
            <v>UK</v>
          </cell>
          <cell r="BN156">
            <v>0</v>
          </cell>
        </row>
        <row r="157">
          <cell r="A157">
            <v>701000000</v>
          </cell>
          <cell r="D157" t="str">
            <v>Univerzita Komenského v Bratislave</v>
          </cell>
          <cell r="E157" t="str">
            <v>Pedagogická fakulta</v>
          </cell>
          <cell r="L157">
            <v>2</v>
          </cell>
          <cell r="M157">
            <v>2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BH157">
            <v>0</v>
          </cell>
          <cell r="BI157">
            <v>57</v>
          </cell>
          <cell r="BJ157">
            <v>0</v>
          </cell>
          <cell r="BK157" t="str">
            <v>UK</v>
          </cell>
          <cell r="BN157">
            <v>0</v>
          </cell>
        </row>
        <row r="158">
          <cell r="A158">
            <v>728000000</v>
          </cell>
          <cell r="D158" t="str">
            <v>Vysoká škola Danubius</v>
          </cell>
          <cell r="E158" t="str">
            <v>Fakulta práva Janka Jesenského</v>
          </cell>
          <cell r="L158">
            <v>1</v>
          </cell>
          <cell r="M158">
            <v>2</v>
          </cell>
          <cell r="AN158">
            <v>77</v>
          </cell>
          <cell r="AO158">
            <v>77</v>
          </cell>
          <cell r="AP158">
            <v>0</v>
          </cell>
          <cell r="AQ158">
            <v>0</v>
          </cell>
          <cell r="AR158">
            <v>77</v>
          </cell>
          <cell r="BH158">
            <v>73.92</v>
          </cell>
          <cell r="BI158">
            <v>77</v>
          </cell>
          <cell r="BJ158">
            <v>0</v>
          </cell>
          <cell r="BK158" t="str">
            <v>VŠDan</v>
          </cell>
          <cell r="BN158">
            <v>77</v>
          </cell>
        </row>
        <row r="159">
          <cell r="A159">
            <v>701000000</v>
          </cell>
          <cell r="D159" t="str">
            <v>Univerzita Komenského v Bratislave</v>
          </cell>
          <cell r="E159" t="str">
            <v>Lekárska fakulta</v>
          </cell>
          <cell r="L159">
            <v>2</v>
          </cell>
          <cell r="M159">
            <v>3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BH159">
            <v>0</v>
          </cell>
          <cell r="BI159">
            <v>10</v>
          </cell>
          <cell r="BJ159">
            <v>0</v>
          </cell>
          <cell r="BK159" t="str">
            <v>UK</v>
          </cell>
          <cell r="BN159">
            <v>0</v>
          </cell>
        </row>
        <row r="160">
          <cell r="A160">
            <v>701000000</v>
          </cell>
          <cell r="D160" t="str">
            <v>Univerzita Komenského v Bratislave</v>
          </cell>
          <cell r="E160" t="str">
            <v>Lekárska fakulta</v>
          </cell>
          <cell r="L160">
            <v>2</v>
          </cell>
          <cell r="M160">
            <v>3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BH160">
            <v>0</v>
          </cell>
          <cell r="BI160">
            <v>9</v>
          </cell>
          <cell r="BJ160">
            <v>0</v>
          </cell>
          <cell r="BK160" t="str">
            <v>UK</v>
          </cell>
          <cell r="BN160">
            <v>0</v>
          </cell>
        </row>
        <row r="161">
          <cell r="A161">
            <v>701000000</v>
          </cell>
          <cell r="D161" t="str">
            <v>Univerzita Komenského v Bratislave</v>
          </cell>
          <cell r="E161" t="str">
            <v>Lekárska fakulta</v>
          </cell>
          <cell r="L161">
            <v>1</v>
          </cell>
          <cell r="M161">
            <v>3</v>
          </cell>
          <cell r="AN161">
            <v>15</v>
          </cell>
          <cell r="AO161">
            <v>0</v>
          </cell>
          <cell r="AP161">
            <v>0</v>
          </cell>
          <cell r="AQ161">
            <v>0</v>
          </cell>
          <cell r="AR161">
            <v>15</v>
          </cell>
          <cell r="BH161">
            <v>153</v>
          </cell>
          <cell r="BI161">
            <v>19</v>
          </cell>
          <cell r="BJ161">
            <v>15</v>
          </cell>
          <cell r="BK161" t="str">
            <v>UK</v>
          </cell>
          <cell r="BN161">
            <v>15</v>
          </cell>
        </row>
        <row r="162">
          <cell r="A162">
            <v>701000000</v>
          </cell>
          <cell r="D162" t="str">
            <v>Univerzita Komenského v Bratislave</v>
          </cell>
          <cell r="E162" t="str">
            <v>Lekárska fakulta</v>
          </cell>
          <cell r="L162">
            <v>1</v>
          </cell>
          <cell r="M162">
            <v>3</v>
          </cell>
          <cell r="AN162">
            <v>2</v>
          </cell>
          <cell r="AO162">
            <v>0</v>
          </cell>
          <cell r="AP162">
            <v>0</v>
          </cell>
          <cell r="AQ162">
            <v>0</v>
          </cell>
          <cell r="AR162">
            <v>2</v>
          </cell>
          <cell r="BH162">
            <v>19.817142857142855</v>
          </cell>
          <cell r="BI162">
            <v>3</v>
          </cell>
          <cell r="BJ162">
            <v>2</v>
          </cell>
          <cell r="BK162" t="str">
            <v>UK</v>
          </cell>
          <cell r="BN162">
            <v>2</v>
          </cell>
        </row>
        <row r="163">
          <cell r="A163">
            <v>701000000</v>
          </cell>
          <cell r="D163" t="str">
            <v>Univerzita Komenského v Bratislave</v>
          </cell>
          <cell r="E163" t="str">
            <v>Lekárska fakulta</v>
          </cell>
          <cell r="L163">
            <v>1</v>
          </cell>
          <cell r="M163">
            <v>4</v>
          </cell>
          <cell r="AN163">
            <v>3</v>
          </cell>
          <cell r="AO163">
            <v>903</v>
          </cell>
          <cell r="AP163">
            <v>0</v>
          </cell>
          <cell r="AQ163">
            <v>3</v>
          </cell>
          <cell r="AR163">
            <v>3</v>
          </cell>
          <cell r="BH163">
            <v>8.370000000000001</v>
          </cell>
          <cell r="BI163">
            <v>903</v>
          </cell>
          <cell r="BJ163">
            <v>0</v>
          </cell>
          <cell r="BK163" t="str">
            <v>UK</v>
          </cell>
          <cell r="BN163">
            <v>3</v>
          </cell>
        </row>
        <row r="164">
          <cell r="A164">
            <v>701000000</v>
          </cell>
          <cell r="D164" t="str">
            <v>Univerzita Komenského v Bratislave</v>
          </cell>
          <cell r="E164" t="str">
            <v>Lekárska fakulta</v>
          </cell>
          <cell r="L164">
            <v>1</v>
          </cell>
          <cell r="M164">
            <v>3</v>
          </cell>
          <cell r="AN164">
            <v>16</v>
          </cell>
          <cell r="AO164">
            <v>0</v>
          </cell>
          <cell r="AP164">
            <v>0</v>
          </cell>
          <cell r="AQ164">
            <v>0</v>
          </cell>
          <cell r="AR164">
            <v>16</v>
          </cell>
          <cell r="BH164">
            <v>158.53714285714284</v>
          </cell>
          <cell r="BI164">
            <v>16</v>
          </cell>
          <cell r="BJ164">
            <v>16</v>
          </cell>
          <cell r="BK164" t="str">
            <v>UK</v>
          </cell>
          <cell r="BN164">
            <v>16</v>
          </cell>
        </row>
        <row r="165">
          <cell r="A165">
            <v>701000000</v>
          </cell>
          <cell r="D165" t="str">
            <v>Univerzita Komenského v Bratislave</v>
          </cell>
          <cell r="E165" t="str">
            <v>Jesseniova lekárska fakulta v Martine</v>
          </cell>
          <cell r="L165">
            <v>1</v>
          </cell>
          <cell r="M165">
            <v>3</v>
          </cell>
          <cell r="AN165">
            <v>11</v>
          </cell>
          <cell r="AO165">
            <v>0</v>
          </cell>
          <cell r="AP165">
            <v>0</v>
          </cell>
          <cell r="AQ165">
            <v>0</v>
          </cell>
          <cell r="AR165">
            <v>11</v>
          </cell>
          <cell r="BH165">
            <v>112.2</v>
          </cell>
          <cell r="BI165">
            <v>14</v>
          </cell>
          <cell r="BJ165">
            <v>11</v>
          </cell>
          <cell r="BK165" t="str">
            <v>UK</v>
          </cell>
          <cell r="BN165">
            <v>11</v>
          </cell>
        </row>
        <row r="166">
          <cell r="A166">
            <v>701000000</v>
          </cell>
          <cell r="D166" t="str">
            <v>Univerzita Komenského v Bratislave</v>
          </cell>
          <cell r="E166" t="str">
            <v>Jesseniova lekárska fakulta v Martine</v>
          </cell>
          <cell r="L166">
            <v>1</v>
          </cell>
          <cell r="M166">
            <v>3</v>
          </cell>
          <cell r="AN166">
            <v>1</v>
          </cell>
          <cell r="AO166">
            <v>0</v>
          </cell>
          <cell r="AP166">
            <v>0</v>
          </cell>
          <cell r="AQ166">
            <v>0</v>
          </cell>
          <cell r="AR166">
            <v>1</v>
          </cell>
          <cell r="BH166">
            <v>10.199999999999999</v>
          </cell>
          <cell r="BI166">
            <v>1</v>
          </cell>
          <cell r="BJ166">
            <v>1</v>
          </cell>
          <cell r="BK166" t="str">
            <v>UK</v>
          </cell>
          <cell r="BN166">
            <v>1</v>
          </cell>
        </row>
        <row r="167">
          <cell r="A167">
            <v>701000000</v>
          </cell>
          <cell r="D167" t="str">
            <v>Univerzita Komenského v Bratislave</v>
          </cell>
          <cell r="E167" t="str">
            <v>Jesseniova lekárska fakulta v Martine</v>
          </cell>
          <cell r="L167">
            <v>1</v>
          </cell>
          <cell r="M167">
            <v>3</v>
          </cell>
          <cell r="AN167">
            <v>2</v>
          </cell>
          <cell r="AO167">
            <v>0</v>
          </cell>
          <cell r="AP167">
            <v>0</v>
          </cell>
          <cell r="AQ167">
            <v>0</v>
          </cell>
          <cell r="AR167">
            <v>2</v>
          </cell>
          <cell r="BH167">
            <v>12.600000000000001</v>
          </cell>
          <cell r="BI167">
            <v>3</v>
          </cell>
          <cell r="BJ167">
            <v>2</v>
          </cell>
          <cell r="BK167" t="str">
            <v>UK</v>
          </cell>
          <cell r="BN167">
            <v>2</v>
          </cell>
        </row>
        <row r="168">
          <cell r="A168">
            <v>701000000</v>
          </cell>
          <cell r="D168" t="str">
            <v>Univerzita Komenského v Bratislave</v>
          </cell>
          <cell r="E168" t="str">
            <v>Jesseniova lekárska fakulta v Martine</v>
          </cell>
          <cell r="L168">
            <v>1</v>
          </cell>
          <cell r="M168">
            <v>4</v>
          </cell>
          <cell r="AN168">
            <v>59</v>
          </cell>
          <cell r="AO168">
            <v>60</v>
          </cell>
          <cell r="AP168">
            <v>0</v>
          </cell>
          <cell r="AQ168">
            <v>0</v>
          </cell>
          <cell r="AR168">
            <v>59</v>
          </cell>
          <cell r="BH168">
            <v>172.67000000000002</v>
          </cell>
          <cell r="BI168">
            <v>60</v>
          </cell>
          <cell r="BJ168">
            <v>0</v>
          </cell>
          <cell r="BK168" t="str">
            <v>UK</v>
          </cell>
          <cell r="BN168">
            <v>59</v>
          </cell>
        </row>
        <row r="169">
          <cell r="A169">
            <v>701000000</v>
          </cell>
          <cell r="D169" t="str">
            <v>Univerzita Komenského v Bratislave</v>
          </cell>
          <cell r="E169" t="str">
            <v>Jesseniova lekárska fakulta v Martine</v>
          </cell>
          <cell r="L169">
            <v>1</v>
          </cell>
          <cell r="M169">
            <v>4</v>
          </cell>
          <cell r="AN169">
            <v>86</v>
          </cell>
          <cell r="AO169">
            <v>640</v>
          </cell>
          <cell r="AP169">
            <v>0</v>
          </cell>
          <cell r="AQ169">
            <v>86</v>
          </cell>
          <cell r="AR169">
            <v>86</v>
          </cell>
          <cell r="BH169">
            <v>265.67</v>
          </cell>
          <cell r="BI169">
            <v>640</v>
          </cell>
          <cell r="BJ169">
            <v>0</v>
          </cell>
          <cell r="BK169" t="str">
            <v>UK</v>
          </cell>
          <cell r="BN169">
            <v>86</v>
          </cell>
        </row>
        <row r="170">
          <cell r="A170">
            <v>701000000</v>
          </cell>
          <cell r="D170" t="str">
            <v>Univerzita Komenského v Bratislave</v>
          </cell>
          <cell r="E170" t="str">
            <v>Jesseniova lekárska fakulta v Martine</v>
          </cell>
          <cell r="L170">
            <v>2</v>
          </cell>
          <cell r="M170">
            <v>3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BH170">
            <v>0</v>
          </cell>
          <cell r="BI170">
            <v>2</v>
          </cell>
          <cell r="BJ170">
            <v>0</v>
          </cell>
          <cell r="BK170" t="str">
            <v>UK</v>
          </cell>
          <cell r="BN170">
            <v>0</v>
          </cell>
        </row>
        <row r="171">
          <cell r="A171">
            <v>701000000</v>
          </cell>
          <cell r="D171" t="str">
            <v>Univerzita Komenského v Bratislave</v>
          </cell>
          <cell r="E171" t="str">
            <v>Jesseniova lekárska fakulta v Martine</v>
          </cell>
          <cell r="L171">
            <v>2</v>
          </cell>
          <cell r="M171">
            <v>3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BH171">
            <v>0</v>
          </cell>
          <cell r="BI171">
            <v>2</v>
          </cell>
          <cell r="BJ171">
            <v>0</v>
          </cell>
          <cell r="BK171" t="str">
            <v>UK</v>
          </cell>
          <cell r="BN171">
            <v>0</v>
          </cell>
        </row>
        <row r="172">
          <cell r="A172">
            <v>701000000</v>
          </cell>
          <cell r="D172" t="str">
            <v>Univerzita Komenského v Bratislave</v>
          </cell>
          <cell r="E172" t="str">
            <v>Jesseniova lekárska fakulta v Martine</v>
          </cell>
          <cell r="L172">
            <v>2</v>
          </cell>
          <cell r="M172">
            <v>3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BH172">
            <v>0</v>
          </cell>
          <cell r="BI172">
            <v>8</v>
          </cell>
          <cell r="BJ172">
            <v>0</v>
          </cell>
          <cell r="BK172" t="str">
            <v>UK</v>
          </cell>
          <cell r="BN172">
            <v>0</v>
          </cell>
        </row>
        <row r="173">
          <cell r="A173">
            <v>701000000</v>
          </cell>
          <cell r="D173" t="str">
            <v>Univerzita Komenského v Bratislave</v>
          </cell>
          <cell r="E173" t="str">
            <v>Jesseniova lekárska fakulta v Martine</v>
          </cell>
          <cell r="L173">
            <v>2</v>
          </cell>
          <cell r="M173">
            <v>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BH173">
            <v>0</v>
          </cell>
          <cell r="BI173">
            <v>5</v>
          </cell>
          <cell r="BJ173">
            <v>0</v>
          </cell>
          <cell r="BK173" t="str">
            <v>UK</v>
          </cell>
          <cell r="BN173">
            <v>0</v>
          </cell>
        </row>
        <row r="174">
          <cell r="A174">
            <v>701000000</v>
          </cell>
          <cell r="D174" t="str">
            <v>Univerzita Komenského v Bratislave</v>
          </cell>
          <cell r="E174" t="str">
            <v>Právnická fakulta</v>
          </cell>
          <cell r="L174">
            <v>2</v>
          </cell>
          <cell r="M174">
            <v>1</v>
          </cell>
          <cell r="AN174">
            <v>1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BH174">
            <v>0</v>
          </cell>
          <cell r="BI174">
            <v>128</v>
          </cell>
          <cell r="BJ174">
            <v>0</v>
          </cell>
          <cell r="BK174" t="str">
            <v>UK</v>
          </cell>
          <cell r="BN174">
            <v>0</v>
          </cell>
        </row>
        <row r="175">
          <cell r="A175">
            <v>701000000</v>
          </cell>
          <cell r="D175" t="str">
            <v>Univerzita Komenského v Bratislave</v>
          </cell>
          <cell r="E175" t="str">
            <v>Právnická fakulta</v>
          </cell>
          <cell r="L175">
            <v>2</v>
          </cell>
          <cell r="M175">
            <v>3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BH175">
            <v>0</v>
          </cell>
          <cell r="BI175">
            <v>10</v>
          </cell>
          <cell r="BJ175">
            <v>0</v>
          </cell>
          <cell r="BK175" t="str">
            <v>UK</v>
          </cell>
          <cell r="BN175">
            <v>0</v>
          </cell>
        </row>
        <row r="176">
          <cell r="A176">
            <v>701000000</v>
          </cell>
          <cell r="D176" t="str">
            <v>Univerzita Komenského v Bratislave</v>
          </cell>
          <cell r="E176" t="str">
            <v>Prírodovedecká fakulta</v>
          </cell>
          <cell r="L176">
            <v>1</v>
          </cell>
          <cell r="M176">
            <v>3</v>
          </cell>
          <cell r="AN176">
            <v>1</v>
          </cell>
          <cell r="AO176">
            <v>0</v>
          </cell>
          <cell r="AP176">
            <v>0</v>
          </cell>
          <cell r="AQ176">
            <v>0</v>
          </cell>
          <cell r="AR176">
            <v>1</v>
          </cell>
          <cell r="BH176">
            <v>6.3000000000000007</v>
          </cell>
          <cell r="BI176">
            <v>2</v>
          </cell>
          <cell r="BJ176">
            <v>1</v>
          </cell>
          <cell r="BK176" t="str">
            <v>UK</v>
          </cell>
          <cell r="BN176">
            <v>1</v>
          </cell>
        </row>
        <row r="177">
          <cell r="A177">
            <v>701000000</v>
          </cell>
          <cell r="D177" t="str">
            <v>Univerzita Komenského v Bratislave</v>
          </cell>
          <cell r="E177" t="str">
            <v>Prírodovedecká fakulta</v>
          </cell>
          <cell r="L177">
            <v>1</v>
          </cell>
          <cell r="M177">
            <v>3</v>
          </cell>
          <cell r="AN177">
            <v>32</v>
          </cell>
          <cell r="AO177">
            <v>0</v>
          </cell>
          <cell r="AP177">
            <v>0</v>
          </cell>
          <cell r="AQ177">
            <v>0</v>
          </cell>
          <cell r="AR177">
            <v>32</v>
          </cell>
          <cell r="BH177">
            <v>201.60000000000002</v>
          </cell>
          <cell r="BI177">
            <v>32</v>
          </cell>
          <cell r="BJ177">
            <v>32</v>
          </cell>
          <cell r="BK177" t="str">
            <v>UK</v>
          </cell>
          <cell r="BN177">
            <v>32</v>
          </cell>
        </row>
        <row r="178">
          <cell r="A178">
            <v>701000000</v>
          </cell>
          <cell r="D178" t="str">
            <v>Univerzita Komenského v Bratislave</v>
          </cell>
          <cell r="E178" t="str">
            <v>Prírodovedecká fakulta</v>
          </cell>
          <cell r="L178">
            <v>1</v>
          </cell>
          <cell r="M178">
            <v>3</v>
          </cell>
          <cell r="AN178">
            <v>4</v>
          </cell>
          <cell r="AO178">
            <v>0</v>
          </cell>
          <cell r="AP178">
            <v>0</v>
          </cell>
          <cell r="AQ178">
            <v>0</v>
          </cell>
          <cell r="AR178">
            <v>4</v>
          </cell>
          <cell r="BH178">
            <v>25.200000000000003</v>
          </cell>
          <cell r="BI178">
            <v>5</v>
          </cell>
          <cell r="BJ178">
            <v>4</v>
          </cell>
          <cell r="BK178" t="str">
            <v>UK</v>
          </cell>
          <cell r="BN178">
            <v>4</v>
          </cell>
        </row>
        <row r="179">
          <cell r="A179">
            <v>701000000</v>
          </cell>
          <cell r="D179" t="str">
            <v>Univerzita Komenského v Bratislave</v>
          </cell>
          <cell r="E179" t="str">
            <v>Prírodovedecká fakulta</v>
          </cell>
          <cell r="L179">
            <v>1</v>
          </cell>
          <cell r="M179">
            <v>3</v>
          </cell>
          <cell r="AN179">
            <v>12</v>
          </cell>
          <cell r="AO179">
            <v>0</v>
          </cell>
          <cell r="AP179">
            <v>0</v>
          </cell>
          <cell r="AQ179">
            <v>0</v>
          </cell>
          <cell r="AR179">
            <v>12</v>
          </cell>
          <cell r="BH179">
            <v>75.600000000000009</v>
          </cell>
          <cell r="BI179">
            <v>15</v>
          </cell>
          <cell r="BJ179">
            <v>12</v>
          </cell>
          <cell r="BK179" t="str">
            <v>UK</v>
          </cell>
          <cell r="BN179">
            <v>12</v>
          </cell>
        </row>
        <row r="180">
          <cell r="A180">
            <v>701000000</v>
          </cell>
          <cell r="D180" t="str">
            <v>Univerzita Komenského v Bratislave</v>
          </cell>
          <cell r="E180" t="str">
            <v>Prírodovedecká fakulta</v>
          </cell>
          <cell r="L180">
            <v>1</v>
          </cell>
          <cell r="M180">
            <v>3</v>
          </cell>
          <cell r="AN180">
            <v>12</v>
          </cell>
          <cell r="AO180">
            <v>0</v>
          </cell>
          <cell r="AP180">
            <v>0</v>
          </cell>
          <cell r="AQ180">
            <v>0</v>
          </cell>
          <cell r="AR180">
            <v>12</v>
          </cell>
          <cell r="BH180">
            <v>75.600000000000009</v>
          </cell>
          <cell r="BI180">
            <v>16</v>
          </cell>
          <cell r="BJ180">
            <v>12</v>
          </cell>
          <cell r="BK180" t="str">
            <v>UK</v>
          </cell>
          <cell r="BN180">
            <v>12</v>
          </cell>
        </row>
        <row r="181">
          <cell r="A181">
            <v>701000000</v>
          </cell>
          <cell r="D181" t="str">
            <v>Univerzita Komenského v Bratislave</v>
          </cell>
          <cell r="E181" t="str">
            <v>Fakulta managementu</v>
          </cell>
          <cell r="L181">
            <v>2</v>
          </cell>
          <cell r="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BH181">
            <v>0</v>
          </cell>
          <cell r="BI181">
            <v>233</v>
          </cell>
          <cell r="BJ181">
            <v>0</v>
          </cell>
          <cell r="BK181" t="str">
            <v>UK</v>
          </cell>
          <cell r="BN181">
            <v>0</v>
          </cell>
        </row>
        <row r="182">
          <cell r="A182">
            <v>701000000</v>
          </cell>
          <cell r="D182" t="str">
            <v>Univerzita Komenského v Bratislave</v>
          </cell>
          <cell r="E182" t="str">
            <v>Farmaceutická fakulta</v>
          </cell>
          <cell r="L182">
            <v>2</v>
          </cell>
          <cell r="M182">
            <v>3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BH182">
            <v>0</v>
          </cell>
          <cell r="BI182">
            <v>5</v>
          </cell>
          <cell r="BJ182">
            <v>0</v>
          </cell>
          <cell r="BK182" t="str">
            <v>UK</v>
          </cell>
          <cell r="BN182">
            <v>0</v>
          </cell>
        </row>
        <row r="183">
          <cell r="A183">
            <v>701000000</v>
          </cell>
          <cell r="D183" t="str">
            <v>Univerzita Komenského v Bratislave</v>
          </cell>
          <cell r="E183" t="str">
            <v>Farmaceutická fakulta</v>
          </cell>
          <cell r="L183">
            <v>1</v>
          </cell>
          <cell r="M183">
            <v>4</v>
          </cell>
          <cell r="AN183">
            <v>805</v>
          </cell>
          <cell r="AO183">
            <v>834</v>
          </cell>
          <cell r="AP183">
            <v>0</v>
          </cell>
          <cell r="AQ183">
            <v>0</v>
          </cell>
          <cell r="AR183">
            <v>805</v>
          </cell>
          <cell r="BH183">
            <v>2246.9857647058825</v>
          </cell>
          <cell r="BI183">
            <v>834</v>
          </cell>
          <cell r="BJ183">
            <v>0</v>
          </cell>
          <cell r="BK183" t="str">
            <v>UK</v>
          </cell>
          <cell r="BN183">
            <v>805</v>
          </cell>
        </row>
        <row r="184">
          <cell r="A184">
            <v>724000000</v>
          </cell>
          <cell r="D184" t="str">
            <v>Vysoká škola zdravotníctva a sociálnej práce sv. Alžbety v Bratislave, n. o.</v>
          </cell>
          <cell r="E184">
            <v>0</v>
          </cell>
          <cell r="L184">
            <v>2</v>
          </cell>
          <cell r="M184">
            <v>2</v>
          </cell>
          <cell r="AN184">
            <v>30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BH184">
            <v>0</v>
          </cell>
          <cell r="BI184">
            <v>30</v>
          </cell>
          <cell r="BJ184">
            <v>0</v>
          </cell>
          <cell r="BK184" t="str">
            <v>VŠZaSP</v>
          </cell>
          <cell r="BN184">
            <v>0</v>
          </cell>
        </row>
        <row r="185">
          <cell r="A185">
            <v>724000000</v>
          </cell>
          <cell r="D185" t="str">
            <v>Vysoká škola zdravotníctva a sociálnej práce sv. Alžbety v Bratislave, n. o.</v>
          </cell>
          <cell r="E185">
            <v>0</v>
          </cell>
          <cell r="L185">
            <v>2</v>
          </cell>
          <cell r="M185">
            <v>1</v>
          </cell>
          <cell r="AN185">
            <v>14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BH185">
            <v>0</v>
          </cell>
          <cell r="BI185">
            <v>14</v>
          </cell>
          <cell r="BJ185">
            <v>0</v>
          </cell>
          <cell r="BK185" t="str">
            <v>VŠZaSP</v>
          </cell>
          <cell r="BN185">
            <v>0</v>
          </cell>
        </row>
        <row r="186">
          <cell r="A186">
            <v>727000000</v>
          </cell>
          <cell r="D186" t="str">
            <v>Paneurópska vysoká škola</v>
          </cell>
          <cell r="E186" t="str">
            <v>Fakulta práva</v>
          </cell>
          <cell r="L186">
            <v>2</v>
          </cell>
          <cell r="M186">
            <v>2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BH186">
            <v>0</v>
          </cell>
          <cell r="BI186">
            <v>51</v>
          </cell>
          <cell r="BJ186">
            <v>0</v>
          </cell>
          <cell r="BK186" t="str">
            <v>PEVŠ</v>
          </cell>
          <cell r="BN186">
            <v>0</v>
          </cell>
        </row>
        <row r="187">
          <cell r="A187">
            <v>724000000</v>
          </cell>
          <cell r="D187" t="str">
            <v>Vysoká škola zdravotníctva a sociálnej práce sv. Alžbety v Bratislave, n. o.</v>
          </cell>
          <cell r="E187">
            <v>0</v>
          </cell>
          <cell r="L187">
            <v>2</v>
          </cell>
          <cell r="M187">
            <v>2</v>
          </cell>
          <cell r="AN187">
            <v>75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BH187">
            <v>0</v>
          </cell>
          <cell r="BI187">
            <v>75</v>
          </cell>
          <cell r="BJ187">
            <v>0</v>
          </cell>
          <cell r="BK187" t="str">
            <v>VŠZaSP</v>
          </cell>
          <cell r="BN187">
            <v>0</v>
          </cell>
        </row>
        <row r="188">
          <cell r="A188">
            <v>724000000</v>
          </cell>
          <cell r="D188" t="str">
            <v>Vysoká škola zdravotníctva a sociálnej práce sv. Alžbety v Bratislave, n. o.</v>
          </cell>
          <cell r="E188">
            <v>0</v>
          </cell>
          <cell r="L188">
            <v>1</v>
          </cell>
          <cell r="M188">
            <v>3</v>
          </cell>
          <cell r="AN188">
            <v>1</v>
          </cell>
          <cell r="AO188">
            <v>0</v>
          </cell>
          <cell r="AP188">
            <v>0</v>
          </cell>
          <cell r="AQ188">
            <v>0</v>
          </cell>
          <cell r="AR188">
            <v>1</v>
          </cell>
          <cell r="BH188">
            <v>4.4000000000000004</v>
          </cell>
          <cell r="BI188">
            <v>1</v>
          </cell>
          <cell r="BJ188">
            <v>1</v>
          </cell>
          <cell r="BK188" t="str">
            <v>VŠZaSP</v>
          </cell>
          <cell r="BN188">
            <v>1</v>
          </cell>
        </row>
        <row r="189">
          <cell r="A189">
            <v>701000000</v>
          </cell>
          <cell r="D189" t="str">
            <v>Univerzita Komenského v Bratislave</v>
          </cell>
          <cell r="E189" t="str">
            <v>Fakulta sociálnych a ekonomických vied</v>
          </cell>
          <cell r="L189">
            <v>2</v>
          </cell>
          <cell r="M189">
            <v>3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BH189">
            <v>0</v>
          </cell>
          <cell r="BI189">
            <v>6</v>
          </cell>
          <cell r="BJ189">
            <v>0</v>
          </cell>
          <cell r="BK189" t="str">
            <v>UK</v>
          </cell>
          <cell r="BN189">
            <v>0</v>
          </cell>
        </row>
        <row r="190">
          <cell r="A190">
            <v>717000000</v>
          </cell>
          <cell r="D190" t="str">
            <v>Prešovská univerzita v Prešove</v>
          </cell>
          <cell r="E190" t="str">
            <v>Filozofická fakulta</v>
          </cell>
          <cell r="L190">
            <v>2</v>
          </cell>
          <cell r="M190">
            <v>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BH190">
            <v>0</v>
          </cell>
          <cell r="BI190">
            <v>6</v>
          </cell>
          <cell r="BJ190">
            <v>0</v>
          </cell>
          <cell r="BK190" t="str">
            <v>PU</v>
          </cell>
          <cell r="BN190">
            <v>0</v>
          </cell>
        </row>
        <row r="191">
          <cell r="A191">
            <v>717000000</v>
          </cell>
          <cell r="D191" t="str">
            <v>Prešovská univerzita v Prešove</v>
          </cell>
          <cell r="E191" t="str">
            <v>Gréckokatolícka teologická fakulta</v>
          </cell>
          <cell r="L191">
            <v>2</v>
          </cell>
          <cell r="M191">
            <v>3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BH191">
            <v>0</v>
          </cell>
          <cell r="BI191">
            <v>16</v>
          </cell>
          <cell r="BJ191">
            <v>0</v>
          </cell>
          <cell r="BK191" t="str">
            <v>PU</v>
          </cell>
          <cell r="BN191">
            <v>0</v>
          </cell>
        </row>
        <row r="192">
          <cell r="A192">
            <v>717000000</v>
          </cell>
          <cell r="D192" t="str">
            <v>Prešovská univerzita v Prešove</v>
          </cell>
          <cell r="E192" t="str">
            <v>Gréckokatolícka teologická fakulta</v>
          </cell>
          <cell r="L192">
            <v>1</v>
          </cell>
          <cell r="M192">
            <v>4</v>
          </cell>
          <cell r="AN192">
            <v>40</v>
          </cell>
          <cell r="AO192">
            <v>44</v>
          </cell>
          <cell r="AP192">
            <v>0</v>
          </cell>
          <cell r="AQ192">
            <v>0</v>
          </cell>
          <cell r="AR192">
            <v>40</v>
          </cell>
          <cell r="BH192">
            <v>37.6</v>
          </cell>
          <cell r="BI192">
            <v>44</v>
          </cell>
          <cell r="BJ192">
            <v>0</v>
          </cell>
          <cell r="BK192" t="str">
            <v>PU</v>
          </cell>
          <cell r="BN192">
            <v>40</v>
          </cell>
        </row>
        <row r="193">
          <cell r="A193">
            <v>717000000</v>
          </cell>
          <cell r="D193" t="str">
            <v>Prešovská univerzita v Prešove</v>
          </cell>
          <cell r="E193" t="str">
            <v>Fakulta manažmentu, ekonomiky a obchodu</v>
          </cell>
          <cell r="L193">
            <v>1</v>
          </cell>
          <cell r="M193">
            <v>1</v>
          </cell>
          <cell r="AN193">
            <v>160</v>
          </cell>
          <cell r="AO193">
            <v>180</v>
          </cell>
          <cell r="AP193">
            <v>0</v>
          </cell>
          <cell r="AQ193">
            <v>0</v>
          </cell>
          <cell r="AR193">
            <v>160</v>
          </cell>
          <cell r="BH193">
            <v>139.62280701754386</v>
          </cell>
          <cell r="BI193">
            <v>180</v>
          </cell>
          <cell r="BJ193">
            <v>0</v>
          </cell>
          <cell r="BK193" t="str">
            <v>PU</v>
          </cell>
          <cell r="BN193">
            <v>160</v>
          </cell>
        </row>
        <row r="194">
          <cell r="A194">
            <v>717000000</v>
          </cell>
          <cell r="D194" t="str">
            <v>Prešovská univerzita v Prešove</v>
          </cell>
          <cell r="E194" t="str">
            <v>Pravoslávna bohoslovecká fakulta</v>
          </cell>
          <cell r="L194">
            <v>1</v>
          </cell>
          <cell r="M194">
            <v>4</v>
          </cell>
          <cell r="AN194">
            <v>54</v>
          </cell>
          <cell r="AO194">
            <v>72</v>
          </cell>
          <cell r="AP194">
            <v>0</v>
          </cell>
          <cell r="AQ194">
            <v>0</v>
          </cell>
          <cell r="AR194">
            <v>54</v>
          </cell>
          <cell r="BH194">
            <v>49.2</v>
          </cell>
          <cell r="BI194">
            <v>72</v>
          </cell>
          <cell r="BJ194">
            <v>0</v>
          </cell>
          <cell r="BK194" t="str">
            <v>PU</v>
          </cell>
          <cell r="BN194">
            <v>54</v>
          </cell>
        </row>
        <row r="195">
          <cell r="A195">
            <v>717000000</v>
          </cell>
          <cell r="D195" t="str">
            <v>Prešovská univerzita v Prešove</v>
          </cell>
          <cell r="E195" t="str">
            <v>Pravoslávna bohoslovecká fakulta</v>
          </cell>
          <cell r="L195">
            <v>2</v>
          </cell>
          <cell r="M195">
            <v>3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BH195">
            <v>0</v>
          </cell>
          <cell r="BI195">
            <v>6</v>
          </cell>
          <cell r="BJ195">
            <v>0</v>
          </cell>
          <cell r="BK195" t="str">
            <v>PU</v>
          </cell>
          <cell r="BN195">
            <v>0</v>
          </cell>
        </row>
        <row r="196">
          <cell r="A196">
            <v>717000000</v>
          </cell>
          <cell r="D196" t="str">
            <v>Prešovská univerzita v Prešove</v>
          </cell>
          <cell r="E196" t="str">
            <v>Fakulta zdravotníckych odborov</v>
          </cell>
          <cell r="L196">
            <v>2</v>
          </cell>
          <cell r="M196">
            <v>5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BH196">
            <v>0</v>
          </cell>
          <cell r="BI196">
            <v>52</v>
          </cell>
          <cell r="BJ196">
            <v>0</v>
          </cell>
          <cell r="BK196" t="str">
            <v>PU</v>
          </cell>
          <cell r="BN196">
            <v>0</v>
          </cell>
        </row>
        <row r="197">
          <cell r="A197">
            <v>717000000</v>
          </cell>
          <cell r="D197" t="str">
            <v>Prešovská univerzita v Prešove</v>
          </cell>
          <cell r="E197" t="str">
            <v>Fakulta humanitných a prírodných vied</v>
          </cell>
          <cell r="L197">
            <v>1</v>
          </cell>
          <cell r="M197">
            <v>3</v>
          </cell>
          <cell r="AN197">
            <v>4</v>
          </cell>
          <cell r="AO197">
            <v>0</v>
          </cell>
          <cell r="AP197">
            <v>0</v>
          </cell>
          <cell r="AQ197">
            <v>0</v>
          </cell>
          <cell r="AR197">
            <v>4</v>
          </cell>
          <cell r="BH197">
            <v>25.200000000000003</v>
          </cell>
          <cell r="BI197">
            <v>6</v>
          </cell>
          <cell r="BJ197">
            <v>4</v>
          </cell>
          <cell r="BK197" t="str">
            <v>PU</v>
          </cell>
          <cell r="BN197">
            <v>4</v>
          </cell>
        </row>
        <row r="198">
          <cell r="A198">
            <v>717000000</v>
          </cell>
          <cell r="D198" t="str">
            <v>Prešovská univerzita v Prešove</v>
          </cell>
          <cell r="E198" t="str">
            <v>Fakulta humanitných a prírodných vied</v>
          </cell>
          <cell r="L198">
            <v>2</v>
          </cell>
          <cell r="M198">
            <v>3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BH198">
            <v>0</v>
          </cell>
          <cell r="BI198">
            <v>8</v>
          </cell>
          <cell r="BJ198">
            <v>0</v>
          </cell>
          <cell r="BK198" t="str">
            <v>PU</v>
          </cell>
          <cell r="BN198">
            <v>0</v>
          </cell>
        </row>
        <row r="199">
          <cell r="A199">
            <v>734000000</v>
          </cell>
          <cell r="D199" t="str">
            <v>Hudobná a umelecká akadémia Jána Albrechta - Banská Štiavnica, s. r. o., odborná vysoká škola</v>
          </cell>
          <cell r="E199">
            <v>0</v>
          </cell>
          <cell r="L199">
            <v>1</v>
          </cell>
          <cell r="M199">
            <v>2</v>
          </cell>
          <cell r="AN199">
            <v>6</v>
          </cell>
          <cell r="AO199">
            <v>11</v>
          </cell>
          <cell r="AP199">
            <v>0</v>
          </cell>
          <cell r="AQ199">
            <v>0</v>
          </cell>
          <cell r="AR199">
            <v>6</v>
          </cell>
          <cell r="BH199">
            <v>19.200000000000003</v>
          </cell>
          <cell r="BI199">
            <v>11</v>
          </cell>
          <cell r="BJ199">
            <v>0</v>
          </cell>
          <cell r="BK199" t="str">
            <v>HUAJA</v>
          </cell>
          <cell r="BN199">
            <v>6</v>
          </cell>
        </row>
        <row r="200">
          <cell r="A200">
            <v>711000000</v>
          </cell>
          <cell r="D200" t="str">
            <v>Univerzita Pavla Jozefa Šafárika v Košiciach</v>
          </cell>
          <cell r="E200" t="str">
            <v>Filozofická fakulta</v>
          </cell>
          <cell r="L200">
            <v>2</v>
          </cell>
          <cell r="M200">
            <v>3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BH200">
            <v>0</v>
          </cell>
          <cell r="BI200">
            <v>7</v>
          </cell>
          <cell r="BJ200">
            <v>0</v>
          </cell>
          <cell r="BK200" t="str">
            <v>UPJŠ</v>
          </cell>
          <cell r="BN200">
            <v>0</v>
          </cell>
        </row>
        <row r="201">
          <cell r="A201">
            <v>720000000</v>
          </cell>
          <cell r="D201" t="str">
            <v>Univerzita sv. Cyrila a Metoda v Trnave</v>
          </cell>
          <cell r="E201" t="str">
            <v>Fakulta masmediálnej komunikácie</v>
          </cell>
          <cell r="L201">
            <v>2</v>
          </cell>
          <cell r="M201">
            <v>3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BH201">
            <v>0</v>
          </cell>
          <cell r="BI201">
            <v>2</v>
          </cell>
          <cell r="BJ201">
            <v>0</v>
          </cell>
          <cell r="BK201" t="str">
            <v>UCM</v>
          </cell>
          <cell r="BN201">
            <v>0</v>
          </cell>
        </row>
        <row r="202">
          <cell r="A202">
            <v>719000000</v>
          </cell>
          <cell r="D202" t="str">
            <v>Trenčianska univerzita Alexandra Dubčeka v Trenčíne</v>
          </cell>
          <cell r="E202">
            <v>0</v>
          </cell>
          <cell r="L202">
            <v>1</v>
          </cell>
          <cell r="M202">
            <v>3</v>
          </cell>
          <cell r="AN202">
            <v>26</v>
          </cell>
          <cell r="AO202">
            <v>0</v>
          </cell>
          <cell r="AP202">
            <v>0</v>
          </cell>
          <cell r="AQ202">
            <v>0</v>
          </cell>
          <cell r="AR202">
            <v>26</v>
          </cell>
          <cell r="BH202">
            <v>163.80000000000001</v>
          </cell>
          <cell r="BI202">
            <v>32</v>
          </cell>
          <cell r="BJ202">
            <v>26</v>
          </cell>
          <cell r="BK202" t="str">
            <v>TUAD</v>
          </cell>
          <cell r="BN202">
            <v>26</v>
          </cell>
        </row>
        <row r="203">
          <cell r="A203">
            <v>701000000</v>
          </cell>
          <cell r="D203" t="str">
            <v>Univerzita Komenského v Bratislave</v>
          </cell>
          <cell r="E203" t="str">
            <v>Právnická fakulta</v>
          </cell>
          <cell r="L203">
            <v>2</v>
          </cell>
          <cell r="M203">
            <v>3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BH203">
            <v>0</v>
          </cell>
          <cell r="BI203">
            <v>8</v>
          </cell>
          <cell r="BJ203">
            <v>0</v>
          </cell>
          <cell r="BK203" t="str">
            <v>UK</v>
          </cell>
          <cell r="BN203">
            <v>0</v>
          </cell>
        </row>
        <row r="204">
          <cell r="A204">
            <v>701000000</v>
          </cell>
          <cell r="D204" t="str">
            <v>Univerzita Komenského v Bratislave</v>
          </cell>
          <cell r="E204" t="str">
            <v>Lekárska fakulta</v>
          </cell>
          <cell r="L204">
            <v>2</v>
          </cell>
          <cell r="M204">
            <v>3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BH204">
            <v>0</v>
          </cell>
          <cell r="BI204">
            <v>7</v>
          </cell>
          <cell r="BJ204">
            <v>0</v>
          </cell>
          <cell r="BK204" t="str">
            <v>UK</v>
          </cell>
          <cell r="BN204">
            <v>0</v>
          </cell>
        </row>
        <row r="205">
          <cell r="A205">
            <v>716000000</v>
          </cell>
          <cell r="D205" t="str">
            <v>Univerzita Konštantína Filozofa v Nitre</v>
          </cell>
          <cell r="E205" t="str">
            <v>Filozofická fakulta</v>
          </cell>
          <cell r="L205">
            <v>2</v>
          </cell>
          <cell r="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BH205">
            <v>0</v>
          </cell>
          <cell r="BI205">
            <v>0.5</v>
          </cell>
          <cell r="BJ205">
            <v>0</v>
          </cell>
          <cell r="BK205" t="str">
            <v>UKF</v>
          </cell>
          <cell r="BN205">
            <v>0</v>
          </cell>
        </row>
        <row r="206">
          <cell r="A206">
            <v>716000000</v>
          </cell>
          <cell r="D206" t="str">
            <v>Univerzita Konštantína Filozofa v Nitre</v>
          </cell>
          <cell r="E206" t="str">
            <v>Filozofická fakulta</v>
          </cell>
          <cell r="L206">
            <v>2</v>
          </cell>
          <cell r="M206">
            <v>2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BH206">
            <v>0</v>
          </cell>
          <cell r="BI206">
            <v>0.5</v>
          </cell>
          <cell r="BJ206">
            <v>0</v>
          </cell>
          <cell r="BK206" t="str">
            <v>UKF</v>
          </cell>
          <cell r="BN206">
            <v>0</v>
          </cell>
        </row>
        <row r="207">
          <cell r="A207">
            <v>718000000</v>
          </cell>
          <cell r="D207" t="str">
            <v>Akadémia umení v Banskej Bystrici</v>
          </cell>
          <cell r="E207" t="str">
            <v>Fakulta múzických umení</v>
          </cell>
          <cell r="L207">
            <v>2</v>
          </cell>
          <cell r="M207">
            <v>3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BH207">
            <v>0</v>
          </cell>
          <cell r="BI207">
            <v>22</v>
          </cell>
          <cell r="BJ207">
            <v>0</v>
          </cell>
          <cell r="BK207" t="str">
            <v>AU</v>
          </cell>
          <cell r="BN207">
            <v>0</v>
          </cell>
        </row>
        <row r="208">
          <cell r="A208">
            <v>718000000</v>
          </cell>
          <cell r="D208" t="str">
            <v>Akadémia umení v Banskej Bystrici</v>
          </cell>
          <cell r="E208" t="str">
            <v>Fakulta výtvarných umení</v>
          </cell>
          <cell r="L208">
            <v>2</v>
          </cell>
          <cell r="M208">
            <v>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BH208">
            <v>0</v>
          </cell>
          <cell r="BI208">
            <v>3</v>
          </cell>
          <cell r="BJ208">
            <v>0</v>
          </cell>
          <cell r="BK208" t="str">
            <v>AU</v>
          </cell>
          <cell r="BN208">
            <v>0</v>
          </cell>
        </row>
        <row r="209">
          <cell r="A209">
            <v>701000000</v>
          </cell>
          <cell r="D209" t="str">
            <v>Univerzita Komenského v Bratislave</v>
          </cell>
          <cell r="E209" t="str">
            <v>Pedagogická fakulta</v>
          </cell>
          <cell r="L209">
            <v>2</v>
          </cell>
          <cell r="M209">
            <v>1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BH209">
            <v>0</v>
          </cell>
          <cell r="BI209">
            <v>80</v>
          </cell>
          <cell r="BJ209">
            <v>0</v>
          </cell>
          <cell r="BK209" t="str">
            <v>UK</v>
          </cell>
          <cell r="BN209">
            <v>0</v>
          </cell>
        </row>
        <row r="210">
          <cell r="A210">
            <v>701000000</v>
          </cell>
          <cell r="D210" t="str">
            <v>Univerzita Komenského v Bratislave</v>
          </cell>
          <cell r="E210" t="str">
            <v>Pedagogická fakulta</v>
          </cell>
          <cell r="L210">
            <v>1</v>
          </cell>
          <cell r="M210">
            <v>3</v>
          </cell>
          <cell r="AN210">
            <v>1</v>
          </cell>
          <cell r="AO210">
            <v>0</v>
          </cell>
          <cell r="AP210">
            <v>0</v>
          </cell>
          <cell r="AQ210">
            <v>0</v>
          </cell>
          <cell r="AR210">
            <v>1</v>
          </cell>
          <cell r="BH210">
            <v>3.3000000000000003</v>
          </cell>
          <cell r="BI210">
            <v>1</v>
          </cell>
          <cell r="BJ210">
            <v>1</v>
          </cell>
          <cell r="BK210" t="str">
            <v>UK</v>
          </cell>
          <cell r="BN210">
            <v>1</v>
          </cell>
        </row>
        <row r="211">
          <cell r="A211">
            <v>701000000</v>
          </cell>
          <cell r="D211" t="str">
            <v>Univerzita Komenského v Bratislave</v>
          </cell>
          <cell r="E211" t="str">
            <v>Pedagogická fakulta</v>
          </cell>
          <cell r="L211">
            <v>2</v>
          </cell>
          <cell r="M211">
            <v>3</v>
          </cell>
          <cell r="AN211">
            <v>1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BH211">
            <v>0</v>
          </cell>
          <cell r="BI211">
            <v>9</v>
          </cell>
          <cell r="BJ211">
            <v>0</v>
          </cell>
          <cell r="BK211" t="str">
            <v>UK</v>
          </cell>
          <cell r="BN211">
            <v>0</v>
          </cell>
        </row>
        <row r="212">
          <cell r="A212">
            <v>701000000</v>
          </cell>
          <cell r="D212" t="str">
            <v>Univerzita Komenského v Bratislave</v>
          </cell>
          <cell r="E212" t="str">
            <v>Pedagogická fakulta</v>
          </cell>
          <cell r="L212">
            <v>2</v>
          </cell>
          <cell r="M212">
            <v>2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BH212">
            <v>0</v>
          </cell>
          <cell r="BI212">
            <v>79</v>
          </cell>
          <cell r="BJ212">
            <v>0</v>
          </cell>
          <cell r="BK212" t="str">
            <v>UK</v>
          </cell>
          <cell r="BN212">
            <v>0</v>
          </cell>
        </row>
        <row r="213">
          <cell r="A213">
            <v>701000000</v>
          </cell>
          <cell r="D213" t="str">
            <v>Univerzita Komenského v Bratislave</v>
          </cell>
          <cell r="E213" t="str">
            <v>Pedagogická fakulta</v>
          </cell>
          <cell r="L213">
            <v>1</v>
          </cell>
          <cell r="M213">
            <v>1</v>
          </cell>
          <cell r="AN213">
            <v>57.5</v>
          </cell>
          <cell r="AO213">
            <v>64.5</v>
          </cell>
          <cell r="AP213">
            <v>0</v>
          </cell>
          <cell r="AQ213">
            <v>0</v>
          </cell>
          <cell r="AR213">
            <v>57.5</v>
          </cell>
          <cell r="BH213">
            <v>55.000000000000007</v>
          </cell>
          <cell r="BI213">
            <v>64.5</v>
          </cell>
          <cell r="BJ213">
            <v>0</v>
          </cell>
          <cell r="BK213" t="str">
            <v>UK</v>
          </cell>
          <cell r="BN213">
            <v>57.5</v>
          </cell>
        </row>
        <row r="214">
          <cell r="A214">
            <v>701000000</v>
          </cell>
          <cell r="D214" t="str">
            <v>Univerzita Komenského v Bratislave</v>
          </cell>
          <cell r="E214" t="str">
            <v>Pedagogická fakulta</v>
          </cell>
          <cell r="L214">
            <v>1</v>
          </cell>
          <cell r="M214">
            <v>1</v>
          </cell>
          <cell r="AN214">
            <v>50</v>
          </cell>
          <cell r="AO214">
            <v>58.5</v>
          </cell>
          <cell r="AP214">
            <v>0</v>
          </cell>
          <cell r="AQ214">
            <v>0</v>
          </cell>
          <cell r="AR214">
            <v>50</v>
          </cell>
          <cell r="BH214">
            <v>47.245000000000005</v>
          </cell>
          <cell r="BI214">
            <v>58.5</v>
          </cell>
          <cell r="BJ214">
            <v>0</v>
          </cell>
          <cell r="BK214" t="str">
            <v>UK</v>
          </cell>
          <cell r="BN214">
            <v>50</v>
          </cell>
        </row>
        <row r="215">
          <cell r="A215">
            <v>701000000</v>
          </cell>
          <cell r="D215" t="str">
            <v>Univerzita Komenského v Bratislave</v>
          </cell>
          <cell r="E215" t="str">
            <v>Pedagogická fakulta</v>
          </cell>
          <cell r="L215">
            <v>1</v>
          </cell>
          <cell r="M215">
            <v>4</v>
          </cell>
          <cell r="AN215">
            <v>104</v>
          </cell>
          <cell r="AO215">
            <v>112</v>
          </cell>
          <cell r="AP215">
            <v>0</v>
          </cell>
          <cell r="AQ215">
            <v>0</v>
          </cell>
          <cell r="AR215">
            <v>104</v>
          </cell>
          <cell r="BH215">
            <v>114.36</v>
          </cell>
          <cell r="BI215">
            <v>112</v>
          </cell>
          <cell r="BJ215">
            <v>0</v>
          </cell>
          <cell r="BK215" t="str">
            <v>UK</v>
          </cell>
          <cell r="BN215">
            <v>104</v>
          </cell>
        </row>
        <row r="216">
          <cell r="A216">
            <v>708000000</v>
          </cell>
          <cell r="D216" t="str">
            <v>Univerzita veterinárskeho lekárstva a farmácie v Košiciach</v>
          </cell>
          <cell r="E216">
            <v>0</v>
          </cell>
          <cell r="L216">
            <v>2</v>
          </cell>
          <cell r="M216">
            <v>1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BH216">
            <v>0</v>
          </cell>
          <cell r="BI216">
            <v>18</v>
          </cell>
          <cell r="BJ216">
            <v>0</v>
          </cell>
          <cell r="BK216" t="str">
            <v>UVLF</v>
          </cell>
          <cell r="BN216">
            <v>0</v>
          </cell>
        </row>
        <row r="217">
          <cell r="A217">
            <v>708000000</v>
          </cell>
          <cell r="D217" t="str">
            <v>Univerzita veterinárskeho lekárstva a farmácie v Košiciach</v>
          </cell>
          <cell r="E217">
            <v>0</v>
          </cell>
          <cell r="L217">
            <v>2</v>
          </cell>
          <cell r="M217">
            <v>1</v>
          </cell>
          <cell r="AN217">
            <v>9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BH217">
            <v>0</v>
          </cell>
          <cell r="BI217">
            <v>39</v>
          </cell>
          <cell r="BJ217">
            <v>0</v>
          </cell>
          <cell r="BK217" t="str">
            <v>UVLF</v>
          </cell>
          <cell r="BN217">
            <v>0</v>
          </cell>
        </row>
        <row r="218">
          <cell r="A218">
            <v>708000000</v>
          </cell>
          <cell r="D218" t="str">
            <v>Univerzita veterinárskeho lekárstva a farmácie v Košiciach</v>
          </cell>
          <cell r="E218">
            <v>0</v>
          </cell>
          <cell r="L218">
            <v>1</v>
          </cell>
          <cell r="M218">
            <v>4</v>
          </cell>
          <cell r="AN218">
            <v>378</v>
          </cell>
          <cell r="AO218">
            <v>398</v>
          </cell>
          <cell r="AP218">
            <v>0</v>
          </cell>
          <cell r="AQ218">
            <v>0</v>
          </cell>
          <cell r="AR218">
            <v>378</v>
          </cell>
          <cell r="BH218">
            <v>1082.715789473684</v>
          </cell>
          <cell r="BI218">
            <v>398</v>
          </cell>
          <cell r="BJ218">
            <v>0</v>
          </cell>
          <cell r="BK218" t="str">
            <v>UVLF</v>
          </cell>
          <cell r="BN218">
            <v>378</v>
          </cell>
        </row>
        <row r="219">
          <cell r="A219">
            <v>708000000</v>
          </cell>
          <cell r="D219" t="str">
            <v>Univerzita veterinárskeho lekárstva a farmácie v Košiciach</v>
          </cell>
          <cell r="E219">
            <v>0</v>
          </cell>
          <cell r="L219">
            <v>1</v>
          </cell>
          <cell r="M219">
            <v>3</v>
          </cell>
          <cell r="AN219">
            <v>19</v>
          </cell>
          <cell r="AO219">
            <v>0</v>
          </cell>
          <cell r="AP219">
            <v>0</v>
          </cell>
          <cell r="AQ219">
            <v>0</v>
          </cell>
          <cell r="AR219">
            <v>19</v>
          </cell>
          <cell r="BH219">
            <v>119.7</v>
          </cell>
          <cell r="BI219">
            <v>19</v>
          </cell>
          <cell r="BJ219">
            <v>19</v>
          </cell>
          <cell r="BK219" t="str">
            <v>UVLF</v>
          </cell>
          <cell r="BN219">
            <v>19</v>
          </cell>
        </row>
        <row r="220">
          <cell r="A220">
            <v>701000000</v>
          </cell>
          <cell r="D220" t="str">
            <v>Univerzita Komenského v Bratislave</v>
          </cell>
          <cell r="E220" t="str">
            <v>Fakulta matematiky, fyziky a informatiky</v>
          </cell>
          <cell r="L220">
            <v>2</v>
          </cell>
          <cell r="M220">
            <v>3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BH220">
            <v>0</v>
          </cell>
          <cell r="BI220">
            <v>7</v>
          </cell>
          <cell r="BJ220">
            <v>0</v>
          </cell>
          <cell r="BK220" t="str">
            <v>UK</v>
          </cell>
          <cell r="BN220">
            <v>0</v>
          </cell>
        </row>
        <row r="221">
          <cell r="A221">
            <v>701000000</v>
          </cell>
          <cell r="D221" t="str">
            <v>Univerzita Komenského v Bratislave</v>
          </cell>
          <cell r="E221" t="str">
            <v>Fakulta matematiky, fyziky a informatiky</v>
          </cell>
          <cell r="L221">
            <v>1</v>
          </cell>
          <cell r="M221">
            <v>3</v>
          </cell>
          <cell r="AN221">
            <v>5</v>
          </cell>
          <cell r="AO221">
            <v>0</v>
          </cell>
          <cell r="AP221">
            <v>0</v>
          </cell>
          <cell r="AQ221">
            <v>0</v>
          </cell>
          <cell r="AR221">
            <v>5</v>
          </cell>
          <cell r="BH221">
            <v>31.5</v>
          </cell>
          <cell r="BI221">
            <v>7</v>
          </cell>
          <cell r="BJ221">
            <v>5</v>
          </cell>
          <cell r="BK221" t="str">
            <v>UK</v>
          </cell>
          <cell r="BN221">
            <v>5</v>
          </cell>
        </row>
        <row r="222">
          <cell r="A222">
            <v>701000000</v>
          </cell>
          <cell r="D222" t="str">
            <v>Univerzita Komenského v Bratislave</v>
          </cell>
          <cell r="E222" t="str">
            <v>Fakulta matematiky, fyziky a informatiky</v>
          </cell>
          <cell r="L222">
            <v>2</v>
          </cell>
          <cell r="M222">
            <v>3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BH222">
            <v>0</v>
          </cell>
          <cell r="BI222">
            <v>3</v>
          </cell>
          <cell r="BJ222">
            <v>0</v>
          </cell>
          <cell r="BK222" t="str">
            <v>UK</v>
          </cell>
          <cell r="BN222">
            <v>0</v>
          </cell>
        </row>
        <row r="223">
          <cell r="A223">
            <v>716000000</v>
          </cell>
          <cell r="D223" t="str">
            <v>Univerzita Konštantína Filozofa v Nitre</v>
          </cell>
          <cell r="E223" t="str">
            <v>Pedagogická fakulta</v>
          </cell>
          <cell r="L223">
            <v>2</v>
          </cell>
          <cell r="M223">
            <v>1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BH223">
            <v>0</v>
          </cell>
          <cell r="BI223">
            <v>7</v>
          </cell>
          <cell r="BJ223">
            <v>0</v>
          </cell>
          <cell r="BK223" t="str">
            <v>UKF</v>
          </cell>
          <cell r="BN223">
            <v>0</v>
          </cell>
        </row>
        <row r="224">
          <cell r="A224">
            <v>716000000</v>
          </cell>
          <cell r="D224" t="str">
            <v>Univerzita Konštantína Filozofa v Nitre</v>
          </cell>
          <cell r="E224" t="str">
            <v>Pedagogická fakulta</v>
          </cell>
          <cell r="L224">
            <v>2</v>
          </cell>
          <cell r="M224">
            <v>1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BH224">
            <v>0</v>
          </cell>
          <cell r="BI224">
            <v>182</v>
          </cell>
          <cell r="BJ224">
            <v>0</v>
          </cell>
          <cell r="BK224" t="str">
            <v>UKF</v>
          </cell>
          <cell r="BN224">
            <v>0</v>
          </cell>
        </row>
        <row r="225">
          <cell r="A225">
            <v>711000000</v>
          </cell>
          <cell r="D225" t="str">
            <v>Univerzita Pavla Jozefa Šafárika v Košiciach</v>
          </cell>
          <cell r="E225" t="str">
            <v>Prírodovedecká fakulta</v>
          </cell>
          <cell r="L225">
            <v>1</v>
          </cell>
          <cell r="M225">
            <v>1</v>
          </cell>
          <cell r="AN225">
            <v>22</v>
          </cell>
          <cell r="AO225">
            <v>23</v>
          </cell>
          <cell r="AP225">
            <v>0</v>
          </cell>
          <cell r="AQ225">
            <v>0</v>
          </cell>
          <cell r="AR225">
            <v>22</v>
          </cell>
          <cell r="BH225">
            <v>28.5</v>
          </cell>
          <cell r="BI225">
            <v>23</v>
          </cell>
          <cell r="BJ225">
            <v>0</v>
          </cell>
          <cell r="BK225" t="str">
            <v>UPJŠ</v>
          </cell>
          <cell r="BN225">
            <v>22</v>
          </cell>
        </row>
        <row r="226">
          <cell r="A226">
            <v>716000000</v>
          </cell>
          <cell r="D226" t="str">
            <v>Univerzita Konštantína Filozofa v Nitre</v>
          </cell>
          <cell r="E226" t="str">
            <v>Filozofická fakulta</v>
          </cell>
          <cell r="L226">
            <v>2</v>
          </cell>
          <cell r="M226">
            <v>1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BH226">
            <v>0</v>
          </cell>
          <cell r="BI226">
            <v>1</v>
          </cell>
          <cell r="BJ226">
            <v>0</v>
          </cell>
          <cell r="BK226" t="str">
            <v>UKF</v>
          </cell>
          <cell r="BN226">
            <v>0</v>
          </cell>
        </row>
        <row r="227">
          <cell r="A227">
            <v>722000000</v>
          </cell>
          <cell r="D227" t="str">
            <v>Katolícka univerzita v Ružomberku</v>
          </cell>
          <cell r="E227" t="str">
            <v>Teologická fakulta v Košiciach</v>
          </cell>
          <cell r="L227">
            <v>1</v>
          </cell>
          <cell r="M227">
            <v>4</v>
          </cell>
          <cell r="AN227">
            <v>25</v>
          </cell>
          <cell r="AO227">
            <v>29</v>
          </cell>
          <cell r="AP227">
            <v>0</v>
          </cell>
          <cell r="AQ227">
            <v>0</v>
          </cell>
          <cell r="AR227">
            <v>25</v>
          </cell>
          <cell r="BH227">
            <v>23.8</v>
          </cell>
          <cell r="BI227">
            <v>29</v>
          </cell>
          <cell r="BJ227">
            <v>0</v>
          </cell>
          <cell r="BK227" t="str">
            <v>KU</v>
          </cell>
          <cell r="BN227">
            <v>25</v>
          </cell>
        </row>
        <row r="228">
          <cell r="A228">
            <v>722000000</v>
          </cell>
          <cell r="D228" t="str">
            <v>Katolícka univerzita v Ružomberku</v>
          </cell>
          <cell r="E228" t="str">
            <v>Teologická fakulta v Košiciach</v>
          </cell>
          <cell r="L228">
            <v>2</v>
          </cell>
          <cell r="M228">
            <v>3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BH228">
            <v>0</v>
          </cell>
          <cell r="BI228">
            <v>8</v>
          </cell>
          <cell r="BJ228">
            <v>0</v>
          </cell>
          <cell r="BK228" t="str">
            <v>KU</v>
          </cell>
          <cell r="BN228">
            <v>0</v>
          </cell>
        </row>
        <row r="229">
          <cell r="A229">
            <v>711000000</v>
          </cell>
          <cell r="D229" t="str">
            <v>Univerzita Pavla Jozefa Šafárika v Košiciach</v>
          </cell>
          <cell r="E229" t="str">
            <v>Fakulta verejnej správy</v>
          </cell>
          <cell r="L229">
            <v>2</v>
          </cell>
          <cell r="M229">
            <v>1</v>
          </cell>
          <cell r="AN229">
            <v>2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BH229">
            <v>0</v>
          </cell>
          <cell r="BI229">
            <v>51</v>
          </cell>
          <cell r="BJ229">
            <v>0</v>
          </cell>
          <cell r="BK229" t="str">
            <v>UPJŠ</v>
          </cell>
          <cell r="BN229">
            <v>0</v>
          </cell>
        </row>
        <row r="230">
          <cell r="A230">
            <v>712000000</v>
          </cell>
          <cell r="D230" t="str">
            <v>Akadémia ozbrojených síl generála Milana Rastislava Štefánika</v>
          </cell>
          <cell r="E230">
            <v>0</v>
          </cell>
          <cell r="L230">
            <v>2</v>
          </cell>
          <cell r="M230">
            <v>3</v>
          </cell>
          <cell r="AN230">
            <v>9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BH230">
            <v>0</v>
          </cell>
          <cell r="BI230">
            <v>9</v>
          </cell>
          <cell r="BJ230">
            <v>0</v>
          </cell>
          <cell r="BK230" t="str">
            <v>AOS</v>
          </cell>
          <cell r="BN230">
            <v>0</v>
          </cell>
        </row>
        <row r="231">
          <cell r="A231">
            <v>716000000</v>
          </cell>
          <cell r="D231" t="str">
            <v>Univerzita Konštantína Filozofa v Nitre</v>
          </cell>
          <cell r="E231" t="str">
            <v>Fakulta prírodných vied a informatiky</v>
          </cell>
          <cell r="L231">
            <v>2</v>
          </cell>
          <cell r="M231">
            <v>1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BH231">
            <v>0</v>
          </cell>
          <cell r="BI231">
            <v>29</v>
          </cell>
          <cell r="BJ231">
            <v>0</v>
          </cell>
          <cell r="BK231" t="str">
            <v>UKF</v>
          </cell>
          <cell r="BN231">
            <v>0</v>
          </cell>
        </row>
        <row r="232">
          <cell r="A232">
            <v>711000000</v>
          </cell>
          <cell r="D232" t="str">
            <v>Univerzita Pavla Jozefa Šafárika v Košiciach</v>
          </cell>
          <cell r="E232" t="str">
            <v>Právnická fakulta</v>
          </cell>
          <cell r="L232">
            <v>2</v>
          </cell>
          <cell r="M232">
            <v>1</v>
          </cell>
          <cell r="AN232">
            <v>4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BH232">
            <v>0</v>
          </cell>
          <cell r="BI232">
            <v>99</v>
          </cell>
          <cell r="BJ232">
            <v>0</v>
          </cell>
          <cell r="BK232" t="str">
            <v>UPJŠ</v>
          </cell>
          <cell r="BN232">
            <v>0</v>
          </cell>
        </row>
        <row r="233">
          <cell r="A233">
            <v>711000000</v>
          </cell>
          <cell r="D233" t="str">
            <v>Univerzita Pavla Jozefa Šafárika v Košiciach</v>
          </cell>
          <cell r="E233" t="str">
            <v>Filozofická fakulta</v>
          </cell>
          <cell r="L233">
            <v>2</v>
          </cell>
          <cell r="M233">
            <v>3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BH233">
            <v>0</v>
          </cell>
          <cell r="BI233">
            <v>2</v>
          </cell>
          <cell r="BJ233">
            <v>0</v>
          </cell>
          <cell r="BK233" t="str">
            <v>UPJŠ</v>
          </cell>
          <cell r="BN233">
            <v>0</v>
          </cell>
        </row>
        <row r="234">
          <cell r="A234">
            <v>711000000</v>
          </cell>
          <cell r="D234" t="str">
            <v>Univerzita Pavla Jozefa Šafárika v Košiciach</v>
          </cell>
          <cell r="E234" t="str">
            <v>Filozofická fakulta</v>
          </cell>
          <cell r="L234">
            <v>1</v>
          </cell>
          <cell r="M234">
            <v>3</v>
          </cell>
          <cell r="AN234">
            <v>10</v>
          </cell>
          <cell r="AO234">
            <v>0</v>
          </cell>
          <cell r="AP234">
            <v>0</v>
          </cell>
          <cell r="AQ234">
            <v>0</v>
          </cell>
          <cell r="AR234">
            <v>10</v>
          </cell>
          <cell r="BH234">
            <v>33</v>
          </cell>
          <cell r="BI234">
            <v>10</v>
          </cell>
          <cell r="BJ234">
            <v>10</v>
          </cell>
          <cell r="BK234" t="str">
            <v>UPJŠ</v>
          </cell>
          <cell r="BN234">
            <v>10</v>
          </cell>
        </row>
        <row r="235">
          <cell r="A235">
            <v>703000000</v>
          </cell>
          <cell r="D235" t="str">
            <v>Ekonomická univerzita v Bratislave</v>
          </cell>
          <cell r="E235" t="str">
            <v>Fakulta medzinárodných vzťahov</v>
          </cell>
          <cell r="L235">
            <v>1</v>
          </cell>
          <cell r="M235">
            <v>3</v>
          </cell>
          <cell r="AN235">
            <v>7</v>
          </cell>
          <cell r="AO235">
            <v>0</v>
          </cell>
          <cell r="AP235">
            <v>0</v>
          </cell>
          <cell r="AQ235">
            <v>0</v>
          </cell>
          <cell r="AR235">
            <v>7</v>
          </cell>
          <cell r="BH235">
            <v>30.800000000000004</v>
          </cell>
          <cell r="BI235">
            <v>8</v>
          </cell>
          <cell r="BJ235">
            <v>7</v>
          </cell>
          <cell r="BK235" t="str">
            <v>EU</v>
          </cell>
          <cell r="BN235">
            <v>7</v>
          </cell>
        </row>
        <row r="236">
          <cell r="A236">
            <v>703000000</v>
          </cell>
          <cell r="D236" t="str">
            <v>Ekonomická univerzita v Bratislave</v>
          </cell>
          <cell r="E236" t="str">
            <v>Fakulta podnikového manažmentu</v>
          </cell>
          <cell r="L236">
            <v>2</v>
          </cell>
          <cell r="M236">
            <v>3</v>
          </cell>
          <cell r="AN236">
            <v>11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BH236">
            <v>0</v>
          </cell>
          <cell r="BI236">
            <v>11</v>
          </cell>
          <cell r="BJ236">
            <v>0</v>
          </cell>
          <cell r="BK236" t="str">
            <v>EU</v>
          </cell>
          <cell r="BN236">
            <v>0</v>
          </cell>
        </row>
        <row r="237">
          <cell r="A237">
            <v>711000000</v>
          </cell>
          <cell r="D237" t="str">
            <v>Univerzita Pavla Jozefa Šafárika v Košiciach</v>
          </cell>
          <cell r="E237" t="str">
            <v>Filozofická fakulta</v>
          </cell>
          <cell r="L237">
            <v>1</v>
          </cell>
          <cell r="M237">
            <v>1</v>
          </cell>
          <cell r="AN237">
            <v>30</v>
          </cell>
          <cell r="AO237">
            <v>31</v>
          </cell>
          <cell r="AP237">
            <v>0</v>
          </cell>
          <cell r="AQ237">
            <v>0</v>
          </cell>
          <cell r="AR237">
            <v>30</v>
          </cell>
          <cell r="BH237">
            <v>25.799999999999997</v>
          </cell>
          <cell r="BI237">
            <v>31</v>
          </cell>
          <cell r="BJ237">
            <v>0</v>
          </cell>
          <cell r="BK237" t="str">
            <v>UPJŠ</v>
          </cell>
          <cell r="BN237">
            <v>30</v>
          </cell>
        </row>
        <row r="238">
          <cell r="A238">
            <v>701000000</v>
          </cell>
          <cell r="D238" t="str">
            <v>Univerzita Komenského v Bratislave</v>
          </cell>
          <cell r="E238" t="str">
            <v>Filozofická fakulta</v>
          </cell>
          <cell r="L238">
            <v>2</v>
          </cell>
          <cell r="M238">
            <v>3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BH238">
            <v>0</v>
          </cell>
          <cell r="BI238">
            <v>6</v>
          </cell>
          <cell r="BJ238">
            <v>0</v>
          </cell>
          <cell r="BK238" t="str">
            <v>UK</v>
          </cell>
          <cell r="BN238">
            <v>0</v>
          </cell>
        </row>
        <row r="239">
          <cell r="A239">
            <v>701000000</v>
          </cell>
          <cell r="D239" t="str">
            <v>Univerzita Komenského v Bratislave</v>
          </cell>
          <cell r="E239" t="str">
            <v>Filozofická fakulta</v>
          </cell>
          <cell r="L239">
            <v>1</v>
          </cell>
          <cell r="M239">
            <v>3</v>
          </cell>
          <cell r="AN239">
            <v>15</v>
          </cell>
          <cell r="AO239">
            <v>0</v>
          </cell>
          <cell r="AP239">
            <v>0</v>
          </cell>
          <cell r="AQ239">
            <v>0</v>
          </cell>
          <cell r="AR239">
            <v>15</v>
          </cell>
          <cell r="BH239">
            <v>49.500000000000007</v>
          </cell>
          <cell r="BI239">
            <v>17</v>
          </cell>
          <cell r="BJ239">
            <v>15</v>
          </cell>
          <cell r="BK239" t="str">
            <v>UK</v>
          </cell>
          <cell r="BN239">
            <v>15</v>
          </cell>
        </row>
        <row r="240">
          <cell r="A240">
            <v>701000000</v>
          </cell>
          <cell r="D240" t="str">
            <v>Univerzita Komenského v Bratislave</v>
          </cell>
          <cell r="E240" t="str">
            <v>Filozofická fakulta</v>
          </cell>
          <cell r="L240">
            <v>1</v>
          </cell>
          <cell r="M240">
            <v>2</v>
          </cell>
          <cell r="AN240">
            <v>4</v>
          </cell>
          <cell r="AO240">
            <v>7</v>
          </cell>
          <cell r="AP240">
            <v>0</v>
          </cell>
          <cell r="AQ240">
            <v>0</v>
          </cell>
          <cell r="AR240">
            <v>4</v>
          </cell>
          <cell r="BH240">
            <v>4</v>
          </cell>
          <cell r="BI240">
            <v>7</v>
          </cell>
          <cell r="BJ240">
            <v>0</v>
          </cell>
          <cell r="BK240" t="str">
            <v>UK</v>
          </cell>
          <cell r="BN240">
            <v>4</v>
          </cell>
        </row>
        <row r="241">
          <cell r="A241">
            <v>701000000</v>
          </cell>
          <cell r="D241" t="str">
            <v>Univerzita Komenského v Bratislave</v>
          </cell>
          <cell r="E241" t="str">
            <v>Filozofická fakulta</v>
          </cell>
          <cell r="L241">
            <v>1</v>
          </cell>
          <cell r="M241">
            <v>1</v>
          </cell>
          <cell r="AN241">
            <v>105</v>
          </cell>
          <cell r="AO241">
            <v>116.5</v>
          </cell>
          <cell r="AP241">
            <v>0</v>
          </cell>
          <cell r="AQ241">
            <v>0</v>
          </cell>
          <cell r="AR241">
            <v>105</v>
          </cell>
          <cell r="BH241">
            <v>127.84909090909093</v>
          </cell>
          <cell r="BI241">
            <v>116.5</v>
          </cell>
          <cell r="BJ241">
            <v>0</v>
          </cell>
          <cell r="BK241" t="str">
            <v>UK</v>
          </cell>
          <cell r="BN241">
            <v>105</v>
          </cell>
        </row>
        <row r="242">
          <cell r="A242">
            <v>701000000</v>
          </cell>
          <cell r="D242" t="str">
            <v>Univerzita Komenského v Bratislave</v>
          </cell>
          <cell r="E242" t="str">
            <v>Filozofická fakulta</v>
          </cell>
          <cell r="L242">
            <v>1</v>
          </cell>
          <cell r="M242">
            <v>1</v>
          </cell>
          <cell r="AN242">
            <v>21.5</v>
          </cell>
          <cell r="AO242">
            <v>22</v>
          </cell>
          <cell r="AP242">
            <v>0</v>
          </cell>
          <cell r="AQ242">
            <v>0</v>
          </cell>
          <cell r="AR242">
            <v>21.5</v>
          </cell>
          <cell r="BH242">
            <v>25.022727272727273</v>
          </cell>
          <cell r="BI242">
            <v>22</v>
          </cell>
          <cell r="BJ242">
            <v>0</v>
          </cell>
          <cell r="BK242" t="str">
            <v>UK</v>
          </cell>
          <cell r="BN242">
            <v>21.5</v>
          </cell>
        </row>
        <row r="243">
          <cell r="A243">
            <v>709000000</v>
          </cell>
          <cell r="D243" t="str">
            <v>Technická univerzita v Košiciach</v>
          </cell>
          <cell r="E243" t="str">
            <v>Fakulta umení</v>
          </cell>
          <cell r="L243">
            <v>1</v>
          </cell>
          <cell r="M243">
            <v>1</v>
          </cell>
          <cell r="AN243">
            <v>77</v>
          </cell>
          <cell r="AO243">
            <v>85</v>
          </cell>
          <cell r="AP243">
            <v>0</v>
          </cell>
          <cell r="AQ243">
            <v>0</v>
          </cell>
          <cell r="AR243">
            <v>77</v>
          </cell>
          <cell r="BH243">
            <v>220.48000000000002</v>
          </cell>
          <cell r="BI243">
            <v>85</v>
          </cell>
          <cell r="BJ243">
            <v>0</v>
          </cell>
          <cell r="BK243" t="str">
            <v>TUKE</v>
          </cell>
          <cell r="BN243">
            <v>77</v>
          </cell>
        </row>
        <row r="244">
          <cell r="A244">
            <v>722000000</v>
          </cell>
          <cell r="D244" t="str">
            <v>Katolícka univerzita v Ružomberku</v>
          </cell>
          <cell r="E244" t="str">
            <v>Pedagogická fakulta</v>
          </cell>
          <cell r="L244">
            <v>2</v>
          </cell>
          <cell r="M244">
            <v>2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BH244">
            <v>0</v>
          </cell>
          <cell r="BI244">
            <v>40</v>
          </cell>
          <cell r="BJ244">
            <v>0</v>
          </cell>
          <cell r="BK244" t="str">
            <v>KU</v>
          </cell>
          <cell r="BN244">
            <v>0</v>
          </cell>
        </row>
        <row r="245">
          <cell r="A245">
            <v>722000000</v>
          </cell>
          <cell r="D245" t="str">
            <v>Katolícka univerzita v Ružomberku</v>
          </cell>
          <cell r="E245" t="str">
            <v>Pedagogická fakulta</v>
          </cell>
          <cell r="L245">
            <v>2</v>
          </cell>
          <cell r="M245">
            <v>2</v>
          </cell>
          <cell r="AN245">
            <v>1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BH245">
            <v>0</v>
          </cell>
          <cell r="BI245">
            <v>12</v>
          </cell>
          <cell r="BJ245">
            <v>0</v>
          </cell>
          <cell r="BK245" t="str">
            <v>KU</v>
          </cell>
          <cell r="BN245">
            <v>0</v>
          </cell>
        </row>
        <row r="246">
          <cell r="A246">
            <v>709000000</v>
          </cell>
          <cell r="D246" t="str">
            <v>Technická univerzita v Košiciach</v>
          </cell>
          <cell r="E246" t="str">
            <v>Fakulta baníctva, ekológie, riadenia a geotechnológií</v>
          </cell>
          <cell r="L246">
            <v>2</v>
          </cell>
          <cell r="M246">
            <v>3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BH246">
            <v>0</v>
          </cell>
          <cell r="BI246">
            <v>9</v>
          </cell>
          <cell r="BJ246">
            <v>0</v>
          </cell>
          <cell r="BK246" t="str">
            <v>TUKE</v>
          </cell>
          <cell r="BN246">
            <v>0</v>
          </cell>
        </row>
        <row r="247">
          <cell r="A247">
            <v>709000000</v>
          </cell>
          <cell r="D247" t="str">
            <v>Technická univerzita v Košiciach</v>
          </cell>
          <cell r="E247" t="str">
            <v>Stavebná fakulta</v>
          </cell>
          <cell r="L247">
            <v>1</v>
          </cell>
          <cell r="M247">
            <v>3</v>
          </cell>
          <cell r="AN247">
            <v>2</v>
          </cell>
          <cell r="AO247">
            <v>0</v>
          </cell>
          <cell r="AP247">
            <v>0</v>
          </cell>
          <cell r="AQ247">
            <v>0</v>
          </cell>
          <cell r="AR247">
            <v>2</v>
          </cell>
          <cell r="BH247">
            <v>12.600000000000001</v>
          </cell>
          <cell r="BI247">
            <v>5</v>
          </cell>
          <cell r="BJ247">
            <v>2</v>
          </cell>
          <cell r="BK247" t="str">
            <v>TUKE</v>
          </cell>
          <cell r="BN247">
            <v>2</v>
          </cell>
        </row>
        <row r="248">
          <cell r="A248">
            <v>709000000</v>
          </cell>
          <cell r="D248" t="str">
            <v>Technická univerzita v Košiciach</v>
          </cell>
          <cell r="E248" t="str">
            <v>Stavebná fakulta</v>
          </cell>
          <cell r="L248">
            <v>1</v>
          </cell>
          <cell r="M248">
            <v>3</v>
          </cell>
          <cell r="AN248">
            <v>10</v>
          </cell>
          <cell r="AO248">
            <v>0</v>
          </cell>
          <cell r="AP248">
            <v>0</v>
          </cell>
          <cell r="AQ248">
            <v>0</v>
          </cell>
          <cell r="AR248">
            <v>10</v>
          </cell>
          <cell r="BH248">
            <v>63</v>
          </cell>
          <cell r="BI248">
            <v>11</v>
          </cell>
          <cell r="BJ248">
            <v>10</v>
          </cell>
          <cell r="BK248" t="str">
            <v>TUKE</v>
          </cell>
          <cell r="BN248">
            <v>10</v>
          </cell>
        </row>
        <row r="249">
          <cell r="A249">
            <v>709000000</v>
          </cell>
          <cell r="D249" t="str">
            <v>Technická univerzita v Košiciach</v>
          </cell>
          <cell r="E249" t="str">
            <v>Stavebná fakulta</v>
          </cell>
          <cell r="L249">
            <v>1</v>
          </cell>
          <cell r="M249">
            <v>1</v>
          </cell>
          <cell r="AN249">
            <v>509</v>
          </cell>
          <cell r="AO249">
            <v>523</v>
          </cell>
          <cell r="AP249">
            <v>0</v>
          </cell>
          <cell r="AQ249">
            <v>0</v>
          </cell>
          <cell r="AR249">
            <v>509</v>
          </cell>
          <cell r="BH249">
            <v>632.24659090909086</v>
          </cell>
          <cell r="BI249">
            <v>523</v>
          </cell>
          <cell r="BJ249">
            <v>0</v>
          </cell>
          <cell r="BK249" t="str">
            <v>TUKE</v>
          </cell>
          <cell r="BN249">
            <v>509</v>
          </cell>
        </row>
        <row r="250">
          <cell r="A250">
            <v>709000000</v>
          </cell>
          <cell r="D250" t="str">
            <v>Technická univerzita v Košiciach</v>
          </cell>
          <cell r="E250" t="str">
            <v>Ekonomická fakulta</v>
          </cell>
          <cell r="L250">
            <v>1</v>
          </cell>
          <cell r="M250">
            <v>3</v>
          </cell>
          <cell r="AN250">
            <v>18</v>
          </cell>
          <cell r="AO250">
            <v>0</v>
          </cell>
          <cell r="AP250">
            <v>0</v>
          </cell>
          <cell r="AQ250">
            <v>0</v>
          </cell>
          <cell r="AR250">
            <v>18</v>
          </cell>
          <cell r="BH250">
            <v>79.2</v>
          </cell>
          <cell r="BI250">
            <v>20</v>
          </cell>
          <cell r="BJ250">
            <v>18</v>
          </cell>
          <cell r="BK250" t="str">
            <v>TUKE</v>
          </cell>
          <cell r="BN250">
            <v>18</v>
          </cell>
        </row>
        <row r="251">
          <cell r="A251">
            <v>709000000</v>
          </cell>
          <cell r="D251" t="str">
            <v>Technická univerzita v Košiciach</v>
          </cell>
          <cell r="E251" t="str">
            <v>Ekonomická fakulta</v>
          </cell>
          <cell r="L251">
            <v>2</v>
          </cell>
          <cell r="M251">
            <v>3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BH251">
            <v>0</v>
          </cell>
          <cell r="BI251">
            <v>1</v>
          </cell>
          <cell r="BJ251">
            <v>0</v>
          </cell>
          <cell r="BK251" t="str">
            <v>TUKE</v>
          </cell>
          <cell r="BN251">
            <v>0</v>
          </cell>
        </row>
        <row r="252">
          <cell r="A252">
            <v>701000000</v>
          </cell>
          <cell r="D252" t="str">
            <v>Univerzita Komenského v Bratislave</v>
          </cell>
          <cell r="E252" t="str">
            <v>Jesseniova lekárska fakulta v Martine</v>
          </cell>
          <cell r="L252">
            <v>1</v>
          </cell>
          <cell r="M252">
            <v>3</v>
          </cell>
          <cell r="AN252">
            <v>4</v>
          </cell>
          <cell r="AO252">
            <v>0</v>
          </cell>
          <cell r="AP252">
            <v>0</v>
          </cell>
          <cell r="AQ252">
            <v>0</v>
          </cell>
          <cell r="AR252">
            <v>4</v>
          </cell>
          <cell r="BH252">
            <v>32.64</v>
          </cell>
          <cell r="BI252">
            <v>4</v>
          </cell>
          <cell r="BJ252">
            <v>4</v>
          </cell>
          <cell r="BK252" t="str">
            <v>UK</v>
          </cell>
          <cell r="BN252">
            <v>4</v>
          </cell>
        </row>
        <row r="253">
          <cell r="A253">
            <v>701000000</v>
          </cell>
          <cell r="D253" t="str">
            <v>Univerzita Komenského v Bratislave</v>
          </cell>
          <cell r="E253" t="str">
            <v>Jesseniova lekárska fakulta v Martine</v>
          </cell>
          <cell r="L253">
            <v>1</v>
          </cell>
          <cell r="M253">
            <v>3</v>
          </cell>
          <cell r="AN253">
            <v>15</v>
          </cell>
          <cell r="AO253">
            <v>0</v>
          </cell>
          <cell r="AP253">
            <v>0</v>
          </cell>
          <cell r="AQ253">
            <v>0</v>
          </cell>
          <cell r="AR253">
            <v>15</v>
          </cell>
          <cell r="BH253">
            <v>153</v>
          </cell>
          <cell r="BI253">
            <v>16</v>
          </cell>
          <cell r="BJ253">
            <v>15</v>
          </cell>
          <cell r="BK253" t="str">
            <v>UK</v>
          </cell>
          <cell r="BN253">
            <v>15</v>
          </cell>
        </row>
        <row r="254">
          <cell r="A254">
            <v>701000000</v>
          </cell>
          <cell r="D254" t="str">
            <v>Univerzita Komenského v Bratislave</v>
          </cell>
          <cell r="E254" t="str">
            <v>Jesseniova lekárska fakulta v Martine</v>
          </cell>
          <cell r="L254">
            <v>1</v>
          </cell>
          <cell r="M254">
            <v>3</v>
          </cell>
          <cell r="AN254">
            <v>1</v>
          </cell>
          <cell r="AO254">
            <v>0</v>
          </cell>
          <cell r="AP254">
            <v>0</v>
          </cell>
          <cell r="AQ254">
            <v>0</v>
          </cell>
          <cell r="AR254">
            <v>1</v>
          </cell>
          <cell r="BH254">
            <v>9.9085714285714275</v>
          </cell>
          <cell r="BI254">
            <v>1</v>
          </cell>
          <cell r="BJ254">
            <v>1</v>
          </cell>
          <cell r="BK254" t="str">
            <v>UK</v>
          </cell>
          <cell r="BN254">
            <v>1</v>
          </cell>
        </row>
        <row r="255">
          <cell r="A255">
            <v>701000000</v>
          </cell>
          <cell r="D255" t="str">
            <v>Univerzita Komenského v Bratislave</v>
          </cell>
          <cell r="E255" t="str">
            <v>Jesseniova lekárska fakulta v Martine</v>
          </cell>
          <cell r="L255">
            <v>2</v>
          </cell>
          <cell r="M255">
            <v>3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BH255">
            <v>0</v>
          </cell>
          <cell r="BI255">
            <v>7</v>
          </cell>
          <cell r="BJ255">
            <v>0</v>
          </cell>
          <cell r="BK255" t="str">
            <v>UK</v>
          </cell>
          <cell r="BN255">
            <v>0</v>
          </cell>
        </row>
        <row r="256">
          <cell r="A256">
            <v>701000000</v>
          </cell>
          <cell r="D256" t="str">
            <v>Univerzita Komenského v Bratislave</v>
          </cell>
          <cell r="E256" t="str">
            <v>Jesseniova lekárska fakulta v Martine</v>
          </cell>
          <cell r="L256">
            <v>2</v>
          </cell>
          <cell r="M256">
            <v>3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BH256">
            <v>0</v>
          </cell>
          <cell r="BI256">
            <v>5</v>
          </cell>
          <cell r="BJ256">
            <v>0</v>
          </cell>
          <cell r="BK256" t="str">
            <v>UK</v>
          </cell>
          <cell r="BN256">
            <v>0</v>
          </cell>
        </row>
        <row r="257">
          <cell r="A257">
            <v>701000000</v>
          </cell>
          <cell r="D257" t="str">
            <v>Univerzita Komenského v Bratislave</v>
          </cell>
          <cell r="E257" t="str">
            <v>Jesseniova lekárska fakulta v Martine</v>
          </cell>
          <cell r="L257">
            <v>2</v>
          </cell>
          <cell r="M257">
            <v>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BH257">
            <v>0</v>
          </cell>
          <cell r="BI257">
            <v>36</v>
          </cell>
          <cell r="BJ257">
            <v>0</v>
          </cell>
          <cell r="BK257" t="str">
            <v>UK</v>
          </cell>
          <cell r="BN257">
            <v>0</v>
          </cell>
        </row>
        <row r="258">
          <cell r="A258">
            <v>701000000</v>
          </cell>
          <cell r="D258" t="str">
            <v>Univerzita Komenského v Bratislave</v>
          </cell>
          <cell r="E258" t="str">
            <v>Lekárska fakulta</v>
          </cell>
          <cell r="L258">
            <v>1</v>
          </cell>
          <cell r="M258">
            <v>4</v>
          </cell>
          <cell r="AN258">
            <v>220</v>
          </cell>
          <cell r="AO258">
            <v>238</v>
          </cell>
          <cell r="AP258">
            <v>0</v>
          </cell>
          <cell r="AQ258">
            <v>0</v>
          </cell>
          <cell r="AR258">
            <v>220</v>
          </cell>
          <cell r="BH258">
            <v>646.66</v>
          </cell>
          <cell r="BI258">
            <v>238</v>
          </cell>
          <cell r="BJ258">
            <v>0</v>
          </cell>
          <cell r="BK258" t="str">
            <v>UK</v>
          </cell>
          <cell r="BN258">
            <v>220</v>
          </cell>
        </row>
        <row r="259">
          <cell r="A259">
            <v>701000000</v>
          </cell>
          <cell r="D259" t="str">
            <v>Univerzita Komenského v Bratislave</v>
          </cell>
          <cell r="E259" t="str">
            <v>Lekárska fakulta</v>
          </cell>
          <cell r="L259">
            <v>1</v>
          </cell>
          <cell r="M259">
            <v>4</v>
          </cell>
          <cell r="AN259">
            <v>0</v>
          </cell>
          <cell r="AO259">
            <v>117</v>
          </cell>
          <cell r="AP259">
            <v>0</v>
          </cell>
          <cell r="AQ259">
            <v>0</v>
          </cell>
          <cell r="AR259">
            <v>0</v>
          </cell>
          <cell r="BH259">
            <v>0</v>
          </cell>
          <cell r="BI259">
            <v>117</v>
          </cell>
          <cell r="BJ259">
            <v>0</v>
          </cell>
          <cell r="BK259" t="str">
            <v>UK</v>
          </cell>
          <cell r="BN259">
            <v>0</v>
          </cell>
        </row>
        <row r="260">
          <cell r="A260">
            <v>709000000</v>
          </cell>
          <cell r="D260" t="str">
            <v>Technická univerzita v Košiciach</v>
          </cell>
          <cell r="E260" t="str">
            <v>Strojnícka fakulta</v>
          </cell>
          <cell r="L260">
            <v>2</v>
          </cell>
          <cell r="M260">
            <v>3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BH260">
            <v>0</v>
          </cell>
          <cell r="BI260">
            <v>12</v>
          </cell>
          <cell r="BJ260">
            <v>0</v>
          </cell>
          <cell r="BK260" t="str">
            <v>TUKE</v>
          </cell>
          <cell r="BN260">
            <v>0</v>
          </cell>
        </row>
        <row r="261">
          <cell r="A261">
            <v>701000000</v>
          </cell>
          <cell r="D261" t="str">
            <v>Univerzita Komenského v Bratislave</v>
          </cell>
          <cell r="E261" t="str">
            <v>Prírodovedecká fakulta</v>
          </cell>
          <cell r="L261">
            <v>1</v>
          </cell>
          <cell r="M261">
            <v>3</v>
          </cell>
          <cell r="AN261">
            <v>17</v>
          </cell>
          <cell r="AO261">
            <v>0</v>
          </cell>
          <cell r="AP261">
            <v>0</v>
          </cell>
          <cell r="AQ261">
            <v>0</v>
          </cell>
          <cell r="AR261">
            <v>17</v>
          </cell>
          <cell r="BH261">
            <v>89.250000000000014</v>
          </cell>
          <cell r="BI261">
            <v>18</v>
          </cell>
          <cell r="BJ261">
            <v>17</v>
          </cell>
          <cell r="BK261" t="str">
            <v>UK</v>
          </cell>
          <cell r="BN261">
            <v>17</v>
          </cell>
        </row>
        <row r="262">
          <cell r="A262">
            <v>701000000</v>
          </cell>
          <cell r="D262" t="str">
            <v>Univerzita Komenského v Bratislave</v>
          </cell>
          <cell r="E262" t="str">
            <v>Prírodovedecká fakulta</v>
          </cell>
          <cell r="L262">
            <v>1</v>
          </cell>
          <cell r="M262">
            <v>3</v>
          </cell>
          <cell r="AN262">
            <v>8</v>
          </cell>
          <cell r="AO262">
            <v>0</v>
          </cell>
          <cell r="AP262">
            <v>0</v>
          </cell>
          <cell r="AQ262">
            <v>0</v>
          </cell>
          <cell r="AR262">
            <v>8</v>
          </cell>
          <cell r="BH262">
            <v>45.360000000000007</v>
          </cell>
          <cell r="BI262">
            <v>9</v>
          </cell>
          <cell r="BJ262">
            <v>8</v>
          </cell>
          <cell r="BK262" t="str">
            <v>UK</v>
          </cell>
          <cell r="BN262">
            <v>8</v>
          </cell>
        </row>
        <row r="263">
          <cell r="A263">
            <v>701000000</v>
          </cell>
          <cell r="D263" t="str">
            <v>Univerzita Komenského v Bratislave</v>
          </cell>
          <cell r="E263" t="str">
            <v>Prírodovedecká fakulta</v>
          </cell>
          <cell r="L263">
            <v>1</v>
          </cell>
          <cell r="M263">
            <v>3</v>
          </cell>
          <cell r="AN263">
            <v>10</v>
          </cell>
          <cell r="AO263">
            <v>0</v>
          </cell>
          <cell r="AP263">
            <v>0</v>
          </cell>
          <cell r="AQ263">
            <v>0</v>
          </cell>
          <cell r="AR263">
            <v>10</v>
          </cell>
          <cell r="BH263">
            <v>63</v>
          </cell>
          <cell r="BI263">
            <v>10</v>
          </cell>
          <cell r="BJ263">
            <v>10</v>
          </cell>
          <cell r="BK263" t="str">
            <v>UK</v>
          </cell>
          <cell r="BN263">
            <v>10</v>
          </cell>
        </row>
        <row r="264">
          <cell r="A264">
            <v>701000000</v>
          </cell>
          <cell r="D264" t="str">
            <v>Univerzita Komenského v Bratislave</v>
          </cell>
          <cell r="E264" t="str">
            <v>Prírodovedecká fakulta</v>
          </cell>
          <cell r="L264">
            <v>1</v>
          </cell>
          <cell r="M264">
            <v>3</v>
          </cell>
          <cell r="AN264">
            <v>27</v>
          </cell>
          <cell r="AO264">
            <v>0</v>
          </cell>
          <cell r="AP264">
            <v>0</v>
          </cell>
          <cell r="AQ264">
            <v>0</v>
          </cell>
          <cell r="AR264">
            <v>27</v>
          </cell>
          <cell r="BH264">
            <v>170.1</v>
          </cell>
          <cell r="BI264">
            <v>28</v>
          </cell>
          <cell r="BJ264">
            <v>27</v>
          </cell>
          <cell r="BK264" t="str">
            <v>UK</v>
          </cell>
          <cell r="BN264">
            <v>27</v>
          </cell>
        </row>
        <row r="265">
          <cell r="A265">
            <v>701000000</v>
          </cell>
          <cell r="D265" t="str">
            <v>Univerzita Komenského v Bratislave</v>
          </cell>
          <cell r="E265" t="str">
            <v>Prírodovedecká fakulta</v>
          </cell>
          <cell r="L265">
            <v>1</v>
          </cell>
          <cell r="M265">
            <v>3</v>
          </cell>
          <cell r="AN265">
            <v>24</v>
          </cell>
          <cell r="AO265">
            <v>0</v>
          </cell>
          <cell r="AP265">
            <v>0</v>
          </cell>
          <cell r="AQ265">
            <v>0</v>
          </cell>
          <cell r="AR265">
            <v>24</v>
          </cell>
          <cell r="BH265">
            <v>151.20000000000002</v>
          </cell>
          <cell r="BI265">
            <v>25</v>
          </cell>
          <cell r="BJ265">
            <v>24</v>
          </cell>
          <cell r="BK265" t="str">
            <v>UK</v>
          </cell>
          <cell r="BN265">
            <v>24</v>
          </cell>
        </row>
        <row r="266">
          <cell r="A266">
            <v>701000000</v>
          </cell>
          <cell r="D266" t="str">
            <v>Univerzita Komenského v Bratislave</v>
          </cell>
          <cell r="E266" t="str">
            <v>Fakulta sociálnych a ekonomických vied</v>
          </cell>
          <cell r="L266">
            <v>1</v>
          </cell>
          <cell r="M266">
            <v>3</v>
          </cell>
          <cell r="AN266">
            <v>13</v>
          </cell>
          <cell r="AO266">
            <v>0</v>
          </cell>
          <cell r="AP266">
            <v>0</v>
          </cell>
          <cell r="AQ266">
            <v>0</v>
          </cell>
          <cell r="AR266">
            <v>13</v>
          </cell>
          <cell r="BH266">
            <v>57.2</v>
          </cell>
          <cell r="BI266">
            <v>19</v>
          </cell>
          <cell r="BJ266">
            <v>13</v>
          </cell>
          <cell r="BK266" t="str">
            <v>UK</v>
          </cell>
          <cell r="BN266">
            <v>13</v>
          </cell>
        </row>
        <row r="267">
          <cell r="A267">
            <v>701000000</v>
          </cell>
          <cell r="D267" t="str">
            <v>Univerzita Komenského v Bratislave</v>
          </cell>
          <cell r="E267" t="str">
            <v>Fakulta sociálnych a ekonomických vied</v>
          </cell>
          <cell r="L267">
            <v>1</v>
          </cell>
          <cell r="M267">
            <v>1</v>
          </cell>
          <cell r="AN267">
            <v>104</v>
          </cell>
          <cell r="AO267">
            <v>115</v>
          </cell>
          <cell r="AP267">
            <v>0</v>
          </cell>
          <cell r="AQ267">
            <v>0</v>
          </cell>
          <cell r="AR267">
            <v>104</v>
          </cell>
          <cell r="BH267">
            <v>87.5</v>
          </cell>
          <cell r="BI267">
            <v>115</v>
          </cell>
          <cell r="BJ267">
            <v>0</v>
          </cell>
          <cell r="BK267" t="str">
            <v>UK</v>
          </cell>
          <cell r="BN267">
            <v>104</v>
          </cell>
        </row>
        <row r="268">
          <cell r="A268">
            <v>719000000</v>
          </cell>
          <cell r="D268" t="str">
            <v>Trenčianska univerzita Alexandra Dubčeka v Trenčíne</v>
          </cell>
          <cell r="E268" t="str">
            <v>Fakulta sociálno-ekonomických vzťahov</v>
          </cell>
          <cell r="L268">
            <v>2</v>
          </cell>
          <cell r="M268">
            <v>3</v>
          </cell>
          <cell r="AN268">
            <v>1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BH268">
            <v>0</v>
          </cell>
          <cell r="BI268">
            <v>4</v>
          </cell>
          <cell r="BJ268">
            <v>0</v>
          </cell>
          <cell r="BK268" t="str">
            <v>TUAD</v>
          </cell>
          <cell r="BN268">
            <v>0</v>
          </cell>
        </row>
        <row r="269">
          <cell r="A269">
            <v>719000000</v>
          </cell>
          <cell r="D269" t="str">
            <v>Trenčianska univerzita Alexandra Dubčeka v Trenčíne</v>
          </cell>
          <cell r="E269" t="str">
            <v>Fakulta sociálno-ekonomických vzťahov</v>
          </cell>
          <cell r="L269">
            <v>1</v>
          </cell>
          <cell r="M269">
            <v>2</v>
          </cell>
          <cell r="AN269">
            <v>152</v>
          </cell>
          <cell r="AO269">
            <v>167</v>
          </cell>
          <cell r="AP269">
            <v>0</v>
          </cell>
          <cell r="AQ269">
            <v>0</v>
          </cell>
          <cell r="AR269">
            <v>152</v>
          </cell>
          <cell r="BH269">
            <v>136.16666666666669</v>
          </cell>
          <cell r="BI269">
            <v>167</v>
          </cell>
          <cell r="BJ269">
            <v>0</v>
          </cell>
          <cell r="BK269" t="str">
            <v>TUAD</v>
          </cell>
          <cell r="BN269">
            <v>152</v>
          </cell>
        </row>
        <row r="270">
          <cell r="A270">
            <v>719000000</v>
          </cell>
          <cell r="D270" t="str">
            <v>Trenčianska univerzita Alexandra Dubčeka v Trenčíne</v>
          </cell>
          <cell r="E270" t="str">
            <v>Fakulta špeciálnej techniky</v>
          </cell>
          <cell r="L270">
            <v>1</v>
          </cell>
          <cell r="M270">
            <v>2</v>
          </cell>
          <cell r="AN270">
            <v>53</v>
          </cell>
          <cell r="AO270">
            <v>54</v>
          </cell>
          <cell r="AP270">
            <v>0</v>
          </cell>
          <cell r="AQ270">
            <v>0</v>
          </cell>
          <cell r="AR270">
            <v>53</v>
          </cell>
          <cell r="BH270">
            <v>62.464285714285715</v>
          </cell>
          <cell r="BI270">
            <v>54</v>
          </cell>
          <cell r="BJ270">
            <v>0</v>
          </cell>
          <cell r="BK270" t="str">
            <v>TUAD</v>
          </cell>
          <cell r="BN270">
            <v>53</v>
          </cell>
        </row>
        <row r="271">
          <cell r="A271">
            <v>719000000</v>
          </cell>
          <cell r="D271" t="str">
            <v>Trenčianska univerzita Alexandra Dubčeka v Trenčíne</v>
          </cell>
          <cell r="E271">
            <v>0</v>
          </cell>
          <cell r="L271">
            <v>1</v>
          </cell>
          <cell r="M271">
            <v>2</v>
          </cell>
          <cell r="AN271">
            <v>27</v>
          </cell>
          <cell r="AO271">
            <v>32</v>
          </cell>
          <cell r="AP271">
            <v>0</v>
          </cell>
          <cell r="AQ271">
            <v>0</v>
          </cell>
          <cell r="AR271">
            <v>27</v>
          </cell>
          <cell r="BH271">
            <v>22.5</v>
          </cell>
          <cell r="BI271">
            <v>32</v>
          </cell>
          <cell r="BJ271">
            <v>0</v>
          </cell>
          <cell r="BK271" t="str">
            <v>TUAD</v>
          </cell>
          <cell r="BN271">
            <v>27</v>
          </cell>
        </row>
        <row r="272">
          <cell r="A272">
            <v>719000000</v>
          </cell>
          <cell r="D272" t="str">
            <v>Trenčianska univerzita Alexandra Dubčeka v Trenčíne</v>
          </cell>
          <cell r="E272" t="str">
            <v>Fakulta špeciálnej techniky</v>
          </cell>
          <cell r="L272">
            <v>1</v>
          </cell>
          <cell r="M272">
            <v>2</v>
          </cell>
          <cell r="AN272">
            <v>55</v>
          </cell>
          <cell r="AO272">
            <v>56</v>
          </cell>
          <cell r="AP272">
            <v>0</v>
          </cell>
          <cell r="AQ272">
            <v>0</v>
          </cell>
          <cell r="AR272">
            <v>55</v>
          </cell>
          <cell r="BH272">
            <v>76.607142857142861</v>
          </cell>
          <cell r="BI272">
            <v>56</v>
          </cell>
          <cell r="BJ272">
            <v>0</v>
          </cell>
          <cell r="BK272" t="str">
            <v>TUAD</v>
          </cell>
          <cell r="BN272">
            <v>55</v>
          </cell>
        </row>
        <row r="273">
          <cell r="A273">
            <v>705000000</v>
          </cell>
          <cell r="D273" t="str">
            <v>Technická univerzita vo Zvolene</v>
          </cell>
          <cell r="E273" t="str">
            <v>Lesnícka fakulta</v>
          </cell>
          <cell r="L273">
            <v>2</v>
          </cell>
          <cell r="M273">
            <v>1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BH273">
            <v>0</v>
          </cell>
          <cell r="BI273">
            <v>33</v>
          </cell>
          <cell r="BJ273">
            <v>0</v>
          </cell>
          <cell r="BK273" t="str">
            <v>TUZVO</v>
          </cell>
          <cell r="BN273">
            <v>0</v>
          </cell>
        </row>
        <row r="274">
          <cell r="A274">
            <v>705000000</v>
          </cell>
          <cell r="D274" t="str">
            <v>Technická univerzita vo Zvolene</v>
          </cell>
          <cell r="E274" t="str">
            <v>Fakulta ekológie a environmentalistiky</v>
          </cell>
          <cell r="L274">
            <v>2</v>
          </cell>
          <cell r="M274">
            <v>3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BH274">
            <v>0</v>
          </cell>
          <cell r="BI274">
            <v>4</v>
          </cell>
          <cell r="BJ274">
            <v>0</v>
          </cell>
          <cell r="BK274" t="str">
            <v>TUZVO</v>
          </cell>
          <cell r="BN274">
            <v>0</v>
          </cell>
        </row>
        <row r="275">
          <cell r="A275">
            <v>705000000</v>
          </cell>
          <cell r="D275" t="str">
            <v>Technická univerzita vo Zvolene</v>
          </cell>
          <cell r="E275" t="str">
            <v>Fakulta ekológie a environmentalistiky</v>
          </cell>
          <cell r="L275">
            <v>1</v>
          </cell>
          <cell r="M275">
            <v>3</v>
          </cell>
          <cell r="AN275">
            <v>12</v>
          </cell>
          <cell r="AO275">
            <v>0</v>
          </cell>
          <cell r="AP275">
            <v>0</v>
          </cell>
          <cell r="AQ275">
            <v>0</v>
          </cell>
          <cell r="AR275">
            <v>12</v>
          </cell>
          <cell r="BH275">
            <v>75.600000000000009</v>
          </cell>
          <cell r="BI275">
            <v>13</v>
          </cell>
          <cell r="BJ275">
            <v>12</v>
          </cell>
          <cell r="BK275" t="str">
            <v>TUZVO</v>
          </cell>
          <cell r="BN275">
            <v>12</v>
          </cell>
        </row>
        <row r="276">
          <cell r="A276">
            <v>715000000</v>
          </cell>
          <cell r="D276" t="str">
            <v>Akadémia Policajného zboru</v>
          </cell>
          <cell r="E276">
            <v>0</v>
          </cell>
          <cell r="L276">
            <v>2</v>
          </cell>
          <cell r="M276">
            <v>2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BH276">
            <v>0</v>
          </cell>
          <cell r="BI276">
            <v>44</v>
          </cell>
          <cell r="BJ276">
            <v>0</v>
          </cell>
          <cell r="BK276" t="str">
            <v>APZ</v>
          </cell>
          <cell r="BN276">
            <v>0</v>
          </cell>
        </row>
        <row r="277">
          <cell r="A277">
            <v>701000000</v>
          </cell>
          <cell r="D277" t="str">
            <v>Univerzita Komenského v Bratislave</v>
          </cell>
          <cell r="E277" t="str">
            <v>Farmaceutická fakulta</v>
          </cell>
          <cell r="L277">
            <v>1</v>
          </cell>
          <cell r="M277">
            <v>4</v>
          </cell>
          <cell r="AN277">
            <v>0</v>
          </cell>
          <cell r="AO277">
            <v>60</v>
          </cell>
          <cell r="AP277">
            <v>0</v>
          </cell>
          <cell r="AQ277">
            <v>0</v>
          </cell>
          <cell r="AR277">
            <v>0</v>
          </cell>
          <cell r="BH277">
            <v>0</v>
          </cell>
          <cell r="BI277">
            <v>60</v>
          </cell>
          <cell r="BJ277">
            <v>0</v>
          </cell>
          <cell r="BK277" t="str">
            <v>UK</v>
          </cell>
          <cell r="BN277">
            <v>0</v>
          </cell>
        </row>
        <row r="278">
          <cell r="A278">
            <v>727000000</v>
          </cell>
          <cell r="D278" t="str">
            <v>Paneurópska vysoká škola</v>
          </cell>
          <cell r="E278" t="str">
            <v>Fakulta práva</v>
          </cell>
          <cell r="L278">
            <v>2</v>
          </cell>
          <cell r="M278">
            <v>1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BH278">
            <v>0</v>
          </cell>
          <cell r="BI278">
            <v>82</v>
          </cell>
          <cell r="BJ278">
            <v>0</v>
          </cell>
          <cell r="BK278" t="str">
            <v>PEVŠ</v>
          </cell>
          <cell r="BN278">
            <v>0</v>
          </cell>
        </row>
        <row r="279">
          <cell r="A279">
            <v>721000000</v>
          </cell>
          <cell r="D279" t="str">
            <v>Vysoká škola manažmentu</v>
          </cell>
          <cell r="E279">
            <v>0</v>
          </cell>
          <cell r="L279">
            <v>2</v>
          </cell>
          <cell r="M279">
            <v>1</v>
          </cell>
          <cell r="AN279">
            <v>47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BH279">
            <v>0</v>
          </cell>
          <cell r="BI279">
            <v>47</v>
          </cell>
          <cell r="BJ279">
            <v>0</v>
          </cell>
          <cell r="BK279" t="str">
            <v>VŠM</v>
          </cell>
          <cell r="BN279">
            <v>0</v>
          </cell>
        </row>
        <row r="280">
          <cell r="A280">
            <v>721000000</v>
          </cell>
          <cell r="D280" t="str">
            <v>Vysoká škola manažmentu</v>
          </cell>
          <cell r="E280">
            <v>0</v>
          </cell>
          <cell r="L280">
            <v>2</v>
          </cell>
          <cell r="M280">
            <v>1</v>
          </cell>
          <cell r="AN280">
            <v>22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BH280">
            <v>0</v>
          </cell>
          <cell r="BI280">
            <v>22</v>
          </cell>
          <cell r="BJ280">
            <v>0</v>
          </cell>
          <cell r="BK280" t="str">
            <v>VŠM</v>
          </cell>
          <cell r="BN280">
            <v>0</v>
          </cell>
        </row>
        <row r="281">
          <cell r="A281">
            <v>710000000</v>
          </cell>
          <cell r="D281" t="str">
            <v>Žilinská univerzita v Žiline</v>
          </cell>
          <cell r="E281" t="str">
            <v>Strojnícka fakulta</v>
          </cell>
          <cell r="L281">
            <v>2</v>
          </cell>
          <cell r="M281">
            <v>3</v>
          </cell>
          <cell r="AN281">
            <v>1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BH281">
            <v>0</v>
          </cell>
          <cell r="BI281">
            <v>3</v>
          </cell>
          <cell r="BJ281">
            <v>0</v>
          </cell>
          <cell r="BK281" t="str">
            <v>ŽU</v>
          </cell>
          <cell r="BN281">
            <v>0</v>
          </cell>
        </row>
        <row r="282">
          <cell r="A282">
            <v>724000000</v>
          </cell>
          <cell r="D282" t="str">
            <v>Vysoká škola zdravotníctva a sociálnej práce sv. Alžbety v Bratislave, n. o.</v>
          </cell>
          <cell r="E282">
            <v>0</v>
          </cell>
          <cell r="L282">
            <v>2</v>
          </cell>
          <cell r="M282">
            <v>2</v>
          </cell>
          <cell r="AN282">
            <v>37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BH282">
            <v>0</v>
          </cell>
          <cell r="BI282">
            <v>37</v>
          </cell>
          <cell r="BJ282">
            <v>0</v>
          </cell>
          <cell r="BK282" t="str">
            <v>VŠZaSP</v>
          </cell>
          <cell r="BN282">
            <v>0</v>
          </cell>
        </row>
        <row r="283">
          <cell r="A283">
            <v>724000000</v>
          </cell>
          <cell r="D283" t="str">
            <v>Vysoká škola zdravotníctva a sociálnej práce sv. Alžbety v Bratislave, n. o.</v>
          </cell>
          <cell r="E283">
            <v>0</v>
          </cell>
          <cell r="L283">
            <v>2</v>
          </cell>
          <cell r="M283">
            <v>1</v>
          </cell>
          <cell r="AN283">
            <v>177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BH283">
            <v>0</v>
          </cell>
          <cell r="BI283">
            <v>177</v>
          </cell>
          <cell r="BJ283">
            <v>0</v>
          </cell>
          <cell r="BK283" t="str">
            <v>VŠZaSP</v>
          </cell>
          <cell r="BN283">
            <v>0</v>
          </cell>
        </row>
        <row r="284">
          <cell r="A284">
            <v>724000000</v>
          </cell>
          <cell r="D284" t="str">
            <v>Vysoká škola zdravotníctva a sociálnej práce sv. Alžbety v Bratislave, n. o.</v>
          </cell>
          <cell r="E284">
            <v>0</v>
          </cell>
          <cell r="L284">
            <v>2</v>
          </cell>
          <cell r="M284">
            <v>2</v>
          </cell>
          <cell r="AN284">
            <v>15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BH284">
            <v>0</v>
          </cell>
          <cell r="BI284">
            <v>15</v>
          </cell>
          <cell r="BJ284">
            <v>0</v>
          </cell>
          <cell r="BK284" t="str">
            <v>VŠZaSP</v>
          </cell>
          <cell r="BN284">
            <v>0</v>
          </cell>
        </row>
        <row r="285">
          <cell r="A285">
            <v>724000000</v>
          </cell>
          <cell r="D285" t="str">
            <v>Vysoká škola zdravotníctva a sociálnej práce sv. Alžbety v Bratislave, n. o.</v>
          </cell>
          <cell r="E285">
            <v>0</v>
          </cell>
          <cell r="L285">
            <v>1</v>
          </cell>
          <cell r="M285">
            <v>5</v>
          </cell>
          <cell r="AN285">
            <v>115</v>
          </cell>
          <cell r="AO285">
            <v>115</v>
          </cell>
          <cell r="AP285">
            <v>115</v>
          </cell>
          <cell r="AQ285">
            <v>0</v>
          </cell>
          <cell r="AR285">
            <v>115</v>
          </cell>
          <cell r="BH285">
            <v>360.14</v>
          </cell>
          <cell r="BI285">
            <v>115</v>
          </cell>
          <cell r="BJ285">
            <v>0</v>
          </cell>
          <cell r="BK285" t="str">
            <v>VŠZaSP</v>
          </cell>
          <cell r="BN285">
            <v>115</v>
          </cell>
        </row>
        <row r="286">
          <cell r="A286">
            <v>724000000</v>
          </cell>
          <cell r="D286" t="str">
            <v>Vysoká škola zdravotníctva a sociálnej práce sv. Alžbety v Bratislave, n. o.</v>
          </cell>
          <cell r="E286">
            <v>0</v>
          </cell>
          <cell r="L286">
            <v>1</v>
          </cell>
          <cell r="M286">
            <v>1</v>
          </cell>
          <cell r="AN286">
            <v>250</v>
          </cell>
          <cell r="AO286">
            <v>250</v>
          </cell>
          <cell r="AP286">
            <v>250</v>
          </cell>
          <cell r="AQ286">
            <v>0</v>
          </cell>
          <cell r="AR286">
            <v>250</v>
          </cell>
          <cell r="BH286">
            <v>486.4524590163935</v>
          </cell>
          <cell r="BI286">
            <v>250</v>
          </cell>
          <cell r="BJ286">
            <v>0</v>
          </cell>
          <cell r="BK286" t="str">
            <v>VŠZaSP</v>
          </cell>
          <cell r="BN286">
            <v>250</v>
          </cell>
        </row>
        <row r="287">
          <cell r="A287">
            <v>724000000</v>
          </cell>
          <cell r="D287" t="str">
            <v>Vysoká škola zdravotníctva a sociálnej práce sv. Alžbety v Bratislave, n. o.</v>
          </cell>
          <cell r="E287">
            <v>0</v>
          </cell>
          <cell r="L287">
            <v>1</v>
          </cell>
          <cell r="M287">
            <v>5</v>
          </cell>
          <cell r="AN287">
            <v>524</v>
          </cell>
          <cell r="AO287">
            <v>524</v>
          </cell>
          <cell r="AP287">
            <v>524</v>
          </cell>
          <cell r="AQ287">
            <v>0</v>
          </cell>
          <cell r="AR287">
            <v>524</v>
          </cell>
          <cell r="BH287">
            <v>1707.1103703703707</v>
          </cell>
          <cell r="BI287">
            <v>524</v>
          </cell>
          <cell r="BJ287">
            <v>0</v>
          </cell>
          <cell r="BK287" t="str">
            <v>VŠZaSP</v>
          </cell>
          <cell r="BN287">
            <v>524</v>
          </cell>
        </row>
        <row r="288">
          <cell r="A288">
            <v>702000000</v>
          </cell>
          <cell r="D288" t="str">
            <v>Slovenská technická univerzita v Bratislave</v>
          </cell>
          <cell r="E288" t="str">
            <v>Fakulta architektúry a dizajnu</v>
          </cell>
          <cell r="L288">
            <v>1</v>
          </cell>
          <cell r="M288">
            <v>3</v>
          </cell>
          <cell r="AN288">
            <v>10</v>
          </cell>
          <cell r="AO288">
            <v>0</v>
          </cell>
          <cell r="AP288">
            <v>0</v>
          </cell>
          <cell r="AQ288">
            <v>0</v>
          </cell>
          <cell r="AR288">
            <v>10</v>
          </cell>
          <cell r="BH288">
            <v>44</v>
          </cell>
          <cell r="BI288">
            <v>16</v>
          </cell>
          <cell r="BJ288">
            <v>10</v>
          </cell>
          <cell r="BK288" t="str">
            <v>STU</v>
          </cell>
          <cell r="BN288">
            <v>10</v>
          </cell>
        </row>
        <row r="289">
          <cell r="A289">
            <v>702000000</v>
          </cell>
          <cell r="D289" t="str">
            <v>Slovenská technická univerzita v Bratislave</v>
          </cell>
          <cell r="E289" t="str">
            <v>Fakulta chemickej a potravinárskej technológie</v>
          </cell>
          <cell r="L289">
            <v>1</v>
          </cell>
          <cell r="M289">
            <v>3</v>
          </cell>
          <cell r="AN289">
            <v>12</v>
          </cell>
          <cell r="AO289">
            <v>0</v>
          </cell>
          <cell r="AP289">
            <v>0</v>
          </cell>
          <cell r="AQ289">
            <v>0</v>
          </cell>
          <cell r="AR289">
            <v>12</v>
          </cell>
          <cell r="BH289">
            <v>75.600000000000009</v>
          </cell>
          <cell r="BI289">
            <v>13</v>
          </cell>
          <cell r="BJ289">
            <v>12</v>
          </cell>
          <cell r="BK289" t="str">
            <v>STU</v>
          </cell>
          <cell r="BN289">
            <v>12</v>
          </cell>
        </row>
        <row r="290">
          <cell r="A290">
            <v>702000000</v>
          </cell>
          <cell r="D290" t="str">
            <v>Slovenská technická univerzita v Bratislave</v>
          </cell>
          <cell r="E290" t="str">
            <v>Materiálovotechnologická fakulta so sídlom v Trnave</v>
          </cell>
          <cell r="L290">
            <v>1</v>
          </cell>
          <cell r="M290">
            <v>3</v>
          </cell>
          <cell r="AN290">
            <v>10</v>
          </cell>
          <cell r="AO290">
            <v>0</v>
          </cell>
          <cell r="AP290">
            <v>0</v>
          </cell>
          <cell r="AQ290">
            <v>10</v>
          </cell>
          <cell r="AR290">
            <v>10</v>
          </cell>
          <cell r="BH290">
            <v>63</v>
          </cell>
          <cell r="BI290">
            <v>11</v>
          </cell>
          <cell r="BJ290">
            <v>10</v>
          </cell>
          <cell r="BK290" t="str">
            <v>STU</v>
          </cell>
          <cell r="BN290">
            <v>10</v>
          </cell>
        </row>
        <row r="291">
          <cell r="A291">
            <v>702000000</v>
          </cell>
          <cell r="D291" t="str">
            <v>Slovenská technická univerzita v Bratislave</v>
          </cell>
          <cell r="E291" t="str">
            <v>Stavebná fakulta</v>
          </cell>
          <cell r="L291">
            <v>1</v>
          </cell>
          <cell r="M291">
            <v>3</v>
          </cell>
          <cell r="AN291">
            <v>2</v>
          </cell>
          <cell r="AO291">
            <v>0</v>
          </cell>
          <cell r="AP291">
            <v>0</v>
          </cell>
          <cell r="AQ291">
            <v>0</v>
          </cell>
          <cell r="AR291">
            <v>2</v>
          </cell>
          <cell r="BH291">
            <v>12.600000000000001</v>
          </cell>
          <cell r="BI291">
            <v>5</v>
          </cell>
          <cell r="BJ291">
            <v>2</v>
          </cell>
          <cell r="BK291" t="str">
            <v>STU</v>
          </cell>
          <cell r="BN291">
            <v>2</v>
          </cell>
        </row>
        <row r="292">
          <cell r="A292">
            <v>702000000</v>
          </cell>
          <cell r="D292" t="str">
            <v>Slovenská technická univerzita v Bratislave</v>
          </cell>
          <cell r="E292" t="str">
            <v>Stavebná fakulta</v>
          </cell>
          <cell r="L292">
            <v>1</v>
          </cell>
          <cell r="M292">
            <v>3</v>
          </cell>
          <cell r="AN292">
            <v>11</v>
          </cell>
          <cell r="AO292">
            <v>0</v>
          </cell>
          <cell r="AP292">
            <v>0</v>
          </cell>
          <cell r="AQ292">
            <v>0</v>
          </cell>
          <cell r="AR292">
            <v>11</v>
          </cell>
          <cell r="BH292">
            <v>69.3</v>
          </cell>
          <cell r="BI292">
            <v>18</v>
          </cell>
          <cell r="BJ292">
            <v>11</v>
          </cell>
          <cell r="BK292" t="str">
            <v>STU</v>
          </cell>
          <cell r="BN292">
            <v>11</v>
          </cell>
        </row>
        <row r="293">
          <cell r="A293">
            <v>702000000</v>
          </cell>
          <cell r="D293" t="str">
            <v>Slovenská technická univerzita v Bratislave</v>
          </cell>
          <cell r="E293" t="str">
            <v>Stavebná fakulta</v>
          </cell>
          <cell r="L293">
            <v>1</v>
          </cell>
          <cell r="M293">
            <v>3</v>
          </cell>
          <cell r="AN293">
            <v>8</v>
          </cell>
          <cell r="AO293">
            <v>0</v>
          </cell>
          <cell r="AP293">
            <v>0</v>
          </cell>
          <cell r="AQ293">
            <v>0</v>
          </cell>
          <cell r="AR293">
            <v>8</v>
          </cell>
          <cell r="BH293">
            <v>50.400000000000006</v>
          </cell>
          <cell r="BI293">
            <v>9</v>
          </cell>
          <cell r="BJ293">
            <v>8</v>
          </cell>
          <cell r="BK293" t="str">
            <v>STU</v>
          </cell>
          <cell r="BN293">
            <v>8</v>
          </cell>
        </row>
        <row r="294">
          <cell r="A294">
            <v>702000000</v>
          </cell>
          <cell r="D294" t="str">
            <v>Slovenská technická univerzita v Bratislave</v>
          </cell>
          <cell r="E294" t="str">
            <v>Materiálovotechnologická fakulta so sídlom v Trnave</v>
          </cell>
          <cell r="L294">
            <v>2</v>
          </cell>
          <cell r="M294">
            <v>3</v>
          </cell>
          <cell r="AN294">
            <v>1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BH294">
            <v>0</v>
          </cell>
          <cell r="BI294">
            <v>9</v>
          </cell>
          <cell r="BJ294">
            <v>0</v>
          </cell>
          <cell r="BK294" t="str">
            <v>STU</v>
          </cell>
          <cell r="BN294">
            <v>0</v>
          </cell>
        </row>
        <row r="295">
          <cell r="A295">
            <v>702000000</v>
          </cell>
          <cell r="D295" t="str">
            <v>Slovenská technická univerzita v Bratislave</v>
          </cell>
          <cell r="E295" t="str">
            <v>Stavebná fakulta</v>
          </cell>
          <cell r="L295">
            <v>1</v>
          </cell>
          <cell r="M295">
            <v>1</v>
          </cell>
          <cell r="AN295">
            <v>961</v>
          </cell>
          <cell r="AO295">
            <v>1067</v>
          </cell>
          <cell r="AP295">
            <v>0</v>
          </cell>
          <cell r="AQ295">
            <v>0</v>
          </cell>
          <cell r="AR295">
            <v>961</v>
          </cell>
          <cell r="BH295">
            <v>1257.8999999999999</v>
          </cell>
          <cell r="BI295">
            <v>1067</v>
          </cell>
          <cell r="BJ295">
            <v>0</v>
          </cell>
          <cell r="BK295" t="str">
            <v>STU</v>
          </cell>
          <cell r="BN295">
            <v>961</v>
          </cell>
        </row>
        <row r="296">
          <cell r="A296">
            <v>702000000</v>
          </cell>
          <cell r="D296" t="str">
            <v>Slovenská technická univerzita v Bratislave</v>
          </cell>
          <cell r="E296" t="str">
            <v>Strojnícka fakulta</v>
          </cell>
          <cell r="L296">
            <v>2</v>
          </cell>
          <cell r="M296">
            <v>3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BH296">
            <v>0</v>
          </cell>
          <cell r="BI296">
            <v>10</v>
          </cell>
          <cell r="BJ296">
            <v>0</v>
          </cell>
          <cell r="BK296" t="str">
            <v>STU</v>
          </cell>
          <cell r="BN296">
            <v>0</v>
          </cell>
        </row>
        <row r="297">
          <cell r="A297">
            <v>702000000</v>
          </cell>
          <cell r="D297" t="str">
            <v>Slovenská technická univerzita v Bratislave</v>
          </cell>
          <cell r="E297" t="str">
            <v>Stavebná fakulta</v>
          </cell>
          <cell r="L297">
            <v>2</v>
          </cell>
          <cell r="M297">
            <v>3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BH297">
            <v>0</v>
          </cell>
          <cell r="BI297">
            <v>2</v>
          </cell>
          <cell r="BJ297">
            <v>0</v>
          </cell>
          <cell r="BK297" t="str">
            <v>STU</v>
          </cell>
          <cell r="BN297">
            <v>0</v>
          </cell>
        </row>
        <row r="298">
          <cell r="A298">
            <v>702000000</v>
          </cell>
          <cell r="D298" t="str">
            <v>Slovenská technická univerzita v Bratislave</v>
          </cell>
          <cell r="E298" t="str">
            <v>Fakulta architektúry a dizajnu</v>
          </cell>
          <cell r="L298">
            <v>1</v>
          </cell>
          <cell r="M298">
            <v>1</v>
          </cell>
          <cell r="AN298">
            <v>474</v>
          </cell>
          <cell r="AO298">
            <v>490</v>
          </cell>
          <cell r="AP298">
            <v>0</v>
          </cell>
          <cell r="AQ298">
            <v>0</v>
          </cell>
          <cell r="AR298">
            <v>474</v>
          </cell>
          <cell r="BH298">
            <v>617.68285714285707</v>
          </cell>
          <cell r="BI298">
            <v>490</v>
          </cell>
          <cell r="BJ298">
            <v>0</v>
          </cell>
          <cell r="BK298" t="str">
            <v>STU</v>
          </cell>
          <cell r="BN298">
            <v>474</v>
          </cell>
        </row>
        <row r="299">
          <cell r="A299">
            <v>702000000</v>
          </cell>
          <cell r="D299" t="str">
            <v>Slovenská technická univerzita v Bratislave</v>
          </cell>
          <cell r="E299" t="str">
            <v>Fakulta informatiky a informačných technológií</v>
          </cell>
          <cell r="L299">
            <v>1</v>
          </cell>
          <cell r="M299">
            <v>1</v>
          </cell>
          <cell r="AN299">
            <v>135</v>
          </cell>
          <cell r="AO299">
            <v>151</v>
          </cell>
          <cell r="AP299">
            <v>151</v>
          </cell>
          <cell r="AQ299">
            <v>135</v>
          </cell>
          <cell r="AR299">
            <v>135</v>
          </cell>
          <cell r="BH299">
            <v>196.79577464788733</v>
          </cell>
          <cell r="BI299">
            <v>151</v>
          </cell>
          <cell r="BJ299">
            <v>0</v>
          </cell>
          <cell r="BK299" t="str">
            <v>STU</v>
          </cell>
          <cell r="BN299">
            <v>135</v>
          </cell>
        </row>
        <row r="300">
          <cell r="A300">
            <v>702000000</v>
          </cell>
          <cell r="D300" t="str">
            <v>Slovenská technická univerzita v Bratislave</v>
          </cell>
          <cell r="E300" t="str">
            <v>Fakulta elektrotechniky a informatiky</v>
          </cell>
          <cell r="L300">
            <v>1</v>
          </cell>
          <cell r="M300">
            <v>1</v>
          </cell>
          <cell r="AN300">
            <v>471</v>
          </cell>
          <cell r="AO300">
            <v>606</v>
          </cell>
          <cell r="AP300">
            <v>606</v>
          </cell>
          <cell r="AQ300">
            <v>471</v>
          </cell>
          <cell r="AR300">
            <v>471</v>
          </cell>
          <cell r="BH300">
            <v>593.66440677966114</v>
          </cell>
          <cell r="BI300">
            <v>606</v>
          </cell>
          <cell r="BJ300">
            <v>0</v>
          </cell>
          <cell r="BK300" t="str">
            <v>STU</v>
          </cell>
          <cell r="BN300">
            <v>471</v>
          </cell>
        </row>
        <row r="301">
          <cell r="A301">
            <v>701000000</v>
          </cell>
          <cell r="D301" t="str">
            <v>Univerzita Komenského v Bratislave</v>
          </cell>
          <cell r="E301" t="str">
            <v>Fakulta managementu</v>
          </cell>
          <cell r="L301">
            <v>2</v>
          </cell>
          <cell r="M301">
            <v>3</v>
          </cell>
          <cell r="AN301">
            <v>2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BH301">
            <v>0</v>
          </cell>
          <cell r="BI301">
            <v>38</v>
          </cell>
          <cell r="BJ301">
            <v>0</v>
          </cell>
          <cell r="BK301" t="str">
            <v>UK</v>
          </cell>
          <cell r="BN301">
            <v>0</v>
          </cell>
        </row>
        <row r="302">
          <cell r="A302">
            <v>701000000</v>
          </cell>
          <cell r="D302" t="str">
            <v>Univerzita Komenského v Bratislave</v>
          </cell>
          <cell r="E302" t="str">
            <v>Fakulta managementu</v>
          </cell>
          <cell r="L302">
            <v>2</v>
          </cell>
          <cell r="M302">
            <v>2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BH302">
            <v>0</v>
          </cell>
          <cell r="BI302">
            <v>209</v>
          </cell>
          <cell r="BJ302">
            <v>0</v>
          </cell>
          <cell r="BK302" t="str">
            <v>UK</v>
          </cell>
          <cell r="BN302">
            <v>0</v>
          </cell>
        </row>
        <row r="303">
          <cell r="A303">
            <v>701000000</v>
          </cell>
          <cell r="D303" t="str">
            <v>Univerzita Komenského v Bratislave</v>
          </cell>
          <cell r="E303" t="str">
            <v>Fakulta managementu</v>
          </cell>
          <cell r="L303">
            <v>2</v>
          </cell>
          <cell r="M303">
            <v>3</v>
          </cell>
          <cell r="AN303">
            <v>16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BH303">
            <v>0</v>
          </cell>
          <cell r="BI303">
            <v>113</v>
          </cell>
          <cell r="BJ303">
            <v>0</v>
          </cell>
          <cell r="BK303" t="str">
            <v>UK</v>
          </cell>
          <cell r="BN303">
            <v>0</v>
          </cell>
        </row>
        <row r="304">
          <cell r="A304">
            <v>704000000</v>
          </cell>
          <cell r="D304" t="str">
            <v>Slovenská poľnohospodárska univerzita v Nitre</v>
          </cell>
          <cell r="E304" t="str">
            <v>Fakulta agrobiológie a potravinových zdrojov</v>
          </cell>
          <cell r="L304">
            <v>2</v>
          </cell>
          <cell r="M304">
            <v>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BH304">
            <v>0</v>
          </cell>
          <cell r="BI304">
            <v>4</v>
          </cell>
          <cell r="BJ304">
            <v>0</v>
          </cell>
          <cell r="BK304" t="str">
            <v>SPU</v>
          </cell>
          <cell r="BN304">
            <v>0</v>
          </cell>
        </row>
        <row r="305">
          <cell r="A305">
            <v>704000000</v>
          </cell>
          <cell r="D305" t="str">
            <v>Slovenská poľnohospodárska univerzita v Nitre</v>
          </cell>
          <cell r="E305" t="str">
            <v>Fakulta agrobiológie a potravinových zdrojov</v>
          </cell>
          <cell r="L305">
            <v>2</v>
          </cell>
          <cell r="M305">
            <v>1</v>
          </cell>
          <cell r="AN305">
            <v>1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BH305">
            <v>0</v>
          </cell>
          <cell r="BI305">
            <v>38</v>
          </cell>
          <cell r="BJ305">
            <v>0</v>
          </cell>
          <cell r="BK305" t="str">
            <v>SPU</v>
          </cell>
          <cell r="BN305">
            <v>0</v>
          </cell>
        </row>
        <row r="306">
          <cell r="A306">
            <v>704000000</v>
          </cell>
          <cell r="D306" t="str">
            <v>Slovenská poľnohospodárska univerzita v Nitre</v>
          </cell>
          <cell r="E306" t="str">
            <v>Fakulta európskych štúdií a regionálneho rozvoja</v>
          </cell>
          <cell r="L306">
            <v>1</v>
          </cell>
          <cell r="M306">
            <v>1</v>
          </cell>
          <cell r="AN306">
            <v>53</v>
          </cell>
          <cell r="AO306">
            <v>66</v>
          </cell>
          <cell r="AP306">
            <v>0</v>
          </cell>
          <cell r="AQ306">
            <v>0</v>
          </cell>
          <cell r="AR306">
            <v>53</v>
          </cell>
          <cell r="BH306">
            <v>41.25</v>
          </cell>
          <cell r="BI306">
            <v>66</v>
          </cell>
          <cell r="BJ306">
            <v>0</v>
          </cell>
          <cell r="BK306" t="str">
            <v>SPU</v>
          </cell>
          <cell r="BN306">
            <v>53</v>
          </cell>
        </row>
        <row r="307">
          <cell r="A307">
            <v>704000000</v>
          </cell>
          <cell r="D307" t="str">
            <v>Slovenská poľnohospodárska univerzita v Nitre</v>
          </cell>
          <cell r="E307" t="str">
            <v>Fakulta záhradníctva a krajinného inžinierstva</v>
          </cell>
          <cell r="L307">
            <v>2</v>
          </cell>
          <cell r="M307">
            <v>1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BH307">
            <v>0</v>
          </cell>
          <cell r="BI307">
            <v>45</v>
          </cell>
          <cell r="BJ307">
            <v>0</v>
          </cell>
          <cell r="BK307" t="str">
            <v>SPU</v>
          </cell>
          <cell r="BN307">
            <v>0</v>
          </cell>
        </row>
        <row r="308">
          <cell r="A308">
            <v>704000000</v>
          </cell>
          <cell r="D308" t="str">
            <v>Slovenská poľnohospodárska univerzita v Nitre</v>
          </cell>
          <cell r="E308" t="str">
            <v>Fakulta agrobiológie a potravinových zdrojov</v>
          </cell>
          <cell r="L308">
            <v>1</v>
          </cell>
          <cell r="M308">
            <v>1</v>
          </cell>
          <cell r="AN308">
            <v>132</v>
          </cell>
          <cell r="AO308">
            <v>148</v>
          </cell>
          <cell r="AP308">
            <v>0</v>
          </cell>
          <cell r="AQ308">
            <v>0</v>
          </cell>
          <cell r="AR308">
            <v>132</v>
          </cell>
          <cell r="BH308">
            <v>176.07804878048782</v>
          </cell>
          <cell r="BI308">
            <v>148</v>
          </cell>
          <cell r="BJ308">
            <v>0</v>
          </cell>
          <cell r="BK308" t="str">
            <v>SPU</v>
          </cell>
          <cell r="BN308">
            <v>132</v>
          </cell>
        </row>
        <row r="309">
          <cell r="A309">
            <v>717000000</v>
          </cell>
          <cell r="D309" t="str">
            <v>Prešovská univerzita v Prešove</v>
          </cell>
          <cell r="E309" t="str">
            <v>Filozofická fakulta</v>
          </cell>
          <cell r="L309">
            <v>2</v>
          </cell>
          <cell r="M309">
            <v>3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BH309">
            <v>0</v>
          </cell>
          <cell r="BI309">
            <v>2</v>
          </cell>
          <cell r="BJ309">
            <v>0</v>
          </cell>
          <cell r="BK309" t="str">
            <v>PU</v>
          </cell>
          <cell r="BN309">
            <v>0</v>
          </cell>
        </row>
        <row r="310">
          <cell r="A310">
            <v>717000000</v>
          </cell>
          <cell r="D310" t="str">
            <v>Prešovská univerzita v Prešove</v>
          </cell>
          <cell r="E310" t="str">
            <v>Fakulta manažmentu, ekonomiky a obchodu</v>
          </cell>
          <cell r="L310">
            <v>2</v>
          </cell>
          <cell r="M310">
            <v>3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BH310">
            <v>0</v>
          </cell>
          <cell r="BI310">
            <v>2</v>
          </cell>
          <cell r="BJ310">
            <v>0</v>
          </cell>
          <cell r="BK310" t="str">
            <v>PU</v>
          </cell>
          <cell r="BN310">
            <v>0</v>
          </cell>
        </row>
        <row r="311">
          <cell r="A311">
            <v>717000000</v>
          </cell>
          <cell r="D311" t="str">
            <v>Prešovská univerzita v Prešove</v>
          </cell>
          <cell r="E311" t="str">
            <v>Pravoslávna bohoslovecká fakulta</v>
          </cell>
          <cell r="L311">
            <v>2</v>
          </cell>
          <cell r="M311">
            <v>3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BH311">
            <v>0</v>
          </cell>
          <cell r="BI311">
            <v>12</v>
          </cell>
          <cell r="BJ311">
            <v>0</v>
          </cell>
          <cell r="BK311" t="str">
            <v>PU</v>
          </cell>
          <cell r="BN311">
            <v>0</v>
          </cell>
        </row>
        <row r="312">
          <cell r="A312">
            <v>716000000</v>
          </cell>
          <cell r="D312" t="str">
            <v>Univerzita Konštantína Filozofa v Nitre</v>
          </cell>
          <cell r="E312" t="str">
            <v>Fakulta sociálnych vied a zdravotníctva</v>
          </cell>
          <cell r="L312">
            <v>2</v>
          </cell>
          <cell r="M312">
            <v>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BH312">
            <v>0</v>
          </cell>
          <cell r="BI312">
            <v>27</v>
          </cell>
          <cell r="BJ312">
            <v>0</v>
          </cell>
          <cell r="BK312" t="str">
            <v>UKF</v>
          </cell>
          <cell r="BN312">
            <v>0</v>
          </cell>
        </row>
        <row r="313">
          <cell r="A313">
            <v>720000000</v>
          </cell>
          <cell r="D313" t="str">
            <v>Univerzita sv. Cyrila a Metoda v Trnave</v>
          </cell>
          <cell r="E313" t="str">
            <v>Filozofická fakulta</v>
          </cell>
          <cell r="L313">
            <v>2</v>
          </cell>
          <cell r="M313">
            <v>1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BH313">
            <v>0</v>
          </cell>
          <cell r="BI313">
            <v>118</v>
          </cell>
          <cell r="BJ313">
            <v>0</v>
          </cell>
          <cell r="BK313" t="str">
            <v>UCM</v>
          </cell>
          <cell r="BN313">
            <v>0</v>
          </cell>
        </row>
        <row r="314">
          <cell r="A314">
            <v>720000000</v>
          </cell>
          <cell r="D314" t="str">
            <v>Univerzita sv. Cyrila a Metoda v Trnave</v>
          </cell>
          <cell r="E314" t="str">
            <v>Filozofická fakulta</v>
          </cell>
          <cell r="L314">
            <v>2</v>
          </cell>
          <cell r="M314">
            <v>1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BH314">
            <v>0</v>
          </cell>
          <cell r="BI314">
            <v>16</v>
          </cell>
          <cell r="BJ314">
            <v>0</v>
          </cell>
          <cell r="BK314" t="str">
            <v>UCM</v>
          </cell>
          <cell r="BN314">
            <v>0</v>
          </cell>
        </row>
        <row r="315">
          <cell r="A315">
            <v>720000000</v>
          </cell>
          <cell r="D315" t="str">
            <v>Univerzita sv. Cyrila a Metoda v Trnave</v>
          </cell>
          <cell r="E315" t="str">
            <v>Fakulta masmediálnej komunikácie</v>
          </cell>
          <cell r="L315">
            <v>2</v>
          </cell>
          <cell r="M315">
            <v>1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BH315">
            <v>0</v>
          </cell>
          <cell r="BI315">
            <v>92</v>
          </cell>
          <cell r="BJ315">
            <v>0</v>
          </cell>
          <cell r="BK315" t="str">
            <v>UCM</v>
          </cell>
          <cell r="BN315">
            <v>0</v>
          </cell>
        </row>
        <row r="316">
          <cell r="A316">
            <v>720000000</v>
          </cell>
          <cell r="D316" t="str">
            <v>Univerzita sv. Cyrila a Metoda v Trnave</v>
          </cell>
          <cell r="E316" t="str">
            <v>Filozofická fakulta</v>
          </cell>
          <cell r="L316">
            <v>1</v>
          </cell>
          <cell r="M316">
            <v>1</v>
          </cell>
          <cell r="AN316">
            <v>128</v>
          </cell>
          <cell r="AO316">
            <v>141</v>
          </cell>
          <cell r="AP316">
            <v>0</v>
          </cell>
          <cell r="AQ316">
            <v>0</v>
          </cell>
          <cell r="AR316">
            <v>128</v>
          </cell>
          <cell r="BH316">
            <v>106.93913043478261</v>
          </cell>
          <cell r="BI316">
            <v>141</v>
          </cell>
          <cell r="BJ316">
            <v>0</v>
          </cell>
          <cell r="BK316" t="str">
            <v>UCM</v>
          </cell>
          <cell r="BN316">
            <v>128</v>
          </cell>
        </row>
        <row r="317">
          <cell r="A317">
            <v>711000000</v>
          </cell>
          <cell r="D317" t="str">
            <v>Univerzita Pavla Jozefa Šafárika v Košiciach</v>
          </cell>
          <cell r="E317" t="str">
            <v>Právnická fakulta</v>
          </cell>
          <cell r="L317">
            <v>2</v>
          </cell>
          <cell r="M317">
            <v>2</v>
          </cell>
          <cell r="AN317">
            <v>1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BH317">
            <v>0</v>
          </cell>
          <cell r="BI317">
            <v>52</v>
          </cell>
          <cell r="BJ317">
            <v>0</v>
          </cell>
          <cell r="BK317" t="str">
            <v>UPJŠ</v>
          </cell>
          <cell r="BN317">
            <v>0</v>
          </cell>
        </row>
        <row r="318">
          <cell r="A318">
            <v>728000000</v>
          </cell>
          <cell r="D318" t="str">
            <v>Vysoká škola Danubius</v>
          </cell>
          <cell r="E318" t="str">
            <v>Fakulta verejnej politiky a verejnej správy</v>
          </cell>
          <cell r="L318">
            <v>1</v>
          </cell>
          <cell r="M318">
            <v>1</v>
          </cell>
          <cell r="AN318">
            <v>89</v>
          </cell>
          <cell r="AO318">
            <v>89</v>
          </cell>
          <cell r="AP318">
            <v>0</v>
          </cell>
          <cell r="AQ318">
            <v>0</v>
          </cell>
          <cell r="AR318">
            <v>89</v>
          </cell>
          <cell r="BH318">
            <v>75.506666666666675</v>
          </cell>
          <cell r="BI318">
            <v>89</v>
          </cell>
          <cell r="BJ318">
            <v>0</v>
          </cell>
          <cell r="BK318" t="str">
            <v>VŠDan</v>
          </cell>
          <cell r="BN318">
            <v>89</v>
          </cell>
        </row>
        <row r="319">
          <cell r="A319">
            <v>713000000</v>
          </cell>
          <cell r="D319" t="str">
            <v>Trnavská univerzita v Trnave</v>
          </cell>
          <cell r="E319" t="str">
            <v>Pedagogická fakulta</v>
          </cell>
          <cell r="L319">
            <v>2</v>
          </cell>
          <cell r="M319">
            <v>2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BH319">
            <v>0</v>
          </cell>
          <cell r="BI319">
            <v>82</v>
          </cell>
          <cell r="BJ319">
            <v>0</v>
          </cell>
          <cell r="BK319" t="str">
            <v>TVU</v>
          </cell>
          <cell r="BN319">
            <v>0</v>
          </cell>
        </row>
        <row r="320">
          <cell r="A320">
            <v>713000000</v>
          </cell>
          <cell r="D320" t="str">
            <v>Trnavská univerzita v Trnave</v>
          </cell>
          <cell r="E320" t="str">
            <v>Pedagogická fakulta</v>
          </cell>
          <cell r="L320">
            <v>2</v>
          </cell>
          <cell r="M320">
            <v>2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BH320">
            <v>0</v>
          </cell>
          <cell r="BI320">
            <v>24</v>
          </cell>
          <cell r="BJ320">
            <v>0</v>
          </cell>
          <cell r="BK320" t="str">
            <v>TVU</v>
          </cell>
          <cell r="BN320">
            <v>0</v>
          </cell>
        </row>
        <row r="321">
          <cell r="A321">
            <v>713000000</v>
          </cell>
          <cell r="D321" t="str">
            <v>Trnavská univerzita v Trnave</v>
          </cell>
          <cell r="E321" t="str">
            <v>Pedagogická fakulta</v>
          </cell>
          <cell r="L321">
            <v>2</v>
          </cell>
          <cell r="M321">
            <v>1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BH321">
            <v>0</v>
          </cell>
          <cell r="BI321">
            <v>331</v>
          </cell>
          <cell r="BJ321">
            <v>0</v>
          </cell>
          <cell r="BK321" t="str">
            <v>TVU</v>
          </cell>
          <cell r="BN321">
            <v>0</v>
          </cell>
        </row>
        <row r="322">
          <cell r="A322">
            <v>725000000</v>
          </cell>
          <cell r="D322" t="str">
            <v>Univerzita J. Selyeho</v>
          </cell>
          <cell r="E322" t="str">
            <v>Fakulta ekonómie a informatiky</v>
          </cell>
          <cell r="L322">
            <v>2</v>
          </cell>
          <cell r="M322">
            <v>1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BH322">
            <v>0</v>
          </cell>
          <cell r="BI322">
            <v>99</v>
          </cell>
          <cell r="BJ322">
            <v>0</v>
          </cell>
          <cell r="BK322" t="str">
            <v>UJS</v>
          </cell>
          <cell r="BN322">
            <v>0</v>
          </cell>
        </row>
        <row r="323">
          <cell r="A323">
            <v>725000000</v>
          </cell>
          <cell r="D323" t="str">
            <v>Univerzita J. Selyeho</v>
          </cell>
          <cell r="E323" t="str">
            <v>Reformovaná teologická fakulta</v>
          </cell>
          <cell r="L323">
            <v>1</v>
          </cell>
          <cell r="M323">
            <v>3</v>
          </cell>
          <cell r="AN323">
            <v>3</v>
          </cell>
          <cell r="AO323">
            <v>0</v>
          </cell>
          <cell r="AP323">
            <v>0</v>
          </cell>
          <cell r="AQ323">
            <v>0</v>
          </cell>
          <cell r="AR323">
            <v>3</v>
          </cell>
          <cell r="BH323">
            <v>13.200000000000001</v>
          </cell>
          <cell r="BI323">
            <v>5</v>
          </cell>
          <cell r="BJ323">
            <v>3</v>
          </cell>
          <cell r="BK323" t="str">
            <v>UJS</v>
          </cell>
          <cell r="BN323">
            <v>3</v>
          </cell>
        </row>
        <row r="324">
          <cell r="A324">
            <v>725000000</v>
          </cell>
          <cell r="D324" t="str">
            <v>Univerzita J. Selyeho</v>
          </cell>
          <cell r="E324" t="str">
            <v>Pedagogická fakulta</v>
          </cell>
          <cell r="L324">
            <v>2</v>
          </cell>
          <cell r="M324">
            <v>1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BH324">
            <v>0</v>
          </cell>
          <cell r="BI324">
            <v>204</v>
          </cell>
          <cell r="BJ324">
            <v>0</v>
          </cell>
          <cell r="BK324" t="str">
            <v>UJS</v>
          </cell>
          <cell r="BN324">
            <v>0</v>
          </cell>
        </row>
        <row r="325">
          <cell r="A325">
            <v>725000000</v>
          </cell>
          <cell r="D325" t="str">
            <v>Univerzita J. Selyeho</v>
          </cell>
          <cell r="E325" t="str">
            <v>Fakulta ekonómie a informatiky</v>
          </cell>
          <cell r="L325">
            <v>1</v>
          </cell>
          <cell r="M325">
            <v>1</v>
          </cell>
          <cell r="AN325">
            <v>30</v>
          </cell>
          <cell r="AO325">
            <v>35</v>
          </cell>
          <cell r="AP325">
            <v>0</v>
          </cell>
          <cell r="AQ325">
            <v>0</v>
          </cell>
          <cell r="AR325">
            <v>30</v>
          </cell>
          <cell r="BH325">
            <v>20.024999999999999</v>
          </cell>
          <cell r="BI325">
            <v>35</v>
          </cell>
          <cell r="BJ325">
            <v>0</v>
          </cell>
          <cell r="BK325" t="str">
            <v>UJS</v>
          </cell>
          <cell r="BN325">
            <v>30</v>
          </cell>
        </row>
        <row r="326">
          <cell r="A326">
            <v>724000000</v>
          </cell>
          <cell r="D326" t="str">
            <v>Vysoká škola zdravotníctva a sociálnej práce sv. Alžbety v Bratislave, n. o.</v>
          </cell>
          <cell r="E326">
            <v>0</v>
          </cell>
          <cell r="L326">
            <v>1</v>
          </cell>
          <cell r="M326">
            <v>1</v>
          </cell>
          <cell r="AN326">
            <v>141</v>
          </cell>
          <cell r="AO326">
            <v>141</v>
          </cell>
          <cell r="AP326">
            <v>0</v>
          </cell>
          <cell r="AQ326">
            <v>0</v>
          </cell>
          <cell r="AR326">
            <v>141</v>
          </cell>
          <cell r="BH326">
            <v>300.96000000000004</v>
          </cell>
          <cell r="BI326">
            <v>141</v>
          </cell>
          <cell r="BJ326">
            <v>0</v>
          </cell>
          <cell r="BK326" t="str">
            <v>VŠZaSP</v>
          </cell>
          <cell r="BN326">
            <v>141</v>
          </cell>
        </row>
        <row r="327">
          <cell r="A327">
            <v>724000000</v>
          </cell>
          <cell r="D327" t="str">
            <v>Vysoká škola zdravotníctva a sociálnej práce sv. Alžbety v Bratislave, n. o.</v>
          </cell>
          <cell r="E327">
            <v>0</v>
          </cell>
          <cell r="L327">
            <v>1</v>
          </cell>
          <cell r="M327">
            <v>5</v>
          </cell>
          <cell r="AN327">
            <v>160</v>
          </cell>
          <cell r="AO327">
            <v>160</v>
          </cell>
          <cell r="AP327">
            <v>160</v>
          </cell>
          <cell r="AQ327">
            <v>0</v>
          </cell>
          <cell r="AR327">
            <v>160</v>
          </cell>
          <cell r="BH327">
            <v>691.23867069486403</v>
          </cell>
          <cell r="BI327">
            <v>160</v>
          </cell>
          <cell r="BJ327">
            <v>0</v>
          </cell>
          <cell r="BK327" t="str">
            <v>VŠZaSP</v>
          </cell>
          <cell r="BN327">
            <v>160</v>
          </cell>
        </row>
        <row r="328">
          <cell r="A328">
            <v>724000000</v>
          </cell>
          <cell r="D328" t="str">
            <v>Vysoká škola zdravotníctva a sociálnej práce sv. Alžbety v Bratislave, n. o.</v>
          </cell>
          <cell r="E328">
            <v>0</v>
          </cell>
          <cell r="L328">
            <v>1</v>
          </cell>
          <cell r="M328">
            <v>1</v>
          </cell>
          <cell r="AN328">
            <v>264</v>
          </cell>
          <cell r="AO328">
            <v>264</v>
          </cell>
          <cell r="AP328">
            <v>0</v>
          </cell>
          <cell r="AQ328">
            <v>0</v>
          </cell>
          <cell r="AR328">
            <v>264</v>
          </cell>
          <cell r="BH328">
            <v>246.12631578947372</v>
          </cell>
          <cell r="BI328">
            <v>264</v>
          </cell>
          <cell r="BJ328">
            <v>0</v>
          </cell>
          <cell r="BK328" t="str">
            <v>VŠZaSP</v>
          </cell>
          <cell r="BN328">
            <v>264</v>
          </cell>
        </row>
        <row r="329">
          <cell r="A329">
            <v>724000000</v>
          </cell>
          <cell r="D329" t="str">
            <v>Vysoká škola zdravotníctva a sociálnej práce sv. Alžbety v Bratislave, n. o.</v>
          </cell>
          <cell r="E329">
            <v>0</v>
          </cell>
          <cell r="L329">
            <v>2</v>
          </cell>
          <cell r="M329">
            <v>1</v>
          </cell>
          <cell r="AN329">
            <v>60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BH329">
            <v>0</v>
          </cell>
          <cell r="BI329">
            <v>60</v>
          </cell>
          <cell r="BJ329">
            <v>0</v>
          </cell>
          <cell r="BK329" t="str">
            <v>VŠZaSP</v>
          </cell>
          <cell r="BN329">
            <v>0</v>
          </cell>
        </row>
        <row r="330">
          <cell r="A330">
            <v>704000000</v>
          </cell>
          <cell r="D330" t="str">
            <v>Slovenská poľnohospodárska univerzita v Nitre</v>
          </cell>
          <cell r="E330" t="str">
            <v>Fakulta biotechnológie a potravinárstva</v>
          </cell>
          <cell r="L330">
            <v>2</v>
          </cell>
          <cell r="M330">
            <v>3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BH330">
            <v>0</v>
          </cell>
          <cell r="BI330">
            <v>3</v>
          </cell>
          <cell r="BJ330">
            <v>0</v>
          </cell>
          <cell r="BK330" t="str">
            <v>SPU</v>
          </cell>
          <cell r="BN330">
            <v>0</v>
          </cell>
        </row>
        <row r="331">
          <cell r="A331">
            <v>724000000</v>
          </cell>
          <cell r="D331" t="str">
            <v>Vysoká škola zdravotníctva a sociálnej práce sv. Alžbety v Bratislave, n. o.</v>
          </cell>
          <cell r="E331">
            <v>0</v>
          </cell>
          <cell r="L331">
            <v>2</v>
          </cell>
          <cell r="M331">
            <v>2</v>
          </cell>
          <cell r="AN331">
            <v>17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BH331">
            <v>0</v>
          </cell>
          <cell r="BI331">
            <v>17</v>
          </cell>
          <cell r="BJ331">
            <v>0</v>
          </cell>
          <cell r="BK331" t="str">
            <v>VŠZaSP</v>
          </cell>
          <cell r="BN331">
            <v>0</v>
          </cell>
        </row>
        <row r="332">
          <cell r="A332">
            <v>724000000</v>
          </cell>
          <cell r="D332" t="str">
            <v>Vysoká škola zdravotníctva a sociálnej práce sv. Alžbety v Bratislave, n. o.</v>
          </cell>
          <cell r="E332">
            <v>0</v>
          </cell>
          <cell r="L332">
            <v>2</v>
          </cell>
          <cell r="M332">
            <v>1</v>
          </cell>
          <cell r="AN332">
            <v>57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BH332">
            <v>0</v>
          </cell>
          <cell r="BI332">
            <v>57</v>
          </cell>
          <cell r="BJ332">
            <v>0</v>
          </cell>
          <cell r="BK332" t="str">
            <v>VŠZaSP</v>
          </cell>
          <cell r="BN332">
            <v>0</v>
          </cell>
        </row>
        <row r="333">
          <cell r="A333">
            <v>724000000</v>
          </cell>
          <cell r="D333" t="str">
            <v>Vysoká škola zdravotníctva a sociálnej práce sv. Alžbety v Bratislave, n. o.</v>
          </cell>
          <cell r="E333">
            <v>0</v>
          </cell>
          <cell r="L333">
            <v>2</v>
          </cell>
          <cell r="M333">
            <v>2</v>
          </cell>
          <cell r="AN333">
            <v>178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BH333">
            <v>0</v>
          </cell>
          <cell r="BI333">
            <v>178</v>
          </cell>
          <cell r="BJ333">
            <v>0</v>
          </cell>
          <cell r="BK333" t="str">
            <v>VŠZaSP</v>
          </cell>
          <cell r="BN333">
            <v>0</v>
          </cell>
        </row>
        <row r="334">
          <cell r="A334">
            <v>703000000</v>
          </cell>
          <cell r="D334" t="str">
            <v>Ekonomická univerzita v Bratislave</v>
          </cell>
          <cell r="E334" t="str">
            <v>Fakulta podnikového manažmentu</v>
          </cell>
          <cell r="L334">
            <v>1</v>
          </cell>
          <cell r="M334">
            <v>3</v>
          </cell>
          <cell r="AN334">
            <v>12</v>
          </cell>
          <cell r="AO334">
            <v>0</v>
          </cell>
          <cell r="AP334">
            <v>0</v>
          </cell>
          <cell r="AQ334">
            <v>0</v>
          </cell>
          <cell r="AR334">
            <v>12</v>
          </cell>
          <cell r="BH334">
            <v>52.800000000000004</v>
          </cell>
          <cell r="BI334">
            <v>15</v>
          </cell>
          <cell r="BJ334">
            <v>12</v>
          </cell>
          <cell r="BK334" t="str">
            <v>EU</v>
          </cell>
          <cell r="BN334">
            <v>12</v>
          </cell>
        </row>
        <row r="335">
          <cell r="A335">
            <v>719000000</v>
          </cell>
          <cell r="D335" t="str">
            <v>Trenčianska univerzita Alexandra Dubčeka v Trenčíne</v>
          </cell>
          <cell r="E335" t="str">
            <v>Fakulta zdravotníctva</v>
          </cell>
          <cell r="L335">
            <v>1</v>
          </cell>
          <cell r="M335">
            <v>2</v>
          </cell>
          <cell r="AN335">
            <v>151</v>
          </cell>
          <cell r="AO335">
            <v>160</v>
          </cell>
          <cell r="AP335">
            <v>0</v>
          </cell>
          <cell r="AQ335">
            <v>0</v>
          </cell>
          <cell r="AR335">
            <v>151</v>
          </cell>
          <cell r="BH335">
            <v>312.36716417910452</v>
          </cell>
          <cell r="BI335">
            <v>160</v>
          </cell>
          <cell r="BJ335">
            <v>0</v>
          </cell>
          <cell r="BK335" t="str">
            <v>TUAD</v>
          </cell>
          <cell r="BN335">
            <v>151</v>
          </cell>
        </row>
        <row r="336">
          <cell r="A336">
            <v>719000000</v>
          </cell>
          <cell r="D336" t="str">
            <v>Trenčianska univerzita Alexandra Dubčeka v Trenčíne</v>
          </cell>
          <cell r="E336">
            <v>0</v>
          </cell>
          <cell r="L336">
            <v>1</v>
          </cell>
          <cell r="M336">
            <v>1</v>
          </cell>
          <cell r="AN336">
            <v>127</v>
          </cell>
          <cell r="AO336">
            <v>140</v>
          </cell>
          <cell r="AP336">
            <v>0</v>
          </cell>
          <cell r="AQ336">
            <v>0</v>
          </cell>
          <cell r="AR336">
            <v>127</v>
          </cell>
          <cell r="BH336">
            <v>112.3</v>
          </cell>
          <cell r="BI336">
            <v>140</v>
          </cell>
          <cell r="BJ336">
            <v>0</v>
          </cell>
          <cell r="BK336" t="str">
            <v>TUAD</v>
          </cell>
          <cell r="BN336">
            <v>127</v>
          </cell>
        </row>
        <row r="337">
          <cell r="A337">
            <v>721000000</v>
          </cell>
          <cell r="D337" t="str">
            <v>Vysoká škola manažmentu</v>
          </cell>
          <cell r="E337">
            <v>0</v>
          </cell>
          <cell r="L337">
            <v>1</v>
          </cell>
          <cell r="M337">
            <v>1</v>
          </cell>
          <cell r="AN337">
            <v>51</v>
          </cell>
          <cell r="AO337">
            <v>51</v>
          </cell>
          <cell r="AP337">
            <v>0</v>
          </cell>
          <cell r="AQ337">
            <v>0</v>
          </cell>
          <cell r="AR337">
            <v>51</v>
          </cell>
          <cell r="BH337">
            <v>38.828571428571429</v>
          </cell>
          <cell r="BI337">
            <v>51</v>
          </cell>
          <cell r="BJ337">
            <v>0</v>
          </cell>
          <cell r="BK337" t="str">
            <v>VŠM</v>
          </cell>
          <cell r="BN337">
            <v>51</v>
          </cell>
        </row>
        <row r="338">
          <cell r="A338">
            <v>734000000</v>
          </cell>
          <cell r="D338" t="str">
            <v>Hudobná a umelecká akadémia Jána Albrechta - Banská Štiavnica, s. r. o., odborná vysoká škola</v>
          </cell>
          <cell r="E338">
            <v>0</v>
          </cell>
          <cell r="L338">
            <v>1</v>
          </cell>
          <cell r="M338">
            <v>1</v>
          </cell>
          <cell r="AN338">
            <v>17</v>
          </cell>
          <cell r="AO338">
            <v>37</v>
          </cell>
          <cell r="AP338">
            <v>0</v>
          </cell>
          <cell r="AQ338">
            <v>0</v>
          </cell>
          <cell r="AR338">
            <v>17</v>
          </cell>
          <cell r="BH338">
            <v>54.400000000000006</v>
          </cell>
          <cell r="BI338">
            <v>37</v>
          </cell>
          <cell r="BJ338">
            <v>0</v>
          </cell>
          <cell r="BK338" t="str">
            <v>HUAJA</v>
          </cell>
          <cell r="BN338">
            <v>17</v>
          </cell>
        </row>
        <row r="339">
          <cell r="A339">
            <v>706000000</v>
          </cell>
          <cell r="D339" t="str">
            <v>Vysoká škola výtvarných umení v Bratislave</v>
          </cell>
          <cell r="E339">
            <v>0</v>
          </cell>
          <cell r="L339">
            <v>2</v>
          </cell>
          <cell r="M339">
            <v>3</v>
          </cell>
          <cell r="AN339">
            <v>12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BH339">
            <v>0</v>
          </cell>
          <cell r="BI339">
            <v>19</v>
          </cell>
          <cell r="BJ339">
            <v>0</v>
          </cell>
          <cell r="BK339" t="str">
            <v>VŠVU</v>
          </cell>
          <cell r="BN339">
            <v>0</v>
          </cell>
        </row>
        <row r="340">
          <cell r="A340">
            <v>706000000</v>
          </cell>
          <cell r="D340" t="str">
            <v>Vysoká škola výtvarných umení v Bratislave</v>
          </cell>
          <cell r="E340">
            <v>0</v>
          </cell>
          <cell r="L340">
            <v>1</v>
          </cell>
          <cell r="M340">
            <v>1</v>
          </cell>
          <cell r="AN340">
            <v>41</v>
          </cell>
          <cell r="AO340">
            <v>43</v>
          </cell>
          <cell r="AP340">
            <v>0</v>
          </cell>
          <cell r="AQ340">
            <v>0</v>
          </cell>
          <cell r="AR340">
            <v>41</v>
          </cell>
          <cell r="BH340">
            <v>121.60000000000001</v>
          </cell>
          <cell r="BI340">
            <v>43</v>
          </cell>
          <cell r="BJ340">
            <v>0</v>
          </cell>
          <cell r="BK340" t="str">
            <v>VŠVU</v>
          </cell>
          <cell r="BN340">
            <v>41</v>
          </cell>
        </row>
        <row r="341">
          <cell r="A341">
            <v>706000000</v>
          </cell>
          <cell r="D341" t="str">
            <v>Vysoká škola výtvarných umení v Bratislave</v>
          </cell>
          <cell r="E341">
            <v>0</v>
          </cell>
          <cell r="L341">
            <v>1</v>
          </cell>
          <cell r="M341">
            <v>1</v>
          </cell>
          <cell r="AN341">
            <v>29</v>
          </cell>
          <cell r="AO341">
            <v>36</v>
          </cell>
          <cell r="AP341">
            <v>0</v>
          </cell>
          <cell r="AQ341">
            <v>0</v>
          </cell>
          <cell r="AR341">
            <v>29</v>
          </cell>
          <cell r="BH341">
            <v>85.12</v>
          </cell>
          <cell r="BI341">
            <v>36</v>
          </cell>
          <cell r="BJ341">
            <v>0</v>
          </cell>
          <cell r="BK341" t="str">
            <v>VŠVU</v>
          </cell>
          <cell r="BN341">
            <v>29</v>
          </cell>
        </row>
        <row r="342">
          <cell r="A342">
            <v>708000000</v>
          </cell>
          <cell r="D342" t="str">
            <v>Univerzita veterinárskeho lekárstva a farmácie v Košiciach</v>
          </cell>
          <cell r="E342">
            <v>0</v>
          </cell>
          <cell r="L342">
            <v>2</v>
          </cell>
          <cell r="M342">
            <v>3</v>
          </cell>
          <cell r="AN342">
            <v>2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BH342">
            <v>0</v>
          </cell>
          <cell r="BI342">
            <v>2</v>
          </cell>
          <cell r="BJ342">
            <v>0</v>
          </cell>
          <cell r="BK342" t="str">
            <v>UVLF</v>
          </cell>
          <cell r="BN342">
            <v>0</v>
          </cell>
        </row>
        <row r="343">
          <cell r="A343">
            <v>734000000</v>
          </cell>
          <cell r="D343" t="str">
            <v>Hudobná a umelecká akadémia Jána Albrechta - Banská Štiavnica, s. r. o., odborná vysoká škola</v>
          </cell>
          <cell r="E343">
            <v>0</v>
          </cell>
          <cell r="L343">
            <v>2</v>
          </cell>
          <cell r="M343">
            <v>3</v>
          </cell>
          <cell r="AN343">
            <v>4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BH343">
            <v>0</v>
          </cell>
          <cell r="BI343">
            <v>4</v>
          </cell>
          <cell r="BJ343">
            <v>0</v>
          </cell>
          <cell r="BK343" t="str">
            <v>HUAJA</v>
          </cell>
          <cell r="BN343">
            <v>0</v>
          </cell>
        </row>
        <row r="344">
          <cell r="A344">
            <v>734000000</v>
          </cell>
          <cell r="D344" t="str">
            <v>Hudobná a umelecká akadémia Jána Albrechta - Banská Štiavnica, s. r. o., odborná vysoká škola</v>
          </cell>
          <cell r="E344">
            <v>0</v>
          </cell>
          <cell r="L344">
            <v>1</v>
          </cell>
          <cell r="M344">
            <v>3</v>
          </cell>
          <cell r="AN344">
            <v>3</v>
          </cell>
          <cell r="AO344">
            <v>0</v>
          </cell>
          <cell r="AP344">
            <v>0</v>
          </cell>
          <cell r="AQ344">
            <v>0</v>
          </cell>
          <cell r="AR344">
            <v>3</v>
          </cell>
          <cell r="BH344">
            <v>13.200000000000001</v>
          </cell>
          <cell r="BI344">
            <v>3</v>
          </cell>
          <cell r="BJ344">
            <v>3</v>
          </cell>
          <cell r="BK344" t="str">
            <v>HUAJA</v>
          </cell>
          <cell r="BN344">
            <v>3</v>
          </cell>
        </row>
        <row r="345">
          <cell r="A345">
            <v>716000000</v>
          </cell>
          <cell r="D345" t="str">
            <v>Univerzita Konštantína Filozofa v Nitre</v>
          </cell>
          <cell r="E345" t="str">
            <v>Filozofická fakulta</v>
          </cell>
          <cell r="L345">
            <v>2</v>
          </cell>
          <cell r="M345">
            <v>3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BH345">
            <v>0</v>
          </cell>
          <cell r="BI345">
            <v>5</v>
          </cell>
          <cell r="BJ345">
            <v>0</v>
          </cell>
          <cell r="BK345" t="str">
            <v>UKF</v>
          </cell>
          <cell r="BN345">
            <v>0</v>
          </cell>
        </row>
        <row r="346">
          <cell r="A346">
            <v>724000000</v>
          </cell>
          <cell r="D346" t="str">
            <v>Vysoká škola zdravotníctva a sociálnej práce sv. Alžbety v Bratislave, n. o.</v>
          </cell>
          <cell r="E346">
            <v>0</v>
          </cell>
          <cell r="L346">
            <v>1</v>
          </cell>
          <cell r="M346">
            <v>1</v>
          </cell>
          <cell r="AN346">
            <v>2</v>
          </cell>
          <cell r="AO346">
            <v>2</v>
          </cell>
          <cell r="AP346">
            <v>0</v>
          </cell>
          <cell r="AQ346">
            <v>0</v>
          </cell>
          <cell r="AR346">
            <v>2</v>
          </cell>
          <cell r="BH346">
            <v>3</v>
          </cell>
          <cell r="BI346">
            <v>2</v>
          </cell>
          <cell r="BJ346">
            <v>0</v>
          </cell>
          <cell r="BK346" t="str">
            <v>VŠZaSP</v>
          </cell>
          <cell r="BN346">
            <v>2</v>
          </cell>
        </row>
        <row r="347">
          <cell r="A347">
            <v>718000000</v>
          </cell>
          <cell r="D347" t="str">
            <v>Akadémia umení v Banskej Bystrici</v>
          </cell>
          <cell r="E347" t="str">
            <v>Fakulta dramatických umení</v>
          </cell>
          <cell r="L347">
            <v>2</v>
          </cell>
          <cell r="M347">
            <v>3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BH347">
            <v>0</v>
          </cell>
          <cell r="BI347">
            <v>6</v>
          </cell>
          <cell r="BJ347">
            <v>0</v>
          </cell>
          <cell r="BK347" t="str">
            <v>AU</v>
          </cell>
          <cell r="BN347">
            <v>0</v>
          </cell>
        </row>
        <row r="348">
          <cell r="A348">
            <v>711000000</v>
          </cell>
          <cell r="D348" t="str">
            <v>Univerzita Pavla Jozefa Šafárika v Košiciach</v>
          </cell>
          <cell r="E348">
            <v>0</v>
          </cell>
          <cell r="L348">
            <v>1</v>
          </cell>
          <cell r="M348">
            <v>1</v>
          </cell>
          <cell r="AN348">
            <v>57</v>
          </cell>
          <cell r="AO348">
            <v>69</v>
          </cell>
          <cell r="AP348">
            <v>0</v>
          </cell>
          <cell r="AQ348">
            <v>0</v>
          </cell>
          <cell r="AR348">
            <v>57</v>
          </cell>
          <cell r="BH348">
            <v>52.482857142857135</v>
          </cell>
          <cell r="BI348">
            <v>69</v>
          </cell>
          <cell r="BJ348">
            <v>0</v>
          </cell>
          <cell r="BK348" t="str">
            <v>UPJŠ</v>
          </cell>
          <cell r="BN348">
            <v>57</v>
          </cell>
        </row>
        <row r="349">
          <cell r="A349">
            <v>711000000</v>
          </cell>
          <cell r="D349" t="str">
            <v>Univerzita Pavla Jozefa Šafárika v Košiciach</v>
          </cell>
          <cell r="E349" t="str">
            <v>Prírodovedecká fakulta</v>
          </cell>
          <cell r="L349">
            <v>1</v>
          </cell>
          <cell r="M349">
            <v>3</v>
          </cell>
          <cell r="AN349">
            <v>6</v>
          </cell>
          <cell r="AO349">
            <v>0</v>
          </cell>
          <cell r="AP349">
            <v>0</v>
          </cell>
          <cell r="AQ349">
            <v>0</v>
          </cell>
          <cell r="AR349">
            <v>6</v>
          </cell>
          <cell r="BH349">
            <v>37.800000000000004</v>
          </cell>
          <cell r="BI349">
            <v>6</v>
          </cell>
          <cell r="BJ349">
            <v>6</v>
          </cell>
          <cell r="BK349" t="str">
            <v>UPJŠ</v>
          </cell>
          <cell r="BN349">
            <v>6</v>
          </cell>
        </row>
        <row r="350">
          <cell r="A350">
            <v>711000000</v>
          </cell>
          <cell r="D350" t="str">
            <v>Univerzita Pavla Jozefa Šafárika v Košiciach</v>
          </cell>
          <cell r="E350" t="str">
            <v>Prírodovedecká fakulta</v>
          </cell>
          <cell r="L350">
            <v>1</v>
          </cell>
          <cell r="M350">
            <v>3</v>
          </cell>
          <cell r="AN350">
            <v>9</v>
          </cell>
          <cell r="AO350">
            <v>0</v>
          </cell>
          <cell r="AP350">
            <v>0</v>
          </cell>
          <cell r="AQ350">
            <v>0</v>
          </cell>
          <cell r="AR350">
            <v>9</v>
          </cell>
          <cell r="BH350">
            <v>45.360000000000007</v>
          </cell>
          <cell r="BI350">
            <v>9</v>
          </cell>
          <cell r="BJ350">
            <v>9</v>
          </cell>
          <cell r="BK350" t="str">
            <v>UPJŠ</v>
          </cell>
          <cell r="BN350">
            <v>9</v>
          </cell>
        </row>
        <row r="351">
          <cell r="A351">
            <v>711000000</v>
          </cell>
          <cell r="D351" t="str">
            <v>Univerzita Pavla Jozefa Šafárika v Košiciach</v>
          </cell>
          <cell r="E351" t="str">
            <v>Prírodovedecká fakulta</v>
          </cell>
          <cell r="L351">
            <v>1</v>
          </cell>
          <cell r="M351">
            <v>1</v>
          </cell>
          <cell r="AN351">
            <v>73</v>
          </cell>
          <cell r="AO351">
            <v>80</v>
          </cell>
          <cell r="AP351">
            <v>0</v>
          </cell>
          <cell r="AQ351">
            <v>0</v>
          </cell>
          <cell r="AR351">
            <v>73</v>
          </cell>
          <cell r="BH351">
            <v>88.199999999999989</v>
          </cell>
          <cell r="BI351">
            <v>80</v>
          </cell>
          <cell r="BJ351">
            <v>0</v>
          </cell>
          <cell r="BK351" t="str">
            <v>UPJŠ</v>
          </cell>
          <cell r="BN351">
            <v>73</v>
          </cell>
        </row>
        <row r="352">
          <cell r="A352">
            <v>711000000</v>
          </cell>
          <cell r="D352" t="str">
            <v>Univerzita Pavla Jozefa Šafárika v Košiciach</v>
          </cell>
          <cell r="E352" t="str">
            <v>Prírodovedecká fakulta</v>
          </cell>
          <cell r="L352">
            <v>1</v>
          </cell>
          <cell r="M352">
            <v>1</v>
          </cell>
          <cell r="AN352">
            <v>32</v>
          </cell>
          <cell r="AO352">
            <v>33</v>
          </cell>
          <cell r="AP352">
            <v>0</v>
          </cell>
          <cell r="AQ352">
            <v>0</v>
          </cell>
          <cell r="AR352">
            <v>32</v>
          </cell>
          <cell r="BH352">
            <v>33.625</v>
          </cell>
          <cell r="BI352">
            <v>33</v>
          </cell>
          <cell r="BJ352">
            <v>0</v>
          </cell>
          <cell r="BK352" t="str">
            <v>UPJŠ</v>
          </cell>
          <cell r="BN352">
            <v>32</v>
          </cell>
        </row>
        <row r="353">
          <cell r="A353">
            <v>711000000</v>
          </cell>
          <cell r="D353" t="str">
            <v>Univerzita Pavla Jozefa Šafárika v Košiciach</v>
          </cell>
          <cell r="E353" t="str">
            <v>Prírodovedecká fakulta</v>
          </cell>
          <cell r="L353">
            <v>1</v>
          </cell>
          <cell r="M353">
            <v>1</v>
          </cell>
          <cell r="AN353">
            <v>6</v>
          </cell>
          <cell r="AO353">
            <v>7</v>
          </cell>
          <cell r="AP353">
            <v>0</v>
          </cell>
          <cell r="AQ353">
            <v>0</v>
          </cell>
          <cell r="AR353">
            <v>6</v>
          </cell>
          <cell r="BH353">
            <v>5.8649999999999993</v>
          </cell>
          <cell r="BI353">
            <v>7</v>
          </cell>
          <cell r="BJ353">
            <v>0</v>
          </cell>
          <cell r="BK353" t="str">
            <v>UPJŠ</v>
          </cell>
          <cell r="BN353">
            <v>6</v>
          </cell>
        </row>
        <row r="354">
          <cell r="A354">
            <v>716000000</v>
          </cell>
          <cell r="D354" t="str">
            <v>Univerzita Konštantína Filozofa v Nitre</v>
          </cell>
          <cell r="E354" t="str">
            <v>Pedagogická fakulta</v>
          </cell>
          <cell r="L354">
            <v>2</v>
          </cell>
          <cell r="M354">
            <v>2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BH354">
            <v>0</v>
          </cell>
          <cell r="BI354">
            <v>63</v>
          </cell>
          <cell r="BJ354">
            <v>0</v>
          </cell>
          <cell r="BK354" t="str">
            <v>UKF</v>
          </cell>
          <cell r="BN354">
            <v>0</v>
          </cell>
        </row>
        <row r="355">
          <cell r="A355">
            <v>716000000</v>
          </cell>
          <cell r="D355" t="str">
            <v>Univerzita Konštantína Filozofa v Nitre</v>
          </cell>
          <cell r="E355" t="str">
            <v>Pedagogická fakulta</v>
          </cell>
          <cell r="L355">
            <v>1</v>
          </cell>
          <cell r="M355">
            <v>1</v>
          </cell>
          <cell r="AN355">
            <v>77</v>
          </cell>
          <cell r="AO355">
            <v>92</v>
          </cell>
          <cell r="AP355">
            <v>0</v>
          </cell>
          <cell r="AQ355">
            <v>0</v>
          </cell>
          <cell r="AR355">
            <v>77</v>
          </cell>
          <cell r="BH355">
            <v>81.599999999999994</v>
          </cell>
          <cell r="BI355">
            <v>92</v>
          </cell>
          <cell r="BJ355">
            <v>0</v>
          </cell>
          <cell r="BK355" t="str">
            <v>UKF</v>
          </cell>
          <cell r="BN355">
            <v>77</v>
          </cell>
        </row>
        <row r="356">
          <cell r="A356">
            <v>716000000</v>
          </cell>
          <cell r="D356" t="str">
            <v>Univerzita Konštantína Filozofa v Nitre</v>
          </cell>
          <cell r="E356" t="str">
            <v>Pedagogická fakulta</v>
          </cell>
          <cell r="L356">
            <v>2</v>
          </cell>
          <cell r="M356">
            <v>2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BH356">
            <v>0</v>
          </cell>
          <cell r="BI356">
            <v>16</v>
          </cell>
          <cell r="BJ356">
            <v>0</v>
          </cell>
          <cell r="BK356" t="str">
            <v>UKF</v>
          </cell>
          <cell r="BN356">
            <v>0</v>
          </cell>
        </row>
        <row r="357">
          <cell r="A357">
            <v>716000000</v>
          </cell>
          <cell r="D357" t="str">
            <v>Univerzita Konštantína Filozofa v Nitre</v>
          </cell>
          <cell r="E357" t="str">
            <v>Pedagogická fakulta</v>
          </cell>
          <cell r="L357">
            <v>1</v>
          </cell>
          <cell r="M357">
            <v>1</v>
          </cell>
          <cell r="AN357">
            <v>261</v>
          </cell>
          <cell r="AO357">
            <v>286</v>
          </cell>
          <cell r="AP357">
            <v>0</v>
          </cell>
          <cell r="AQ357">
            <v>0</v>
          </cell>
          <cell r="AR357">
            <v>261</v>
          </cell>
          <cell r="BH357">
            <v>275.3766233766234</v>
          </cell>
          <cell r="BI357">
            <v>286</v>
          </cell>
          <cell r="BJ357">
            <v>0</v>
          </cell>
          <cell r="BK357" t="str">
            <v>UKF</v>
          </cell>
          <cell r="BN357">
            <v>261</v>
          </cell>
        </row>
        <row r="358">
          <cell r="A358">
            <v>711000000</v>
          </cell>
          <cell r="D358" t="str">
            <v>Univerzita Pavla Jozefa Šafárika v Košiciach</v>
          </cell>
          <cell r="E358" t="str">
            <v>Právnická fakulta</v>
          </cell>
          <cell r="L358">
            <v>1</v>
          </cell>
          <cell r="M358">
            <v>2</v>
          </cell>
          <cell r="AN358">
            <v>208</v>
          </cell>
          <cell r="AO358">
            <v>229</v>
          </cell>
          <cell r="AP358">
            <v>0</v>
          </cell>
          <cell r="AQ358">
            <v>0</v>
          </cell>
          <cell r="AR358">
            <v>208</v>
          </cell>
          <cell r="BH358">
            <v>170.77894736842106</v>
          </cell>
          <cell r="BI358">
            <v>229</v>
          </cell>
          <cell r="BJ358">
            <v>0</v>
          </cell>
          <cell r="BK358" t="str">
            <v>UPJŠ</v>
          </cell>
          <cell r="BN358">
            <v>208</v>
          </cell>
        </row>
        <row r="359">
          <cell r="A359">
            <v>714000000</v>
          </cell>
          <cell r="D359" t="str">
            <v>Univerzita Mateja Bela v Banskej Bystrici</v>
          </cell>
          <cell r="E359" t="str">
            <v>Ekonomická fakulta</v>
          </cell>
          <cell r="L359">
            <v>2</v>
          </cell>
          <cell r="M359">
            <v>1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BH359">
            <v>0</v>
          </cell>
          <cell r="BI359">
            <v>35</v>
          </cell>
          <cell r="BJ359">
            <v>0</v>
          </cell>
          <cell r="BK359" t="str">
            <v>UMB</v>
          </cell>
          <cell r="BN359">
            <v>0</v>
          </cell>
        </row>
        <row r="360">
          <cell r="A360">
            <v>714000000</v>
          </cell>
          <cell r="D360" t="str">
            <v>Univerzita Mateja Bela v Banskej Bystrici</v>
          </cell>
          <cell r="E360" t="str">
            <v>Ekonomická fakulta</v>
          </cell>
          <cell r="L360">
            <v>1</v>
          </cell>
          <cell r="M360">
            <v>1</v>
          </cell>
          <cell r="AN360">
            <v>22</v>
          </cell>
          <cell r="AO360">
            <v>44</v>
          </cell>
          <cell r="AP360">
            <v>0</v>
          </cell>
          <cell r="AQ360">
            <v>0</v>
          </cell>
          <cell r="AR360">
            <v>22</v>
          </cell>
          <cell r="BH360">
            <v>15.399999999999999</v>
          </cell>
          <cell r="BI360">
            <v>44</v>
          </cell>
          <cell r="BJ360">
            <v>0</v>
          </cell>
          <cell r="BK360" t="str">
            <v>UMB</v>
          </cell>
          <cell r="BN360">
            <v>22</v>
          </cell>
        </row>
        <row r="361">
          <cell r="A361">
            <v>714000000</v>
          </cell>
          <cell r="D361" t="str">
            <v>Univerzita Mateja Bela v Banskej Bystrici</v>
          </cell>
          <cell r="E361" t="str">
            <v>Ekonomická fakulta</v>
          </cell>
          <cell r="L361">
            <v>1</v>
          </cell>
          <cell r="M361">
            <v>1</v>
          </cell>
          <cell r="AN361">
            <v>113</v>
          </cell>
          <cell r="AO361">
            <v>160</v>
          </cell>
          <cell r="AP361">
            <v>0</v>
          </cell>
          <cell r="AQ361">
            <v>0</v>
          </cell>
          <cell r="AR361">
            <v>113</v>
          </cell>
          <cell r="BH361">
            <v>96.8</v>
          </cell>
          <cell r="BI361">
            <v>160</v>
          </cell>
          <cell r="BJ361">
            <v>0</v>
          </cell>
          <cell r="BK361" t="str">
            <v>UMB</v>
          </cell>
          <cell r="BN361">
            <v>113</v>
          </cell>
        </row>
        <row r="362">
          <cell r="A362">
            <v>714000000</v>
          </cell>
          <cell r="D362" t="str">
            <v>Univerzita Mateja Bela v Banskej Bystrici</v>
          </cell>
          <cell r="E362" t="str">
            <v>Ekonomická fakulta</v>
          </cell>
          <cell r="L362">
            <v>1</v>
          </cell>
          <cell r="M362">
            <v>1</v>
          </cell>
          <cell r="AN362">
            <v>309</v>
          </cell>
          <cell r="AO362">
            <v>356</v>
          </cell>
          <cell r="AP362">
            <v>0</v>
          </cell>
          <cell r="AQ362">
            <v>0</v>
          </cell>
          <cell r="AR362">
            <v>309</v>
          </cell>
          <cell r="BH362">
            <v>264.39344262295083</v>
          </cell>
          <cell r="BI362">
            <v>356</v>
          </cell>
          <cell r="BJ362">
            <v>0</v>
          </cell>
          <cell r="BK362" t="str">
            <v>UMB</v>
          </cell>
          <cell r="BN362">
            <v>309</v>
          </cell>
        </row>
        <row r="363">
          <cell r="A363">
            <v>714000000</v>
          </cell>
          <cell r="D363" t="str">
            <v>Univerzita Mateja Bela v Banskej Bystrici</v>
          </cell>
          <cell r="E363" t="str">
            <v>Ekonomická fakulta</v>
          </cell>
          <cell r="L363">
            <v>1</v>
          </cell>
          <cell r="M363">
            <v>1</v>
          </cell>
          <cell r="AN363">
            <v>141</v>
          </cell>
          <cell r="AO363">
            <v>170</v>
          </cell>
          <cell r="AP363">
            <v>0</v>
          </cell>
          <cell r="AQ363">
            <v>0</v>
          </cell>
          <cell r="AR363">
            <v>141</v>
          </cell>
          <cell r="BH363">
            <v>122.4</v>
          </cell>
          <cell r="BI363">
            <v>170</v>
          </cell>
          <cell r="BJ363">
            <v>0</v>
          </cell>
          <cell r="BK363" t="str">
            <v>UMB</v>
          </cell>
          <cell r="BN363">
            <v>141</v>
          </cell>
        </row>
        <row r="364">
          <cell r="A364">
            <v>714000000</v>
          </cell>
          <cell r="D364" t="str">
            <v>Univerzita Mateja Bela v Banskej Bystrici</v>
          </cell>
          <cell r="E364" t="str">
            <v>Ekonomická fakulta</v>
          </cell>
          <cell r="L364">
            <v>2</v>
          </cell>
          <cell r="M364">
            <v>1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BH364">
            <v>0</v>
          </cell>
          <cell r="BI364">
            <v>40</v>
          </cell>
          <cell r="BJ364">
            <v>0</v>
          </cell>
          <cell r="BK364" t="str">
            <v>UMB</v>
          </cell>
          <cell r="BN364">
            <v>0</v>
          </cell>
        </row>
        <row r="365">
          <cell r="A365">
            <v>711000000</v>
          </cell>
          <cell r="D365" t="str">
            <v>Univerzita Pavla Jozefa Šafárika v Košiciach</v>
          </cell>
          <cell r="E365" t="str">
            <v>Lekárska fakulta</v>
          </cell>
          <cell r="L365">
            <v>2</v>
          </cell>
          <cell r="M365">
            <v>3</v>
          </cell>
          <cell r="AN365">
            <v>15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BH365">
            <v>0</v>
          </cell>
          <cell r="BI365">
            <v>15</v>
          </cell>
          <cell r="BJ365">
            <v>0</v>
          </cell>
          <cell r="BK365" t="str">
            <v>UPJŠ</v>
          </cell>
          <cell r="BN365">
            <v>0</v>
          </cell>
        </row>
        <row r="366">
          <cell r="A366">
            <v>711000000</v>
          </cell>
          <cell r="D366" t="str">
            <v>Univerzita Pavla Jozefa Šafárika v Košiciach</v>
          </cell>
          <cell r="E366" t="str">
            <v>Lekárska fakulta</v>
          </cell>
          <cell r="L366">
            <v>1</v>
          </cell>
          <cell r="M366">
            <v>3</v>
          </cell>
          <cell r="AN366">
            <v>10</v>
          </cell>
          <cell r="AO366">
            <v>0</v>
          </cell>
          <cell r="AP366">
            <v>0</v>
          </cell>
          <cell r="AQ366">
            <v>0</v>
          </cell>
          <cell r="AR366">
            <v>10</v>
          </cell>
          <cell r="BH366">
            <v>102</v>
          </cell>
          <cell r="BI366">
            <v>10</v>
          </cell>
          <cell r="BJ366">
            <v>10</v>
          </cell>
          <cell r="BK366" t="str">
            <v>UPJŠ</v>
          </cell>
          <cell r="BN366">
            <v>10</v>
          </cell>
        </row>
        <row r="367">
          <cell r="A367">
            <v>711000000</v>
          </cell>
          <cell r="D367" t="str">
            <v>Univerzita Pavla Jozefa Šafárika v Košiciach</v>
          </cell>
          <cell r="E367" t="str">
            <v>Lekárska fakulta</v>
          </cell>
          <cell r="L367">
            <v>1</v>
          </cell>
          <cell r="M367">
            <v>3</v>
          </cell>
          <cell r="AN367">
            <v>5</v>
          </cell>
          <cell r="AO367">
            <v>0</v>
          </cell>
          <cell r="AP367">
            <v>0</v>
          </cell>
          <cell r="AQ367">
            <v>0</v>
          </cell>
          <cell r="AR367">
            <v>5</v>
          </cell>
          <cell r="BH367">
            <v>31.5</v>
          </cell>
          <cell r="BI367">
            <v>5</v>
          </cell>
          <cell r="BJ367">
            <v>5</v>
          </cell>
          <cell r="BK367" t="str">
            <v>UPJŠ</v>
          </cell>
          <cell r="BN367">
            <v>5</v>
          </cell>
        </row>
        <row r="368">
          <cell r="A368">
            <v>711000000</v>
          </cell>
          <cell r="D368" t="str">
            <v>Univerzita Pavla Jozefa Šafárika v Košiciach</v>
          </cell>
          <cell r="E368" t="str">
            <v>Lekárska fakulta</v>
          </cell>
          <cell r="L368">
            <v>2</v>
          </cell>
          <cell r="M368">
            <v>3</v>
          </cell>
          <cell r="AN368">
            <v>9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BH368">
            <v>0</v>
          </cell>
          <cell r="BI368">
            <v>9</v>
          </cell>
          <cell r="BJ368">
            <v>0</v>
          </cell>
          <cell r="BK368" t="str">
            <v>UPJŠ</v>
          </cell>
          <cell r="BN368">
            <v>0</v>
          </cell>
        </row>
        <row r="369">
          <cell r="A369">
            <v>714000000</v>
          </cell>
          <cell r="D369" t="str">
            <v>Univerzita Mateja Bela v Banskej Bystrici</v>
          </cell>
          <cell r="E369" t="str">
            <v>Filozofická fakulta</v>
          </cell>
          <cell r="L369">
            <v>2</v>
          </cell>
          <cell r="M369">
            <v>1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BH369">
            <v>0</v>
          </cell>
          <cell r="BI369">
            <v>18</v>
          </cell>
          <cell r="BJ369">
            <v>0</v>
          </cell>
          <cell r="BK369" t="str">
            <v>UMB</v>
          </cell>
          <cell r="BN369">
            <v>0</v>
          </cell>
        </row>
        <row r="370">
          <cell r="A370">
            <v>714000000</v>
          </cell>
          <cell r="D370" t="str">
            <v>Univerzita Mateja Bela v Banskej Bystrici</v>
          </cell>
          <cell r="E370" t="str">
            <v>Filozofická fakulta</v>
          </cell>
          <cell r="L370">
            <v>1</v>
          </cell>
          <cell r="M370">
            <v>1</v>
          </cell>
          <cell r="AN370">
            <v>30</v>
          </cell>
          <cell r="AO370">
            <v>41</v>
          </cell>
          <cell r="AP370">
            <v>0</v>
          </cell>
          <cell r="AQ370">
            <v>0</v>
          </cell>
          <cell r="AR370">
            <v>30</v>
          </cell>
          <cell r="BH370">
            <v>39.150000000000006</v>
          </cell>
          <cell r="BI370">
            <v>41</v>
          </cell>
          <cell r="BJ370">
            <v>0</v>
          </cell>
          <cell r="BK370" t="str">
            <v>UMB</v>
          </cell>
          <cell r="BN370">
            <v>30</v>
          </cell>
        </row>
        <row r="371">
          <cell r="A371">
            <v>714000000</v>
          </cell>
          <cell r="D371" t="str">
            <v>Univerzita Mateja Bela v Banskej Bystrici</v>
          </cell>
          <cell r="E371" t="str">
            <v>Filozofická fakulta</v>
          </cell>
          <cell r="L371">
            <v>1</v>
          </cell>
          <cell r="M371">
            <v>1</v>
          </cell>
          <cell r="AN371">
            <v>37</v>
          </cell>
          <cell r="AO371">
            <v>42</v>
          </cell>
          <cell r="AP371">
            <v>0</v>
          </cell>
          <cell r="AQ371">
            <v>0</v>
          </cell>
          <cell r="AR371">
            <v>37</v>
          </cell>
          <cell r="BH371">
            <v>29.622222222222224</v>
          </cell>
          <cell r="BI371">
            <v>42</v>
          </cell>
          <cell r="BJ371">
            <v>0</v>
          </cell>
          <cell r="BK371" t="str">
            <v>UMB</v>
          </cell>
          <cell r="BN371">
            <v>37</v>
          </cell>
        </row>
        <row r="372">
          <cell r="A372">
            <v>714000000</v>
          </cell>
          <cell r="D372" t="str">
            <v>Univerzita Mateja Bela v Banskej Bystrici</v>
          </cell>
          <cell r="E372" t="str">
            <v>Filozofická fakulta</v>
          </cell>
          <cell r="L372">
            <v>1</v>
          </cell>
          <cell r="M372">
            <v>1</v>
          </cell>
          <cell r="AN372">
            <v>40.5</v>
          </cell>
          <cell r="AO372">
            <v>51</v>
          </cell>
          <cell r="AP372">
            <v>0</v>
          </cell>
          <cell r="AQ372">
            <v>0</v>
          </cell>
          <cell r="AR372">
            <v>40.5</v>
          </cell>
          <cell r="BH372">
            <v>41.76</v>
          </cell>
          <cell r="BI372">
            <v>51</v>
          </cell>
          <cell r="BJ372">
            <v>0</v>
          </cell>
          <cell r="BK372" t="str">
            <v>UMB</v>
          </cell>
          <cell r="BN372">
            <v>40.5</v>
          </cell>
        </row>
        <row r="373">
          <cell r="A373">
            <v>714000000</v>
          </cell>
          <cell r="D373" t="str">
            <v>Univerzita Mateja Bela v Banskej Bystrici</v>
          </cell>
          <cell r="E373" t="str">
            <v>Fakulta prírodných vied</v>
          </cell>
          <cell r="L373">
            <v>1</v>
          </cell>
          <cell r="M373">
            <v>1</v>
          </cell>
          <cell r="AN373">
            <v>44</v>
          </cell>
          <cell r="AO373">
            <v>57</v>
          </cell>
          <cell r="AP373">
            <v>57</v>
          </cell>
          <cell r="AQ373">
            <v>44</v>
          </cell>
          <cell r="AR373">
            <v>44</v>
          </cell>
          <cell r="BH373">
            <v>54.25</v>
          </cell>
          <cell r="BI373">
            <v>57</v>
          </cell>
          <cell r="BJ373">
            <v>0</v>
          </cell>
          <cell r="BK373" t="str">
            <v>UMB</v>
          </cell>
          <cell r="BN373">
            <v>44</v>
          </cell>
        </row>
        <row r="374">
          <cell r="A374">
            <v>714000000</v>
          </cell>
          <cell r="D374" t="str">
            <v>Univerzita Mateja Bela v Banskej Bystrici</v>
          </cell>
          <cell r="E374" t="str">
            <v>Filozofická fakulta</v>
          </cell>
          <cell r="L374">
            <v>1</v>
          </cell>
          <cell r="M374">
            <v>1</v>
          </cell>
          <cell r="AN374">
            <v>162</v>
          </cell>
          <cell r="AO374">
            <v>198</v>
          </cell>
          <cell r="AP374">
            <v>0</v>
          </cell>
          <cell r="AQ374">
            <v>0</v>
          </cell>
          <cell r="AR374">
            <v>162</v>
          </cell>
          <cell r="BH374">
            <v>155.48823529411763</v>
          </cell>
          <cell r="BI374">
            <v>198</v>
          </cell>
          <cell r="BJ374">
            <v>0</v>
          </cell>
          <cell r="BK374" t="str">
            <v>UMB</v>
          </cell>
          <cell r="BN374">
            <v>162</v>
          </cell>
        </row>
        <row r="375">
          <cell r="A375">
            <v>714000000</v>
          </cell>
          <cell r="D375" t="str">
            <v>Univerzita Mateja Bela v Banskej Bystrici</v>
          </cell>
          <cell r="E375" t="str">
            <v>Filozofická fakulta</v>
          </cell>
          <cell r="L375">
            <v>1</v>
          </cell>
          <cell r="M375">
            <v>1</v>
          </cell>
          <cell r="AN375">
            <v>12</v>
          </cell>
          <cell r="AO375">
            <v>18</v>
          </cell>
          <cell r="AP375">
            <v>0</v>
          </cell>
          <cell r="AQ375">
            <v>0</v>
          </cell>
          <cell r="AR375">
            <v>12</v>
          </cell>
          <cell r="BH375">
            <v>0</v>
          </cell>
          <cell r="BI375">
            <v>18</v>
          </cell>
          <cell r="BJ375">
            <v>0</v>
          </cell>
          <cell r="BK375" t="str">
            <v>UMB</v>
          </cell>
          <cell r="BN375">
            <v>12</v>
          </cell>
        </row>
        <row r="376">
          <cell r="A376">
            <v>714000000</v>
          </cell>
          <cell r="D376" t="str">
            <v>Univerzita Mateja Bela v Banskej Bystrici</v>
          </cell>
          <cell r="E376" t="str">
            <v>Filozofická fakulta</v>
          </cell>
          <cell r="L376">
            <v>1</v>
          </cell>
          <cell r="M376">
            <v>1</v>
          </cell>
          <cell r="AN376">
            <v>63</v>
          </cell>
          <cell r="AO376">
            <v>77.5</v>
          </cell>
          <cell r="AP376">
            <v>0</v>
          </cell>
          <cell r="AQ376">
            <v>0</v>
          </cell>
          <cell r="AR376">
            <v>63</v>
          </cell>
          <cell r="BH376">
            <v>60.884999999999998</v>
          </cell>
          <cell r="BI376">
            <v>77.5</v>
          </cell>
          <cell r="BJ376">
            <v>0</v>
          </cell>
          <cell r="BK376" t="str">
            <v>UMB</v>
          </cell>
          <cell r="BN376">
            <v>63</v>
          </cell>
        </row>
        <row r="377">
          <cell r="A377">
            <v>714000000</v>
          </cell>
          <cell r="D377" t="str">
            <v>Univerzita Mateja Bela v Banskej Bystrici</v>
          </cell>
          <cell r="E377" t="str">
            <v>Filozofická fakulta</v>
          </cell>
          <cell r="L377">
            <v>1</v>
          </cell>
          <cell r="M377">
            <v>1</v>
          </cell>
          <cell r="AN377">
            <v>49</v>
          </cell>
          <cell r="AO377">
            <v>56.5</v>
          </cell>
          <cell r="AP377">
            <v>0</v>
          </cell>
          <cell r="AQ377">
            <v>0</v>
          </cell>
          <cell r="AR377">
            <v>49</v>
          </cell>
          <cell r="BH377">
            <v>46.309999999999995</v>
          </cell>
          <cell r="BI377">
            <v>56.5</v>
          </cell>
          <cell r="BJ377">
            <v>0</v>
          </cell>
          <cell r="BK377" t="str">
            <v>UMB</v>
          </cell>
          <cell r="BN377">
            <v>49</v>
          </cell>
        </row>
        <row r="378">
          <cell r="A378">
            <v>711000000</v>
          </cell>
          <cell r="D378" t="str">
            <v>Univerzita Pavla Jozefa Šafárika v Košiciach</v>
          </cell>
          <cell r="E378" t="str">
            <v>Filozofická fakulta</v>
          </cell>
          <cell r="L378">
            <v>1</v>
          </cell>
          <cell r="M378">
            <v>1</v>
          </cell>
          <cell r="AN378">
            <v>118</v>
          </cell>
          <cell r="AO378">
            <v>130</v>
          </cell>
          <cell r="AP378">
            <v>0</v>
          </cell>
          <cell r="AQ378">
            <v>0</v>
          </cell>
          <cell r="AR378">
            <v>118</v>
          </cell>
          <cell r="BH378">
            <v>104.19999999999999</v>
          </cell>
          <cell r="BI378">
            <v>130</v>
          </cell>
          <cell r="BJ378">
            <v>0</v>
          </cell>
          <cell r="BK378" t="str">
            <v>UPJŠ</v>
          </cell>
          <cell r="BN378">
            <v>118</v>
          </cell>
        </row>
        <row r="379">
          <cell r="A379">
            <v>711000000</v>
          </cell>
          <cell r="D379" t="str">
            <v>Univerzita Pavla Jozefa Šafárika v Košiciach</v>
          </cell>
          <cell r="E379" t="str">
            <v>Filozofická fakulta</v>
          </cell>
          <cell r="L379">
            <v>2</v>
          </cell>
          <cell r="M379">
            <v>1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BH379">
            <v>0</v>
          </cell>
          <cell r="BI379">
            <v>4</v>
          </cell>
          <cell r="BJ379">
            <v>0</v>
          </cell>
          <cell r="BK379" t="str">
            <v>UPJŠ</v>
          </cell>
          <cell r="BN379">
            <v>0</v>
          </cell>
        </row>
        <row r="380">
          <cell r="A380">
            <v>711000000</v>
          </cell>
          <cell r="D380" t="str">
            <v>Univerzita Pavla Jozefa Šafárika v Košiciach</v>
          </cell>
          <cell r="E380" t="str">
            <v>Filozofická fakulta</v>
          </cell>
          <cell r="L380">
            <v>1</v>
          </cell>
          <cell r="M380">
            <v>1</v>
          </cell>
          <cell r="AN380">
            <v>1</v>
          </cell>
          <cell r="AO380">
            <v>2</v>
          </cell>
          <cell r="AP380">
            <v>0</v>
          </cell>
          <cell r="AQ380">
            <v>0</v>
          </cell>
          <cell r="AR380">
            <v>1</v>
          </cell>
          <cell r="BH380">
            <v>1.1499999999999999</v>
          </cell>
          <cell r="BI380">
            <v>2</v>
          </cell>
          <cell r="BJ380">
            <v>0</v>
          </cell>
          <cell r="BK380" t="str">
            <v>UPJŠ</v>
          </cell>
          <cell r="BN380">
            <v>1</v>
          </cell>
        </row>
        <row r="381">
          <cell r="A381">
            <v>711000000</v>
          </cell>
          <cell r="D381" t="str">
            <v>Univerzita Pavla Jozefa Šafárika v Košiciach</v>
          </cell>
          <cell r="E381" t="str">
            <v>Filozofická fakulta</v>
          </cell>
          <cell r="L381">
            <v>1</v>
          </cell>
          <cell r="M381">
            <v>1</v>
          </cell>
          <cell r="AN381">
            <v>73</v>
          </cell>
          <cell r="AO381">
            <v>77</v>
          </cell>
          <cell r="AP381">
            <v>0</v>
          </cell>
          <cell r="AQ381">
            <v>0</v>
          </cell>
          <cell r="AR381">
            <v>73</v>
          </cell>
          <cell r="BH381">
            <v>69.409999999999982</v>
          </cell>
          <cell r="BI381">
            <v>77</v>
          </cell>
          <cell r="BJ381">
            <v>0</v>
          </cell>
          <cell r="BK381" t="str">
            <v>UPJŠ</v>
          </cell>
          <cell r="BN381">
            <v>73</v>
          </cell>
        </row>
        <row r="382">
          <cell r="A382">
            <v>711000000</v>
          </cell>
          <cell r="D382" t="str">
            <v>Univerzita Pavla Jozefa Šafárika v Košiciach</v>
          </cell>
          <cell r="E382" t="str">
            <v>Filozofická fakulta</v>
          </cell>
          <cell r="L382">
            <v>1</v>
          </cell>
          <cell r="M382">
            <v>1</v>
          </cell>
          <cell r="AN382">
            <v>24</v>
          </cell>
          <cell r="AO382">
            <v>27</v>
          </cell>
          <cell r="AP382">
            <v>0</v>
          </cell>
          <cell r="AQ382">
            <v>0</v>
          </cell>
          <cell r="AR382">
            <v>24</v>
          </cell>
          <cell r="BH382">
            <v>20.7</v>
          </cell>
          <cell r="BI382">
            <v>27</v>
          </cell>
          <cell r="BJ382">
            <v>0</v>
          </cell>
          <cell r="BK382" t="str">
            <v>UPJŠ</v>
          </cell>
          <cell r="BN382">
            <v>24</v>
          </cell>
        </row>
        <row r="383">
          <cell r="A383">
            <v>711000000</v>
          </cell>
          <cell r="D383" t="str">
            <v>Univerzita Pavla Jozefa Šafárika v Košiciach</v>
          </cell>
          <cell r="E383" t="str">
            <v>Filozofická fakulta</v>
          </cell>
          <cell r="L383">
            <v>1</v>
          </cell>
          <cell r="M383">
            <v>1</v>
          </cell>
          <cell r="AN383">
            <v>81</v>
          </cell>
          <cell r="AO383">
            <v>87</v>
          </cell>
          <cell r="AP383">
            <v>0</v>
          </cell>
          <cell r="AQ383">
            <v>0</v>
          </cell>
          <cell r="AR383">
            <v>81</v>
          </cell>
          <cell r="BH383">
            <v>65.91724137931034</v>
          </cell>
          <cell r="BI383">
            <v>87</v>
          </cell>
          <cell r="BJ383">
            <v>0</v>
          </cell>
          <cell r="BK383" t="str">
            <v>UPJŠ</v>
          </cell>
          <cell r="BN383">
            <v>81</v>
          </cell>
        </row>
        <row r="384">
          <cell r="A384">
            <v>716000000</v>
          </cell>
          <cell r="D384" t="str">
            <v>Univerzita Konštantína Filozofa v Nitre</v>
          </cell>
          <cell r="E384" t="str">
            <v>Fakulta prírodných vied a informatiky</v>
          </cell>
          <cell r="L384">
            <v>2</v>
          </cell>
          <cell r="M384">
            <v>3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BH384">
            <v>0</v>
          </cell>
          <cell r="BI384">
            <v>2</v>
          </cell>
          <cell r="BJ384">
            <v>0</v>
          </cell>
          <cell r="BK384" t="str">
            <v>UKF</v>
          </cell>
          <cell r="BN384">
            <v>0</v>
          </cell>
        </row>
        <row r="385">
          <cell r="A385">
            <v>716000000</v>
          </cell>
          <cell r="D385" t="str">
            <v>Univerzita Konštantína Filozofa v Nitre</v>
          </cell>
          <cell r="E385" t="str">
            <v>Fakulta prírodných vied a informatiky</v>
          </cell>
          <cell r="L385">
            <v>1</v>
          </cell>
          <cell r="M385">
            <v>1</v>
          </cell>
          <cell r="AN385">
            <v>33</v>
          </cell>
          <cell r="AO385">
            <v>41</v>
          </cell>
          <cell r="AP385">
            <v>0</v>
          </cell>
          <cell r="AQ385">
            <v>0</v>
          </cell>
          <cell r="AR385">
            <v>33</v>
          </cell>
          <cell r="BH385">
            <v>38.07</v>
          </cell>
          <cell r="BI385">
            <v>41</v>
          </cell>
          <cell r="BJ385">
            <v>0</v>
          </cell>
          <cell r="BK385" t="str">
            <v>UKF</v>
          </cell>
          <cell r="BN385">
            <v>33</v>
          </cell>
        </row>
        <row r="386">
          <cell r="A386">
            <v>716000000</v>
          </cell>
          <cell r="D386" t="str">
            <v>Univerzita Konštantína Filozofa v Nitre</v>
          </cell>
          <cell r="E386" t="str">
            <v>Fakulta prírodných vied a informatiky</v>
          </cell>
          <cell r="L386">
            <v>1</v>
          </cell>
          <cell r="M386">
            <v>1</v>
          </cell>
          <cell r="AN386">
            <v>319</v>
          </cell>
          <cell r="AO386">
            <v>356</v>
          </cell>
          <cell r="AP386">
            <v>356</v>
          </cell>
          <cell r="AQ386">
            <v>319</v>
          </cell>
          <cell r="AR386">
            <v>319</v>
          </cell>
          <cell r="BH386">
            <v>374.02105263157893</v>
          </cell>
          <cell r="BI386">
            <v>356</v>
          </cell>
          <cell r="BJ386">
            <v>0</v>
          </cell>
          <cell r="BK386" t="str">
            <v>UKF</v>
          </cell>
          <cell r="BN386">
            <v>319</v>
          </cell>
        </row>
        <row r="387">
          <cell r="A387">
            <v>716000000</v>
          </cell>
          <cell r="D387" t="str">
            <v>Univerzita Konštantína Filozofa v Nitre</v>
          </cell>
          <cell r="E387" t="str">
            <v>Fakulta prírodných vied a informatiky</v>
          </cell>
          <cell r="L387">
            <v>1</v>
          </cell>
          <cell r="M387">
            <v>1</v>
          </cell>
          <cell r="AN387">
            <v>15</v>
          </cell>
          <cell r="AO387">
            <v>18</v>
          </cell>
          <cell r="AP387">
            <v>0</v>
          </cell>
          <cell r="AQ387">
            <v>0</v>
          </cell>
          <cell r="AR387">
            <v>15</v>
          </cell>
          <cell r="BH387">
            <v>14.43</v>
          </cell>
          <cell r="BI387">
            <v>18</v>
          </cell>
          <cell r="BJ387">
            <v>0</v>
          </cell>
          <cell r="BK387" t="str">
            <v>UKF</v>
          </cell>
          <cell r="BN387">
            <v>15</v>
          </cell>
        </row>
        <row r="388">
          <cell r="A388">
            <v>716000000</v>
          </cell>
          <cell r="D388" t="str">
            <v>Univerzita Konštantína Filozofa v Nitre</v>
          </cell>
          <cell r="E388" t="str">
            <v>Fakulta prírodných vied a informatiky</v>
          </cell>
          <cell r="L388">
            <v>1</v>
          </cell>
          <cell r="M388">
            <v>1</v>
          </cell>
          <cell r="AN388">
            <v>30</v>
          </cell>
          <cell r="AO388">
            <v>37</v>
          </cell>
          <cell r="AP388">
            <v>37</v>
          </cell>
          <cell r="AQ388">
            <v>30</v>
          </cell>
          <cell r="AR388">
            <v>30</v>
          </cell>
          <cell r="BH388">
            <v>36.11999999999999</v>
          </cell>
          <cell r="BI388">
            <v>37</v>
          </cell>
          <cell r="BJ388">
            <v>0</v>
          </cell>
          <cell r="BK388" t="str">
            <v>UKF</v>
          </cell>
          <cell r="BN388">
            <v>30</v>
          </cell>
        </row>
        <row r="389">
          <cell r="A389">
            <v>716000000</v>
          </cell>
          <cell r="D389" t="str">
            <v>Univerzita Konštantína Filozofa v Nitre</v>
          </cell>
          <cell r="E389" t="str">
            <v>Filozofická fakulta</v>
          </cell>
          <cell r="L389">
            <v>1</v>
          </cell>
          <cell r="M389">
            <v>1</v>
          </cell>
          <cell r="AN389">
            <v>70.5</v>
          </cell>
          <cell r="AO389">
            <v>79</v>
          </cell>
          <cell r="AP389">
            <v>0</v>
          </cell>
          <cell r="AQ389">
            <v>0</v>
          </cell>
          <cell r="AR389">
            <v>70.5</v>
          </cell>
          <cell r="BH389">
            <v>67.650000000000006</v>
          </cell>
          <cell r="BI389">
            <v>79</v>
          </cell>
          <cell r="BJ389">
            <v>0</v>
          </cell>
          <cell r="BK389" t="str">
            <v>UKF</v>
          </cell>
          <cell r="BN389">
            <v>70.5</v>
          </cell>
        </row>
        <row r="390">
          <cell r="A390">
            <v>716000000</v>
          </cell>
          <cell r="D390" t="str">
            <v>Univerzita Konštantína Filozofa v Nitre</v>
          </cell>
          <cell r="E390" t="str">
            <v>Fakulta stredoeurópskych štúdií</v>
          </cell>
          <cell r="L390">
            <v>2</v>
          </cell>
          <cell r="M390">
            <v>3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BH390">
            <v>0</v>
          </cell>
          <cell r="BI390">
            <v>1</v>
          </cell>
          <cell r="BJ390">
            <v>0</v>
          </cell>
          <cell r="BK390" t="str">
            <v>UKF</v>
          </cell>
          <cell r="BN390">
            <v>0</v>
          </cell>
        </row>
        <row r="391">
          <cell r="A391">
            <v>711000000</v>
          </cell>
          <cell r="D391" t="str">
            <v>Univerzita Pavla Jozefa Šafárika v Košiciach</v>
          </cell>
          <cell r="E391" t="str">
            <v>Fakulta verejnej správy</v>
          </cell>
          <cell r="L391">
            <v>1</v>
          </cell>
          <cell r="M391">
            <v>3</v>
          </cell>
          <cell r="AN391">
            <v>8</v>
          </cell>
          <cell r="AO391">
            <v>0</v>
          </cell>
          <cell r="AP391">
            <v>0</v>
          </cell>
          <cell r="AQ391">
            <v>0</v>
          </cell>
          <cell r="AR391">
            <v>8</v>
          </cell>
          <cell r="BH391">
            <v>23.466666666666672</v>
          </cell>
          <cell r="BI391">
            <v>9</v>
          </cell>
          <cell r="BJ391">
            <v>8</v>
          </cell>
          <cell r="BK391" t="str">
            <v>UPJŠ</v>
          </cell>
          <cell r="BN391">
            <v>8</v>
          </cell>
        </row>
        <row r="392">
          <cell r="A392">
            <v>711000000</v>
          </cell>
          <cell r="D392" t="str">
            <v>Univerzita Pavla Jozefa Šafárika v Košiciach</v>
          </cell>
          <cell r="E392" t="str">
            <v>Fakulta verejnej správy</v>
          </cell>
          <cell r="L392">
            <v>1</v>
          </cell>
          <cell r="M392">
            <v>1</v>
          </cell>
          <cell r="AN392">
            <v>200</v>
          </cell>
          <cell r="AO392">
            <v>221</v>
          </cell>
          <cell r="AP392">
            <v>0</v>
          </cell>
          <cell r="AQ392">
            <v>0</v>
          </cell>
          <cell r="AR392">
            <v>200</v>
          </cell>
          <cell r="BH392">
            <v>170</v>
          </cell>
          <cell r="BI392">
            <v>221</v>
          </cell>
          <cell r="BJ392">
            <v>0</v>
          </cell>
          <cell r="BK392" t="str">
            <v>UPJŠ</v>
          </cell>
          <cell r="BN392">
            <v>200</v>
          </cell>
        </row>
        <row r="393">
          <cell r="A393">
            <v>711000000</v>
          </cell>
          <cell r="D393" t="str">
            <v>Univerzita Pavla Jozefa Šafárika v Košiciach</v>
          </cell>
          <cell r="E393" t="str">
            <v>Fakulta verejnej správy</v>
          </cell>
          <cell r="L393">
            <v>1</v>
          </cell>
          <cell r="M393">
            <v>1</v>
          </cell>
          <cell r="AN393">
            <v>200</v>
          </cell>
          <cell r="AO393">
            <v>219</v>
          </cell>
          <cell r="AP393">
            <v>0</v>
          </cell>
          <cell r="AQ393">
            <v>0</v>
          </cell>
          <cell r="AR393">
            <v>200</v>
          </cell>
          <cell r="BH393">
            <v>166.16551724137932</v>
          </cell>
          <cell r="BI393">
            <v>219</v>
          </cell>
          <cell r="BJ393">
            <v>0</v>
          </cell>
          <cell r="BK393" t="str">
            <v>UPJŠ</v>
          </cell>
          <cell r="BN393">
            <v>200</v>
          </cell>
        </row>
        <row r="394">
          <cell r="A394">
            <v>722000000</v>
          </cell>
          <cell r="D394" t="str">
            <v>Katolícka univerzita v Ružomberku</v>
          </cell>
          <cell r="E394" t="str">
            <v>Fakulta zdravotníctva</v>
          </cell>
          <cell r="L394">
            <v>2</v>
          </cell>
          <cell r="M394">
            <v>1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BH394">
            <v>0</v>
          </cell>
          <cell r="BI394">
            <v>115</v>
          </cell>
          <cell r="BJ394">
            <v>0</v>
          </cell>
          <cell r="BK394" t="str">
            <v>KU</v>
          </cell>
          <cell r="BN394">
            <v>0</v>
          </cell>
        </row>
        <row r="395">
          <cell r="A395">
            <v>722000000</v>
          </cell>
          <cell r="D395" t="str">
            <v>Katolícka univerzita v Ružomberku</v>
          </cell>
          <cell r="E395" t="str">
            <v>Fakulta zdravotníctva</v>
          </cell>
          <cell r="L395">
            <v>1</v>
          </cell>
          <cell r="M395">
            <v>1</v>
          </cell>
          <cell r="AN395">
            <v>273</v>
          </cell>
          <cell r="AO395">
            <v>298</v>
          </cell>
          <cell r="AP395">
            <v>298</v>
          </cell>
          <cell r="AQ395">
            <v>0</v>
          </cell>
          <cell r="AR395">
            <v>273</v>
          </cell>
          <cell r="BH395">
            <v>500.94</v>
          </cell>
          <cell r="BI395">
            <v>298</v>
          </cell>
          <cell r="BJ395">
            <v>0</v>
          </cell>
          <cell r="BK395" t="str">
            <v>KU</v>
          </cell>
          <cell r="BN395">
            <v>273</v>
          </cell>
        </row>
        <row r="396">
          <cell r="A396">
            <v>722000000</v>
          </cell>
          <cell r="D396" t="str">
            <v>Katolícka univerzita v Ružomberku</v>
          </cell>
          <cell r="E396" t="str">
            <v>Fakulta zdravotníctva</v>
          </cell>
          <cell r="L396">
            <v>1</v>
          </cell>
          <cell r="M396">
            <v>1</v>
          </cell>
          <cell r="AN396">
            <v>40</v>
          </cell>
          <cell r="AO396">
            <v>49</v>
          </cell>
          <cell r="AP396">
            <v>0</v>
          </cell>
          <cell r="AQ396">
            <v>0</v>
          </cell>
          <cell r="AR396">
            <v>40</v>
          </cell>
          <cell r="BH396">
            <v>51</v>
          </cell>
          <cell r="BI396">
            <v>49</v>
          </cell>
          <cell r="BJ396">
            <v>0</v>
          </cell>
          <cell r="BK396" t="str">
            <v>KU</v>
          </cell>
          <cell r="BN396">
            <v>40</v>
          </cell>
        </row>
        <row r="397">
          <cell r="A397">
            <v>722000000</v>
          </cell>
          <cell r="D397" t="str">
            <v>Katolícka univerzita v Ružomberku</v>
          </cell>
          <cell r="E397" t="str">
            <v>Filozofická fakulta</v>
          </cell>
          <cell r="L397">
            <v>1</v>
          </cell>
          <cell r="M397">
            <v>1</v>
          </cell>
          <cell r="AN397">
            <v>76</v>
          </cell>
          <cell r="AO397">
            <v>96</v>
          </cell>
          <cell r="AP397">
            <v>0</v>
          </cell>
          <cell r="AQ397">
            <v>0</v>
          </cell>
          <cell r="AR397">
            <v>76</v>
          </cell>
          <cell r="BH397">
            <v>59.545454545454547</v>
          </cell>
          <cell r="BI397">
            <v>96</v>
          </cell>
          <cell r="BJ397">
            <v>0</v>
          </cell>
          <cell r="BK397" t="str">
            <v>KU</v>
          </cell>
          <cell r="BN397">
            <v>76</v>
          </cell>
        </row>
        <row r="398">
          <cell r="A398">
            <v>722000000</v>
          </cell>
          <cell r="D398" t="str">
            <v>Katolícka univerzita v Ružomberku</v>
          </cell>
          <cell r="E398" t="str">
            <v>Filozofická fakulta</v>
          </cell>
          <cell r="L398">
            <v>2</v>
          </cell>
          <cell r="M398">
            <v>3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BH398">
            <v>0</v>
          </cell>
          <cell r="BI398">
            <v>3</v>
          </cell>
          <cell r="BJ398">
            <v>0</v>
          </cell>
          <cell r="BK398" t="str">
            <v>KU</v>
          </cell>
          <cell r="BN398">
            <v>0</v>
          </cell>
        </row>
        <row r="399">
          <cell r="A399">
            <v>722000000</v>
          </cell>
          <cell r="D399" t="str">
            <v>Katolícka univerzita v Ružomberku</v>
          </cell>
          <cell r="E399" t="str">
            <v>Filozofická fakulta</v>
          </cell>
          <cell r="L399">
            <v>1</v>
          </cell>
          <cell r="M399">
            <v>1</v>
          </cell>
          <cell r="AN399">
            <v>20.5</v>
          </cell>
          <cell r="AO399">
            <v>30.5</v>
          </cell>
          <cell r="AP399">
            <v>0</v>
          </cell>
          <cell r="AQ399">
            <v>0</v>
          </cell>
          <cell r="AR399">
            <v>20.5</v>
          </cell>
          <cell r="BH399">
            <v>19.085000000000004</v>
          </cell>
          <cell r="BI399">
            <v>30.5</v>
          </cell>
          <cell r="BJ399">
            <v>0</v>
          </cell>
          <cell r="BK399" t="str">
            <v>KU</v>
          </cell>
          <cell r="BN399">
            <v>20.5</v>
          </cell>
        </row>
        <row r="400">
          <cell r="A400">
            <v>722000000</v>
          </cell>
          <cell r="D400" t="str">
            <v>Katolícka univerzita v Ružomberku</v>
          </cell>
          <cell r="E400" t="str">
            <v>Filozofická fakulta</v>
          </cell>
          <cell r="L400">
            <v>1</v>
          </cell>
          <cell r="M400">
            <v>1</v>
          </cell>
          <cell r="AN400">
            <v>20</v>
          </cell>
          <cell r="AO400">
            <v>24.5</v>
          </cell>
          <cell r="AP400">
            <v>0</v>
          </cell>
          <cell r="AQ400">
            <v>0</v>
          </cell>
          <cell r="AR400">
            <v>20</v>
          </cell>
          <cell r="BH400">
            <v>17.710000000000004</v>
          </cell>
          <cell r="BI400">
            <v>24.5</v>
          </cell>
          <cell r="BJ400">
            <v>0</v>
          </cell>
          <cell r="BK400" t="str">
            <v>KU</v>
          </cell>
          <cell r="BN400">
            <v>20</v>
          </cell>
        </row>
        <row r="401">
          <cell r="A401">
            <v>729000000</v>
          </cell>
          <cell r="D401" t="str">
            <v>Vysoká škola medzinárodného podnikania ISM Slovakia v Prešove</v>
          </cell>
          <cell r="E401">
            <v>0</v>
          </cell>
          <cell r="L401">
            <v>2</v>
          </cell>
          <cell r="M401">
            <v>2</v>
          </cell>
          <cell r="AN401">
            <v>20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BH401">
            <v>0</v>
          </cell>
          <cell r="BI401">
            <v>20</v>
          </cell>
          <cell r="BJ401">
            <v>0</v>
          </cell>
          <cell r="BK401" t="str">
            <v>ISM</v>
          </cell>
          <cell r="BN401">
            <v>0</v>
          </cell>
        </row>
        <row r="402">
          <cell r="A402">
            <v>709000000</v>
          </cell>
          <cell r="D402" t="str">
            <v>Technická univerzita v Košiciach</v>
          </cell>
          <cell r="E402" t="str">
            <v>Fakulta materiálov, metalurgie a recyklácie</v>
          </cell>
          <cell r="L402">
            <v>1</v>
          </cell>
          <cell r="M402">
            <v>3</v>
          </cell>
          <cell r="AN402">
            <v>12</v>
          </cell>
          <cell r="AO402">
            <v>0</v>
          </cell>
          <cell r="AP402">
            <v>0</v>
          </cell>
          <cell r="AQ402">
            <v>0</v>
          </cell>
          <cell r="AR402">
            <v>12</v>
          </cell>
          <cell r="BH402">
            <v>56.7</v>
          </cell>
          <cell r="BI402">
            <v>13</v>
          </cell>
          <cell r="BJ402">
            <v>12</v>
          </cell>
          <cell r="BK402" t="str">
            <v>TUKE</v>
          </cell>
          <cell r="BN402">
            <v>12</v>
          </cell>
        </row>
        <row r="403">
          <cell r="A403">
            <v>709000000</v>
          </cell>
          <cell r="D403" t="str">
            <v>Technická univerzita v Košiciach</v>
          </cell>
          <cell r="E403" t="str">
            <v>Stavebná fakulta</v>
          </cell>
          <cell r="L403">
            <v>2</v>
          </cell>
          <cell r="M403">
            <v>2</v>
          </cell>
          <cell r="AN403">
            <v>3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BH403">
            <v>0</v>
          </cell>
          <cell r="BI403">
            <v>15</v>
          </cell>
          <cell r="BJ403">
            <v>0</v>
          </cell>
          <cell r="BK403" t="str">
            <v>TUKE</v>
          </cell>
          <cell r="BN403">
            <v>0</v>
          </cell>
        </row>
        <row r="404">
          <cell r="A404">
            <v>709000000</v>
          </cell>
          <cell r="D404" t="str">
            <v>Technická univerzita v Košiciach</v>
          </cell>
          <cell r="E404" t="str">
            <v>Stavebná fakulta</v>
          </cell>
          <cell r="L404">
            <v>1</v>
          </cell>
          <cell r="M404">
            <v>3</v>
          </cell>
          <cell r="AN404">
            <v>7</v>
          </cell>
          <cell r="AO404">
            <v>0</v>
          </cell>
          <cell r="AP404">
            <v>0</v>
          </cell>
          <cell r="AQ404">
            <v>0</v>
          </cell>
          <cell r="AR404">
            <v>7</v>
          </cell>
          <cell r="BH404">
            <v>44.1</v>
          </cell>
          <cell r="BI404">
            <v>9</v>
          </cell>
          <cell r="BJ404">
            <v>7</v>
          </cell>
          <cell r="BK404" t="str">
            <v>TUKE</v>
          </cell>
          <cell r="BN404">
            <v>7</v>
          </cell>
        </row>
        <row r="405">
          <cell r="A405">
            <v>709000000</v>
          </cell>
          <cell r="D405" t="str">
            <v>Technická univerzita v Košiciach</v>
          </cell>
          <cell r="E405" t="str">
            <v>Stavebná fakulta</v>
          </cell>
          <cell r="L405">
            <v>1</v>
          </cell>
          <cell r="M405">
            <v>1</v>
          </cell>
          <cell r="AN405">
            <v>92</v>
          </cell>
          <cell r="AO405">
            <v>104</v>
          </cell>
          <cell r="AP405">
            <v>0</v>
          </cell>
          <cell r="AQ405">
            <v>0</v>
          </cell>
          <cell r="AR405">
            <v>92</v>
          </cell>
          <cell r="BH405">
            <v>111.89999999999999</v>
          </cell>
          <cell r="BI405">
            <v>104</v>
          </cell>
          <cell r="BJ405">
            <v>0</v>
          </cell>
          <cell r="BK405" t="str">
            <v>TUKE</v>
          </cell>
          <cell r="BN405">
            <v>92</v>
          </cell>
        </row>
        <row r="406">
          <cell r="A406">
            <v>709000000</v>
          </cell>
          <cell r="D406" t="str">
            <v>Technická univerzita v Košiciach</v>
          </cell>
          <cell r="E406" t="str">
            <v>Stavebná fakulta</v>
          </cell>
          <cell r="L406">
            <v>2</v>
          </cell>
          <cell r="M406">
            <v>3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BH406">
            <v>0</v>
          </cell>
          <cell r="BI406">
            <v>6</v>
          </cell>
          <cell r="BJ406">
            <v>0</v>
          </cell>
          <cell r="BK406" t="str">
            <v>TUKE</v>
          </cell>
          <cell r="BN406">
            <v>0</v>
          </cell>
        </row>
        <row r="407">
          <cell r="A407">
            <v>709000000</v>
          </cell>
          <cell r="D407" t="str">
            <v>Technická univerzita v Košiciach</v>
          </cell>
          <cell r="E407" t="str">
            <v>Ekonomická fakulta</v>
          </cell>
          <cell r="L407">
            <v>1</v>
          </cell>
          <cell r="M407">
            <v>1</v>
          </cell>
          <cell r="AN407">
            <v>399</v>
          </cell>
          <cell r="AO407">
            <v>445</v>
          </cell>
          <cell r="AP407">
            <v>0</v>
          </cell>
          <cell r="AQ407">
            <v>0</v>
          </cell>
          <cell r="AR407">
            <v>399</v>
          </cell>
          <cell r="BH407">
            <v>330.6</v>
          </cell>
          <cell r="BI407">
            <v>445</v>
          </cell>
          <cell r="BJ407">
            <v>0</v>
          </cell>
          <cell r="BK407" t="str">
            <v>TUKE</v>
          </cell>
          <cell r="BN407">
            <v>399</v>
          </cell>
        </row>
        <row r="408">
          <cell r="A408">
            <v>709000000</v>
          </cell>
          <cell r="D408" t="str">
            <v>Technická univerzita v Košiciach</v>
          </cell>
          <cell r="E408" t="str">
            <v>Ekonomická fakulta</v>
          </cell>
          <cell r="L408">
            <v>1</v>
          </cell>
          <cell r="M408">
            <v>3</v>
          </cell>
          <cell r="AN408">
            <v>4</v>
          </cell>
          <cell r="AO408">
            <v>0</v>
          </cell>
          <cell r="AP408">
            <v>0</v>
          </cell>
          <cell r="AQ408">
            <v>0</v>
          </cell>
          <cell r="AR408">
            <v>4</v>
          </cell>
          <cell r="BH408">
            <v>17.600000000000001</v>
          </cell>
          <cell r="BI408">
            <v>4</v>
          </cell>
          <cell r="BJ408">
            <v>4</v>
          </cell>
          <cell r="BK408" t="str">
            <v>TUKE</v>
          </cell>
          <cell r="BN408">
            <v>4</v>
          </cell>
        </row>
        <row r="409">
          <cell r="A409">
            <v>709000000</v>
          </cell>
          <cell r="D409" t="str">
            <v>Technická univerzita v Košiciach</v>
          </cell>
          <cell r="E409" t="str">
            <v>Fakulta baníctva, ekológie, riadenia a geotechnológií</v>
          </cell>
          <cell r="L409">
            <v>1</v>
          </cell>
          <cell r="M409">
            <v>1</v>
          </cell>
          <cell r="AN409">
            <v>289</v>
          </cell>
          <cell r="AO409">
            <v>315</v>
          </cell>
          <cell r="AP409">
            <v>0</v>
          </cell>
          <cell r="AQ409">
            <v>289</v>
          </cell>
          <cell r="AR409">
            <v>289</v>
          </cell>
          <cell r="BH409">
            <v>347.09999999999997</v>
          </cell>
          <cell r="BI409">
            <v>315</v>
          </cell>
          <cell r="BJ409">
            <v>0</v>
          </cell>
          <cell r="BK409" t="str">
            <v>TUKE</v>
          </cell>
          <cell r="BN409">
            <v>289</v>
          </cell>
        </row>
        <row r="410">
          <cell r="A410">
            <v>709000000</v>
          </cell>
          <cell r="D410" t="str">
            <v>Technická univerzita v Košiciach</v>
          </cell>
          <cell r="E410" t="str">
            <v>Fakulta baníctva, ekológie, riadenia a geotechnológií</v>
          </cell>
          <cell r="L410">
            <v>2</v>
          </cell>
          <cell r="M410">
            <v>1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BH410">
            <v>0</v>
          </cell>
          <cell r="BI410">
            <v>4</v>
          </cell>
          <cell r="BJ410">
            <v>0</v>
          </cell>
          <cell r="BK410" t="str">
            <v>TUKE</v>
          </cell>
          <cell r="BN410">
            <v>0</v>
          </cell>
        </row>
        <row r="411">
          <cell r="A411">
            <v>709000000</v>
          </cell>
          <cell r="D411" t="str">
            <v>Technická univerzita v Košiciach</v>
          </cell>
          <cell r="E411" t="str">
            <v>Fakulta baníctva, ekológie, riadenia a geotechnológií</v>
          </cell>
          <cell r="L411">
            <v>2</v>
          </cell>
          <cell r="M411">
            <v>1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BH411">
            <v>0</v>
          </cell>
          <cell r="BI411">
            <v>13</v>
          </cell>
          <cell r="BJ411">
            <v>0</v>
          </cell>
          <cell r="BK411" t="str">
            <v>TUKE</v>
          </cell>
          <cell r="BN411">
            <v>0</v>
          </cell>
        </row>
        <row r="412">
          <cell r="A412">
            <v>709000000</v>
          </cell>
          <cell r="D412" t="str">
            <v>Technická univerzita v Košiciach</v>
          </cell>
          <cell r="E412" t="str">
            <v>Fakulta baníctva, ekológie, riadenia a geotechnológií</v>
          </cell>
          <cell r="L412">
            <v>1</v>
          </cell>
          <cell r="M412">
            <v>1</v>
          </cell>
          <cell r="AN412">
            <v>99</v>
          </cell>
          <cell r="AO412">
            <v>117</v>
          </cell>
          <cell r="AP412">
            <v>0</v>
          </cell>
          <cell r="AQ412">
            <v>0</v>
          </cell>
          <cell r="AR412">
            <v>99</v>
          </cell>
          <cell r="BH412">
            <v>113.4375</v>
          </cell>
          <cell r="BI412">
            <v>117</v>
          </cell>
          <cell r="BJ412">
            <v>0</v>
          </cell>
          <cell r="BK412" t="str">
            <v>TUKE</v>
          </cell>
          <cell r="BN412">
            <v>99</v>
          </cell>
        </row>
        <row r="413">
          <cell r="A413">
            <v>703000000</v>
          </cell>
          <cell r="D413" t="str">
            <v>Ekonomická univerzita v Bratislave</v>
          </cell>
          <cell r="E413" t="str">
            <v>Obchodná fakulta</v>
          </cell>
          <cell r="L413">
            <v>2</v>
          </cell>
          <cell r="M413">
            <v>2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BH413">
            <v>0</v>
          </cell>
          <cell r="BI413">
            <v>59</v>
          </cell>
          <cell r="BJ413">
            <v>0</v>
          </cell>
          <cell r="BK413" t="str">
            <v>EU</v>
          </cell>
          <cell r="BN413">
            <v>0</v>
          </cell>
        </row>
        <row r="414">
          <cell r="A414">
            <v>703000000</v>
          </cell>
          <cell r="D414" t="str">
            <v>Ekonomická univerzita v Bratislave</v>
          </cell>
          <cell r="E414" t="str">
            <v>Fakulta podnikového manažmentu</v>
          </cell>
          <cell r="L414">
            <v>1</v>
          </cell>
          <cell r="M414">
            <v>1</v>
          </cell>
          <cell r="AN414">
            <v>736</v>
          </cell>
          <cell r="AO414">
            <v>809</v>
          </cell>
          <cell r="AP414">
            <v>0</v>
          </cell>
          <cell r="AQ414">
            <v>0</v>
          </cell>
          <cell r="AR414">
            <v>736</v>
          </cell>
          <cell r="BH414">
            <v>630.2967032967033</v>
          </cell>
          <cell r="BI414">
            <v>809</v>
          </cell>
          <cell r="BJ414">
            <v>0</v>
          </cell>
          <cell r="BK414" t="str">
            <v>EU</v>
          </cell>
          <cell r="BN414">
            <v>736</v>
          </cell>
        </row>
        <row r="415">
          <cell r="A415">
            <v>703000000</v>
          </cell>
          <cell r="D415" t="str">
            <v>Ekonomická univerzita v Bratislave</v>
          </cell>
          <cell r="E415" t="str">
            <v>Fakulta medzinárodných vzťahov</v>
          </cell>
          <cell r="L415">
            <v>1</v>
          </cell>
          <cell r="M415">
            <v>1</v>
          </cell>
          <cell r="AN415">
            <v>295</v>
          </cell>
          <cell r="AO415">
            <v>313</v>
          </cell>
          <cell r="AP415">
            <v>0</v>
          </cell>
          <cell r="AQ415">
            <v>0</v>
          </cell>
          <cell r="AR415">
            <v>295</v>
          </cell>
          <cell r="BH415">
            <v>247.35315315315319</v>
          </cell>
          <cell r="BI415">
            <v>313</v>
          </cell>
          <cell r="BJ415">
            <v>0</v>
          </cell>
          <cell r="BK415" t="str">
            <v>EU</v>
          </cell>
          <cell r="BN415">
            <v>295</v>
          </cell>
        </row>
        <row r="416">
          <cell r="A416">
            <v>703000000</v>
          </cell>
          <cell r="D416" t="str">
            <v>Ekonomická univerzita v Bratislave</v>
          </cell>
          <cell r="E416" t="str">
            <v>Podnikovohospodárska fakulta v Košiciach</v>
          </cell>
          <cell r="L416">
            <v>2</v>
          </cell>
          <cell r="M416">
            <v>1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BH416">
            <v>0</v>
          </cell>
          <cell r="BI416">
            <v>5</v>
          </cell>
          <cell r="BJ416">
            <v>0</v>
          </cell>
          <cell r="BK416" t="str">
            <v>EU</v>
          </cell>
          <cell r="BN416">
            <v>0</v>
          </cell>
        </row>
        <row r="417">
          <cell r="A417">
            <v>703000000</v>
          </cell>
          <cell r="D417" t="str">
            <v>Ekonomická univerzita v Bratislave</v>
          </cell>
          <cell r="E417" t="str">
            <v>Národohospodárska fakulta</v>
          </cell>
          <cell r="L417">
            <v>1</v>
          </cell>
          <cell r="M417">
            <v>1</v>
          </cell>
          <cell r="AN417">
            <v>140</v>
          </cell>
          <cell r="AO417">
            <v>157</v>
          </cell>
          <cell r="AP417">
            <v>0</v>
          </cell>
          <cell r="AQ417">
            <v>0</v>
          </cell>
          <cell r="AR417">
            <v>140</v>
          </cell>
          <cell r="BH417">
            <v>123.5</v>
          </cell>
          <cell r="BI417">
            <v>157</v>
          </cell>
          <cell r="BJ417">
            <v>0</v>
          </cell>
          <cell r="BK417" t="str">
            <v>EU</v>
          </cell>
          <cell r="BN417">
            <v>140</v>
          </cell>
        </row>
        <row r="418">
          <cell r="A418">
            <v>703000000</v>
          </cell>
          <cell r="D418" t="str">
            <v>Ekonomická univerzita v Bratislave</v>
          </cell>
          <cell r="E418" t="str">
            <v>Obchodná fakulta</v>
          </cell>
          <cell r="L418">
            <v>1</v>
          </cell>
          <cell r="M418">
            <v>1</v>
          </cell>
          <cell r="AN418">
            <v>369</v>
          </cell>
          <cell r="AO418">
            <v>398</v>
          </cell>
          <cell r="AP418">
            <v>0</v>
          </cell>
          <cell r="AQ418">
            <v>0</v>
          </cell>
          <cell r="AR418">
            <v>369</v>
          </cell>
          <cell r="BH418">
            <v>311.57260273972599</v>
          </cell>
          <cell r="BI418">
            <v>398</v>
          </cell>
          <cell r="BJ418">
            <v>0</v>
          </cell>
          <cell r="BK418" t="str">
            <v>EU</v>
          </cell>
          <cell r="BN418">
            <v>369</v>
          </cell>
        </row>
        <row r="419">
          <cell r="A419">
            <v>703000000</v>
          </cell>
          <cell r="D419" t="str">
            <v>Ekonomická univerzita v Bratislave</v>
          </cell>
          <cell r="E419" t="str">
            <v>Obchodná fakulta</v>
          </cell>
          <cell r="L419">
            <v>2</v>
          </cell>
          <cell r="M419">
            <v>3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BH419">
            <v>0</v>
          </cell>
          <cell r="BI419">
            <v>6</v>
          </cell>
          <cell r="BJ419">
            <v>0</v>
          </cell>
          <cell r="BK419" t="str">
            <v>EU</v>
          </cell>
          <cell r="BN419">
            <v>0</v>
          </cell>
        </row>
        <row r="420">
          <cell r="A420">
            <v>709000000</v>
          </cell>
          <cell r="D420" t="str">
            <v>Technická univerzita v Košiciach</v>
          </cell>
          <cell r="E420" t="str">
            <v>Strojnícka fakulta</v>
          </cell>
          <cell r="L420">
            <v>2</v>
          </cell>
          <cell r="M420">
            <v>3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BH420">
            <v>0</v>
          </cell>
          <cell r="BI420">
            <v>5</v>
          </cell>
          <cell r="BJ420">
            <v>0</v>
          </cell>
          <cell r="BK420" t="str">
            <v>TUKE</v>
          </cell>
          <cell r="BN420">
            <v>0</v>
          </cell>
        </row>
        <row r="421">
          <cell r="A421">
            <v>709000000</v>
          </cell>
          <cell r="D421" t="str">
            <v>Technická univerzita v Košiciach</v>
          </cell>
          <cell r="E421" t="str">
            <v>Strojnícka fakulta</v>
          </cell>
          <cell r="L421">
            <v>2</v>
          </cell>
          <cell r="M421">
            <v>3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BH421">
            <v>0</v>
          </cell>
          <cell r="BI421">
            <v>7</v>
          </cell>
          <cell r="BJ421">
            <v>0</v>
          </cell>
          <cell r="BK421" t="str">
            <v>TUKE</v>
          </cell>
          <cell r="BN421">
            <v>0</v>
          </cell>
        </row>
        <row r="422">
          <cell r="A422">
            <v>709000000</v>
          </cell>
          <cell r="D422" t="str">
            <v>Technická univerzita v Košiciach</v>
          </cell>
          <cell r="E422" t="str">
            <v>Fakulta elektrotechniky a informatiky</v>
          </cell>
          <cell r="L422">
            <v>1</v>
          </cell>
          <cell r="M422">
            <v>1</v>
          </cell>
          <cell r="AN422">
            <v>121</v>
          </cell>
          <cell r="AO422">
            <v>133</v>
          </cell>
          <cell r="AP422">
            <v>133</v>
          </cell>
          <cell r="AQ422">
            <v>121</v>
          </cell>
          <cell r="AR422">
            <v>121</v>
          </cell>
          <cell r="BH422">
            <v>154.94999999999999</v>
          </cell>
          <cell r="BI422">
            <v>133</v>
          </cell>
          <cell r="BJ422">
            <v>0</v>
          </cell>
          <cell r="BK422" t="str">
            <v>TUKE</v>
          </cell>
          <cell r="BN422">
            <v>121</v>
          </cell>
        </row>
        <row r="423">
          <cell r="A423">
            <v>709000000</v>
          </cell>
          <cell r="D423" t="str">
            <v>Technická univerzita v Košiciach</v>
          </cell>
          <cell r="E423" t="str">
            <v>Fakulta elektrotechniky a informatiky</v>
          </cell>
          <cell r="L423">
            <v>1</v>
          </cell>
          <cell r="M423">
            <v>1</v>
          </cell>
          <cell r="AN423">
            <v>1475</v>
          </cell>
          <cell r="AO423">
            <v>1550</v>
          </cell>
          <cell r="AP423">
            <v>1550</v>
          </cell>
          <cell r="AQ423">
            <v>1475</v>
          </cell>
          <cell r="AR423">
            <v>1475</v>
          </cell>
          <cell r="BH423">
            <v>1701.3469387755101</v>
          </cell>
          <cell r="BI423">
            <v>1550</v>
          </cell>
          <cell r="BJ423">
            <v>0</v>
          </cell>
          <cell r="BK423" t="str">
            <v>TUKE</v>
          </cell>
          <cell r="BN423">
            <v>1475</v>
          </cell>
        </row>
        <row r="424">
          <cell r="A424">
            <v>709000000</v>
          </cell>
          <cell r="D424" t="str">
            <v>Technická univerzita v Košiciach</v>
          </cell>
          <cell r="E424" t="str">
            <v>Fakulta elektrotechniky a informatiky</v>
          </cell>
          <cell r="L424">
            <v>1</v>
          </cell>
          <cell r="M424">
            <v>1</v>
          </cell>
          <cell r="AN424">
            <v>84</v>
          </cell>
          <cell r="AO424">
            <v>89</v>
          </cell>
          <cell r="AP424">
            <v>0</v>
          </cell>
          <cell r="AQ424">
            <v>0</v>
          </cell>
          <cell r="AR424">
            <v>84</v>
          </cell>
          <cell r="BH424">
            <v>87.196153846153834</v>
          </cell>
          <cell r="BI424">
            <v>89</v>
          </cell>
          <cell r="BJ424">
            <v>0</v>
          </cell>
          <cell r="BK424" t="str">
            <v>TUKE</v>
          </cell>
          <cell r="BN424">
            <v>84</v>
          </cell>
        </row>
        <row r="425">
          <cell r="A425">
            <v>709000000</v>
          </cell>
          <cell r="D425" t="str">
            <v>Technická univerzita v Košiciach</v>
          </cell>
          <cell r="E425" t="str">
            <v>Fakulta elektrotechniky a informatiky</v>
          </cell>
          <cell r="L425">
            <v>1</v>
          </cell>
          <cell r="M425">
            <v>1</v>
          </cell>
          <cell r="AN425">
            <v>96</v>
          </cell>
          <cell r="AO425">
            <v>106</v>
          </cell>
          <cell r="AP425">
            <v>0</v>
          </cell>
          <cell r="AQ425">
            <v>0</v>
          </cell>
          <cell r="AR425">
            <v>96</v>
          </cell>
          <cell r="BH425">
            <v>97.2</v>
          </cell>
          <cell r="BI425">
            <v>106</v>
          </cell>
          <cell r="BJ425">
            <v>0</v>
          </cell>
          <cell r="BK425" t="str">
            <v>TUKE</v>
          </cell>
          <cell r="BN425">
            <v>96</v>
          </cell>
        </row>
        <row r="426">
          <cell r="A426">
            <v>722000000</v>
          </cell>
          <cell r="D426" t="str">
            <v>Katolícka univerzita v Ružomberku</v>
          </cell>
          <cell r="E426" t="str">
            <v>Pedagogická fakulta</v>
          </cell>
          <cell r="L426">
            <v>2</v>
          </cell>
          <cell r="M426">
            <v>1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BH426">
            <v>0</v>
          </cell>
          <cell r="BI426">
            <v>103</v>
          </cell>
          <cell r="BJ426">
            <v>0</v>
          </cell>
          <cell r="BK426" t="str">
            <v>KU</v>
          </cell>
          <cell r="BN426">
            <v>0</v>
          </cell>
        </row>
        <row r="427">
          <cell r="A427">
            <v>722000000</v>
          </cell>
          <cell r="D427" t="str">
            <v>Katolícka univerzita v Ružomberku</v>
          </cell>
          <cell r="E427" t="str">
            <v>Pedagogická fakulta</v>
          </cell>
          <cell r="L427">
            <v>1</v>
          </cell>
          <cell r="M427">
            <v>3</v>
          </cell>
          <cell r="AN427">
            <v>3</v>
          </cell>
          <cell r="AO427">
            <v>0</v>
          </cell>
          <cell r="AP427">
            <v>0</v>
          </cell>
          <cell r="AQ427">
            <v>0</v>
          </cell>
          <cell r="AR427">
            <v>3</v>
          </cell>
          <cell r="BH427">
            <v>13.200000000000001</v>
          </cell>
          <cell r="BI427">
            <v>4</v>
          </cell>
          <cell r="BJ427">
            <v>3</v>
          </cell>
          <cell r="BK427" t="str">
            <v>KU</v>
          </cell>
          <cell r="BN427">
            <v>3</v>
          </cell>
        </row>
        <row r="428">
          <cell r="A428">
            <v>722000000</v>
          </cell>
          <cell r="D428" t="str">
            <v>Katolícka univerzita v Ružomberku</v>
          </cell>
          <cell r="E428" t="str">
            <v>Pedagogická fakulta</v>
          </cell>
          <cell r="L428">
            <v>2</v>
          </cell>
          <cell r="M428">
            <v>3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BH428">
            <v>0</v>
          </cell>
          <cell r="BI428">
            <v>9</v>
          </cell>
          <cell r="BJ428">
            <v>0</v>
          </cell>
          <cell r="BK428" t="str">
            <v>KU</v>
          </cell>
          <cell r="BN428">
            <v>0</v>
          </cell>
        </row>
        <row r="429">
          <cell r="A429">
            <v>722000000</v>
          </cell>
          <cell r="D429" t="str">
            <v>Katolícka univerzita v Ružomberku</v>
          </cell>
          <cell r="E429" t="str">
            <v>Pedagogická fakulta</v>
          </cell>
          <cell r="L429">
            <v>1</v>
          </cell>
          <cell r="M429">
            <v>1</v>
          </cell>
          <cell r="AN429">
            <v>25</v>
          </cell>
          <cell r="AO429">
            <v>33</v>
          </cell>
          <cell r="AP429">
            <v>0</v>
          </cell>
          <cell r="AQ429">
            <v>0</v>
          </cell>
          <cell r="AR429">
            <v>25</v>
          </cell>
          <cell r="BH429">
            <v>20.799999999999997</v>
          </cell>
          <cell r="BI429">
            <v>33</v>
          </cell>
          <cell r="BJ429">
            <v>0</v>
          </cell>
          <cell r="BK429" t="str">
            <v>KU</v>
          </cell>
          <cell r="BN429">
            <v>25</v>
          </cell>
        </row>
        <row r="430">
          <cell r="A430">
            <v>722000000</v>
          </cell>
          <cell r="D430" t="str">
            <v>Katolícka univerzita v Ružomberku</v>
          </cell>
          <cell r="E430" t="str">
            <v>Pedagogická fakulta</v>
          </cell>
          <cell r="L430">
            <v>2</v>
          </cell>
          <cell r="M430">
            <v>1</v>
          </cell>
          <cell r="AN430">
            <v>1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BH430">
            <v>0</v>
          </cell>
          <cell r="BI430">
            <v>237</v>
          </cell>
          <cell r="BJ430">
            <v>0</v>
          </cell>
          <cell r="BK430" t="str">
            <v>KU</v>
          </cell>
          <cell r="BN430">
            <v>0</v>
          </cell>
        </row>
        <row r="431">
          <cell r="A431">
            <v>722000000</v>
          </cell>
          <cell r="D431" t="str">
            <v>Katolícka univerzita v Ružomberku</v>
          </cell>
          <cell r="E431" t="str">
            <v>Pedagogická fakulta</v>
          </cell>
          <cell r="L431">
            <v>1</v>
          </cell>
          <cell r="M431">
            <v>1</v>
          </cell>
          <cell r="AN431">
            <v>61</v>
          </cell>
          <cell r="AO431">
            <v>81</v>
          </cell>
          <cell r="AP431">
            <v>0</v>
          </cell>
          <cell r="AQ431">
            <v>0</v>
          </cell>
          <cell r="AR431">
            <v>61</v>
          </cell>
          <cell r="BH431">
            <v>52.9</v>
          </cell>
          <cell r="BI431">
            <v>81</v>
          </cell>
          <cell r="BJ431">
            <v>0</v>
          </cell>
          <cell r="BK431" t="str">
            <v>KU</v>
          </cell>
          <cell r="BN431">
            <v>61</v>
          </cell>
        </row>
        <row r="432">
          <cell r="A432">
            <v>722000000</v>
          </cell>
          <cell r="D432" t="str">
            <v>Katolícka univerzita v Ružomberku</v>
          </cell>
          <cell r="E432" t="str">
            <v>Pedagogická fakulta</v>
          </cell>
          <cell r="L432">
            <v>1</v>
          </cell>
          <cell r="M432">
            <v>1</v>
          </cell>
          <cell r="AN432">
            <v>15.5</v>
          </cell>
          <cell r="AO432">
            <v>20.5</v>
          </cell>
          <cell r="AP432">
            <v>20.5</v>
          </cell>
          <cell r="AQ432">
            <v>15.5</v>
          </cell>
          <cell r="AR432">
            <v>15.5</v>
          </cell>
          <cell r="BH432">
            <v>17.5</v>
          </cell>
          <cell r="BI432">
            <v>20.5</v>
          </cell>
          <cell r="BJ432">
            <v>0</v>
          </cell>
          <cell r="BK432" t="str">
            <v>KU</v>
          </cell>
          <cell r="BN432">
            <v>15.5</v>
          </cell>
        </row>
        <row r="433">
          <cell r="A433">
            <v>715000000</v>
          </cell>
          <cell r="D433" t="str">
            <v>Akadémia Policajného zboru</v>
          </cell>
          <cell r="E433">
            <v>0</v>
          </cell>
          <cell r="L433">
            <v>2</v>
          </cell>
          <cell r="M433">
            <v>1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BH433">
            <v>0</v>
          </cell>
          <cell r="BI433">
            <v>151</v>
          </cell>
          <cell r="BJ433">
            <v>0</v>
          </cell>
          <cell r="BK433" t="str">
            <v>APZ</v>
          </cell>
          <cell r="BN433">
            <v>0</v>
          </cell>
        </row>
        <row r="434">
          <cell r="A434">
            <v>716000000</v>
          </cell>
          <cell r="D434" t="str">
            <v>Univerzita Konštantína Filozofa v Nitre</v>
          </cell>
          <cell r="E434" t="str">
            <v>Fakulta sociálnych vied a zdravotníctva</v>
          </cell>
          <cell r="L434">
            <v>2</v>
          </cell>
          <cell r="M434">
            <v>1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BH434">
            <v>0</v>
          </cell>
          <cell r="BI434">
            <v>41</v>
          </cell>
          <cell r="BJ434">
            <v>0</v>
          </cell>
          <cell r="BK434" t="str">
            <v>UKF</v>
          </cell>
          <cell r="BN434">
            <v>0</v>
          </cell>
        </row>
        <row r="435">
          <cell r="A435">
            <v>709000000</v>
          </cell>
          <cell r="D435" t="str">
            <v>Technická univerzita v Košiciach</v>
          </cell>
          <cell r="E435" t="str">
            <v>Letecká fakulta</v>
          </cell>
          <cell r="L435">
            <v>2</v>
          </cell>
          <cell r="M435">
            <v>3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BH435">
            <v>0</v>
          </cell>
          <cell r="BI435">
            <v>16</v>
          </cell>
          <cell r="BJ435">
            <v>0</v>
          </cell>
          <cell r="BK435" t="str">
            <v>TUKE</v>
          </cell>
          <cell r="BN435">
            <v>0</v>
          </cell>
        </row>
        <row r="436">
          <cell r="A436">
            <v>710000000</v>
          </cell>
          <cell r="D436" t="str">
            <v>Žilinská univerzita v Žiline</v>
          </cell>
          <cell r="E436" t="str">
            <v>Stavebná fakulta</v>
          </cell>
          <cell r="L436">
            <v>2</v>
          </cell>
          <cell r="M436">
            <v>3</v>
          </cell>
          <cell r="AN436">
            <v>2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BH436">
            <v>0</v>
          </cell>
          <cell r="BI436">
            <v>12</v>
          </cell>
          <cell r="BJ436">
            <v>0</v>
          </cell>
          <cell r="BK436" t="str">
            <v>ŽU</v>
          </cell>
          <cell r="BN436">
            <v>0</v>
          </cell>
        </row>
        <row r="437">
          <cell r="A437">
            <v>710000000</v>
          </cell>
          <cell r="D437" t="str">
            <v>Žilinská univerzita v Žiline</v>
          </cell>
          <cell r="E437" t="str">
            <v>Fakulta prevádzky a ekonomiky dopravy a spojov</v>
          </cell>
          <cell r="L437">
            <v>1</v>
          </cell>
          <cell r="M437">
            <v>3</v>
          </cell>
          <cell r="AN437">
            <v>8</v>
          </cell>
          <cell r="AO437">
            <v>0</v>
          </cell>
          <cell r="AP437">
            <v>0</v>
          </cell>
          <cell r="AQ437">
            <v>0</v>
          </cell>
          <cell r="AR437">
            <v>8</v>
          </cell>
          <cell r="BH437">
            <v>44.800000000000004</v>
          </cell>
          <cell r="BI437">
            <v>9</v>
          </cell>
          <cell r="BJ437">
            <v>8</v>
          </cell>
          <cell r="BK437" t="str">
            <v>ŽU</v>
          </cell>
          <cell r="BN437">
            <v>8</v>
          </cell>
        </row>
        <row r="438">
          <cell r="A438">
            <v>710000000</v>
          </cell>
          <cell r="D438" t="str">
            <v>Žilinská univerzita v Žiline</v>
          </cell>
          <cell r="E438" t="str">
            <v>Stavebná fakulta</v>
          </cell>
          <cell r="L438">
            <v>2</v>
          </cell>
          <cell r="M438">
            <v>2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BH438">
            <v>0</v>
          </cell>
          <cell r="BI438">
            <v>14</v>
          </cell>
          <cell r="BJ438">
            <v>0</v>
          </cell>
          <cell r="BK438" t="str">
            <v>ŽU</v>
          </cell>
          <cell r="BN438">
            <v>0</v>
          </cell>
        </row>
        <row r="439">
          <cell r="A439">
            <v>710000000</v>
          </cell>
          <cell r="D439" t="str">
            <v>Žilinská univerzita v Žiline</v>
          </cell>
          <cell r="E439">
            <v>0</v>
          </cell>
          <cell r="L439">
            <v>1</v>
          </cell>
          <cell r="M439">
            <v>2</v>
          </cell>
          <cell r="AN439">
            <v>14</v>
          </cell>
          <cell r="AO439">
            <v>16</v>
          </cell>
          <cell r="AP439">
            <v>0</v>
          </cell>
          <cell r="AQ439">
            <v>0</v>
          </cell>
          <cell r="AR439">
            <v>14</v>
          </cell>
          <cell r="BH439">
            <v>10.5</v>
          </cell>
          <cell r="BI439">
            <v>16</v>
          </cell>
          <cell r="BJ439">
            <v>0</v>
          </cell>
          <cell r="BK439" t="str">
            <v>ŽU</v>
          </cell>
          <cell r="BN439">
            <v>14</v>
          </cell>
        </row>
        <row r="440">
          <cell r="A440">
            <v>710000000</v>
          </cell>
          <cell r="D440" t="str">
            <v>Žilinská univerzita v Žiline</v>
          </cell>
          <cell r="E440" t="str">
            <v>Fakulta riadenia a informatiky</v>
          </cell>
          <cell r="L440">
            <v>1</v>
          </cell>
          <cell r="M440">
            <v>1</v>
          </cell>
          <cell r="AN440">
            <v>380</v>
          </cell>
          <cell r="AO440">
            <v>459</v>
          </cell>
          <cell r="AP440">
            <v>459</v>
          </cell>
          <cell r="AQ440">
            <v>380</v>
          </cell>
          <cell r="AR440">
            <v>380</v>
          </cell>
          <cell r="BH440">
            <v>488.76760563380282</v>
          </cell>
          <cell r="BI440">
            <v>459</v>
          </cell>
          <cell r="BJ440">
            <v>0</v>
          </cell>
          <cell r="BK440" t="str">
            <v>ŽU</v>
          </cell>
          <cell r="BN440">
            <v>380</v>
          </cell>
        </row>
        <row r="441">
          <cell r="A441">
            <v>710000000</v>
          </cell>
          <cell r="D441" t="str">
            <v>Žilinská univerzita v Žiline</v>
          </cell>
          <cell r="E441" t="str">
            <v>Fakulta humanitných vied</v>
          </cell>
          <cell r="L441">
            <v>1</v>
          </cell>
          <cell r="M441">
            <v>1</v>
          </cell>
          <cell r="AN441">
            <v>158</v>
          </cell>
          <cell r="AO441">
            <v>171</v>
          </cell>
          <cell r="AP441">
            <v>0</v>
          </cell>
          <cell r="AQ441">
            <v>0</v>
          </cell>
          <cell r="AR441">
            <v>158</v>
          </cell>
          <cell r="BH441">
            <v>162.6</v>
          </cell>
          <cell r="BI441">
            <v>171</v>
          </cell>
          <cell r="BJ441">
            <v>0</v>
          </cell>
          <cell r="BK441" t="str">
            <v>ŽU</v>
          </cell>
          <cell r="BN441">
            <v>158</v>
          </cell>
        </row>
        <row r="442">
          <cell r="A442">
            <v>710000000</v>
          </cell>
          <cell r="D442" t="str">
            <v>Žilinská univerzita v Žiline</v>
          </cell>
          <cell r="E442" t="str">
            <v>Fakulta humanitných vied</v>
          </cell>
          <cell r="L442">
            <v>1</v>
          </cell>
          <cell r="M442">
            <v>1</v>
          </cell>
          <cell r="AN442">
            <v>63.5</v>
          </cell>
          <cell r="AO442">
            <v>75</v>
          </cell>
          <cell r="AP442">
            <v>0</v>
          </cell>
          <cell r="AQ442">
            <v>0</v>
          </cell>
          <cell r="AR442">
            <v>63.5</v>
          </cell>
          <cell r="BH442">
            <v>56.61740740740742</v>
          </cell>
          <cell r="BI442">
            <v>75</v>
          </cell>
          <cell r="BJ442">
            <v>0</v>
          </cell>
          <cell r="BK442" t="str">
            <v>ŽU</v>
          </cell>
          <cell r="BN442">
            <v>63.5</v>
          </cell>
        </row>
        <row r="443">
          <cell r="A443">
            <v>710000000</v>
          </cell>
          <cell r="D443" t="str">
            <v>Žilinská univerzita v Žiline</v>
          </cell>
          <cell r="E443" t="str">
            <v>Fakulta humanitných vied</v>
          </cell>
          <cell r="L443">
            <v>1</v>
          </cell>
          <cell r="M443">
            <v>1</v>
          </cell>
          <cell r="AN443">
            <v>63.5</v>
          </cell>
          <cell r="AO443">
            <v>75</v>
          </cell>
          <cell r="AP443">
            <v>0</v>
          </cell>
          <cell r="AQ443">
            <v>0</v>
          </cell>
          <cell r="AR443">
            <v>63.5</v>
          </cell>
          <cell r="BH443">
            <v>56.61740740740742</v>
          </cell>
          <cell r="BI443">
            <v>75</v>
          </cell>
          <cell r="BJ443">
            <v>0</v>
          </cell>
          <cell r="BK443" t="str">
            <v>ŽU</v>
          </cell>
          <cell r="BN443">
            <v>63.5</v>
          </cell>
        </row>
        <row r="444">
          <cell r="A444">
            <v>710000000</v>
          </cell>
          <cell r="D444" t="str">
            <v>Žilinská univerzita v Žiline</v>
          </cell>
          <cell r="E444" t="str">
            <v>Fakulta prevádzky a ekonomiky dopravy a spojov</v>
          </cell>
          <cell r="L444">
            <v>1</v>
          </cell>
          <cell r="M444">
            <v>1</v>
          </cell>
          <cell r="AN444">
            <v>152</v>
          </cell>
          <cell r="AO444">
            <v>169</v>
          </cell>
          <cell r="AP444">
            <v>0</v>
          </cell>
          <cell r="AQ444">
            <v>0</v>
          </cell>
          <cell r="AR444">
            <v>152</v>
          </cell>
          <cell r="BH444">
            <v>127.69999999999999</v>
          </cell>
          <cell r="BI444">
            <v>169</v>
          </cell>
          <cell r="BJ444">
            <v>0</v>
          </cell>
          <cell r="BK444" t="str">
            <v>ŽU</v>
          </cell>
          <cell r="BN444">
            <v>152</v>
          </cell>
        </row>
        <row r="445">
          <cell r="A445">
            <v>710000000</v>
          </cell>
          <cell r="D445" t="str">
            <v>Žilinská univerzita v Žiline</v>
          </cell>
          <cell r="E445" t="str">
            <v>Fakulta elektrotechniky a informačných technológií</v>
          </cell>
          <cell r="L445">
            <v>1</v>
          </cell>
          <cell r="M445">
            <v>1</v>
          </cell>
          <cell r="AN445">
            <v>86</v>
          </cell>
          <cell r="AO445">
            <v>93</v>
          </cell>
          <cell r="AP445">
            <v>0</v>
          </cell>
          <cell r="AQ445">
            <v>86</v>
          </cell>
          <cell r="AR445">
            <v>86</v>
          </cell>
          <cell r="BH445">
            <v>112.80000000000001</v>
          </cell>
          <cell r="BI445">
            <v>93</v>
          </cell>
          <cell r="BJ445">
            <v>0</v>
          </cell>
          <cell r="BK445" t="str">
            <v>ŽU</v>
          </cell>
          <cell r="BN445">
            <v>86</v>
          </cell>
        </row>
        <row r="446">
          <cell r="A446">
            <v>710000000</v>
          </cell>
          <cell r="D446" t="str">
            <v>Žilinská univerzita v Žiline</v>
          </cell>
          <cell r="E446" t="str">
            <v>Fakulta prevádzky a ekonomiky dopravy a spojov</v>
          </cell>
          <cell r="L446">
            <v>1</v>
          </cell>
          <cell r="M446">
            <v>1</v>
          </cell>
          <cell r="AN446">
            <v>367</v>
          </cell>
          <cell r="AO446">
            <v>388</v>
          </cell>
          <cell r="AP446">
            <v>0</v>
          </cell>
          <cell r="AQ446">
            <v>0</v>
          </cell>
          <cell r="AR446">
            <v>367</v>
          </cell>
          <cell r="BH446">
            <v>309.13272727272732</v>
          </cell>
          <cell r="BI446">
            <v>388</v>
          </cell>
          <cell r="BJ446">
            <v>0</v>
          </cell>
          <cell r="BK446" t="str">
            <v>ŽU</v>
          </cell>
          <cell r="BN446">
            <v>367</v>
          </cell>
        </row>
        <row r="447">
          <cell r="A447">
            <v>710000000</v>
          </cell>
          <cell r="D447" t="str">
            <v>Žilinská univerzita v Žiline</v>
          </cell>
          <cell r="E447" t="str">
            <v>Fakulta elektrotechniky a informačných technológií</v>
          </cell>
          <cell r="L447">
            <v>1</v>
          </cell>
          <cell r="M447">
            <v>1</v>
          </cell>
          <cell r="AN447">
            <v>58</v>
          </cell>
          <cell r="AO447">
            <v>64</v>
          </cell>
          <cell r="AP447">
            <v>64</v>
          </cell>
          <cell r="AQ447">
            <v>58</v>
          </cell>
          <cell r="AR447">
            <v>58</v>
          </cell>
          <cell r="BH447">
            <v>75.432692307692292</v>
          </cell>
          <cell r="BI447">
            <v>64</v>
          </cell>
          <cell r="BJ447">
            <v>0</v>
          </cell>
          <cell r="BK447" t="str">
            <v>ŽU</v>
          </cell>
          <cell r="BN447">
            <v>58</v>
          </cell>
        </row>
        <row r="448">
          <cell r="A448">
            <v>710000000</v>
          </cell>
          <cell r="D448" t="str">
            <v>Žilinská univerzita v Žiline</v>
          </cell>
          <cell r="E448" t="str">
            <v>Fakulta elektrotechniky a informačných technológií</v>
          </cell>
          <cell r="L448">
            <v>1</v>
          </cell>
          <cell r="M448">
            <v>1</v>
          </cell>
          <cell r="AN448">
            <v>155</v>
          </cell>
          <cell r="AO448">
            <v>175</v>
          </cell>
          <cell r="AP448">
            <v>175</v>
          </cell>
          <cell r="AQ448">
            <v>155</v>
          </cell>
          <cell r="AR448">
            <v>155</v>
          </cell>
          <cell r="BH448">
            <v>195.84255319148937</v>
          </cell>
          <cell r="BI448">
            <v>175</v>
          </cell>
          <cell r="BJ448">
            <v>0</v>
          </cell>
          <cell r="BK448" t="str">
            <v>ŽU</v>
          </cell>
          <cell r="BN448">
            <v>155</v>
          </cell>
        </row>
        <row r="449">
          <cell r="A449">
            <v>710000000</v>
          </cell>
          <cell r="D449" t="str">
            <v>Žilinská univerzita v Žiline</v>
          </cell>
          <cell r="E449" t="str">
            <v>Fakulta riadenia a informatiky</v>
          </cell>
          <cell r="L449">
            <v>1</v>
          </cell>
          <cell r="M449">
            <v>1</v>
          </cell>
          <cell r="AN449">
            <v>223</v>
          </cell>
          <cell r="AO449">
            <v>248</v>
          </cell>
          <cell r="AP449">
            <v>0</v>
          </cell>
          <cell r="AQ449">
            <v>0</v>
          </cell>
          <cell r="AR449">
            <v>223</v>
          </cell>
          <cell r="BH449">
            <v>193.3</v>
          </cell>
          <cell r="BI449">
            <v>248</v>
          </cell>
          <cell r="BJ449">
            <v>0</v>
          </cell>
          <cell r="BK449" t="str">
            <v>ŽU</v>
          </cell>
          <cell r="BN449">
            <v>223</v>
          </cell>
        </row>
        <row r="450">
          <cell r="A450">
            <v>710000000</v>
          </cell>
          <cell r="D450" t="str">
            <v>Žilinská univerzita v Žiline</v>
          </cell>
          <cell r="E450" t="str">
            <v>Fakulta prevádzky a ekonomiky dopravy a spojov</v>
          </cell>
          <cell r="L450">
            <v>1</v>
          </cell>
          <cell r="M450">
            <v>1</v>
          </cell>
          <cell r="AN450">
            <v>145</v>
          </cell>
          <cell r="AO450">
            <v>162</v>
          </cell>
          <cell r="AP450">
            <v>0</v>
          </cell>
          <cell r="AQ450">
            <v>145</v>
          </cell>
          <cell r="AR450">
            <v>145</v>
          </cell>
          <cell r="BH450">
            <v>186.89999999999998</v>
          </cell>
          <cell r="BI450">
            <v>162</v>
          </cell>
          <cell r="BJ450">
            <v>0</v>
          </cell>
          <cell r="BK450" t="str">
            <v>ŽU</v>
          </cell>
          <cell r="BN450">
            <v>145</v>
          </cell>
        </row>
        <row r="451">
          <cell r="A451">
            <v>710000000</v>
          </cell>
          <cell r="D451" t="str">
            <v>Žilinská univerzita v Žiline</v>
          </cell>
          <cell r="E451" t="str">
            <v>Fakulta bezpečnostného inžinierstva</v>
          </cell>
          <cell r="L451">
            <v>1</v>
          </cell>
          <cell r="M451">
            <v>1</v>
          </cell>
          <cell r="AN451">
            <v>168</v>
          </cell>
          <cell r="AO451">
            <v>174</v>
          </cell>
          <cell r="AP451">
            <v>0</v>
          </cell>
          <cell r="AQ451">
            <v>0</v>
          </cell>
          <cell r="AR451">
            <v>168</v>
          </cell>
          <cell r="BH451">
            <v>216</v>
          </cell>
          <cell r="BI451">
            <v>174</v>
          </cell>
          <cell r="BJ451">
            <v>0</v>
          </cell>
          <cell r="BK451" t="str">
            <v>ŽU</v>
          </cell>
          <cell r="BN451">
            <v>168</v>
          </cell>
        </row>
        <row r="452">
          <cell r="A452">
            <v>710000000</v>
          </cell>
          <cell r="D452" t="str">
            <v>Žilinská univerzita v Žiline</v>
          </cell>
          <cell r="E452" t="str">
            <v>Strojnícka fakulta</v>
          </cell>
          <cell r="L452">
            <v>1</v>
          </cell>
          <cell r="M452">
            <v>1</v>
          </cell>
          <cell r="AN452">
            <v>41</v>
          </cell>
          <cell r="AO452">
            <v>44</v>
          </cell>
          <cell r="AP452">
            <v>44</v>
          </cell>
          <cell r="AQ452">
            <v>41</v>
          </cell>
          <cell r="AR452">
            <v>41</v>
          </cell>
          <cell r="BH452">
            <v>54.300000000000004</v>
          </cell>
          <cell r="BI452">
            <v>44</v>
          </cell>
          <cell r="BJ452">
            <v>0</v>
          </cell>
          <cell r="BK452" t="str">
            <v>ŽU</v>
          </cell>
          <cell r="BN452">
            <v>41</v>
          </cell>
        </row>
        <row r="453">
          <cell r="A453">
            <v>710000000</v>
          </cell>
          <cell r="D453" t="str">
            <v>Žilinská univerzita v Žiline</v>
          </cell>
          <cell r="E453" t="str">
            <v>Fakulta prevádzky a ekonomiky dopravy a spojov</v>
          </cell>
          <cell r="L453">
            <v>1</v>
          </cell>
          <cell r="M453">
            <v>1</v>
          </cell>
          <cell r="AN453">
            <v>103</v>
          </cell>
          <cell r="AO453">
            <v>118</v>
          </cell>
          <cell r="AP453">
            <v>0</v>
          </cell>
          <cell r="AQ453">
            <v>103</v>
          </cell>
          <cell r="AR453">
            <v>103</v>
          </cell>
          <cell r="BH453">
            <v>127.94999999999999</v>
          </cell>
          <cell r="BI453">
            <v>118</v>
          </cell>
          <cell r="BJ453">
            <v>0</v>
          </cell>
          <cell r="BK453" t="str">
            <v>ŽU</v>
          </cell>
          <cell r="BN453">
            <v>103</v>
          </cell>
        </row>
        <row r="454">
          <cell r="A454">
            <v>710000000</v>
          </cell>
          <cell r="D454" t="str">
            <v>Žilinská univerzita v Žiline</v>
          </cell>
          <cell r="E454" t="str">
            <v>Strojnícka fakulta</v>
          </cell>
          <cell r="L454">
            <v>1</v>
          </cell>
          <cell r="M454">
            <v>1</v>
          </cell>
          <cell r="AN454">
            <v>138</v>
          </cell>
          <cell r="AO454">
            <v>149</v>
          </cell>
          <cell r="AP454">
            <v>149</v>
          </cell>
          <cell r="AQ454">
            <v>138</v>
          </cell>
          <cell r="AR454">
            <v>138</v>
          </cell>
          <cell r="BH454">
            <v>166.81621621621622</v>
          </cell>
          <cell r="BI454">
            <v>149</v>
          </cell>
          <cell r="BJ454">
            <v>0</v>
          </cell>
          <cell r="BK454" t="str">
            <v>ŽU</v>
          </cell>
          <cell r="BN454">
            <v>138</v>
          </cell>
        </row>
        <row r="455">
          <cell r="A455">
            <v>710000000</v>
          </cell>
          <cell r="D455" t="str">
            <v>Žilinská univerzita v Žiline</v>
          </cell>
          <cell r="E455" t="str">
            <v>Fakulta elektrotechniky a informačných technológií</v>
          </cell>
          <cell r="L455">
            <v>1</v>
          </cell>
          <cell r="M455">
            <v>1</v>
          </cell>
          <cell r="AN455">
            <v>165</v>
          </cell>
          <cell r="AO455">
            <v>184</v>
          </cell>
          <cell r="AP455">
            <v>184</v>
          </cell>
          <cell r="AQ455">
            <v>165</v>
          </cell>
          <cell r="AR455">
            <v>165</v>
          </cell>
          <cell r="BH455">
            <v>207.41603773584905</v>
          </cell>
          <cell r="BI455">
            <v>184</v>
          </cell>
          <cell r="BJ455">
            <v>0</v>
          </cell>
          <cell r="BK455" t="str">
            <v>ŽU</v>
          </cell>
          <cell r="BN455">
            <v>165</v>
          </cell>
        </row>
        <row r="456">
          <cell r="A456">
            <v>710000000</v>
          </cell>
          <cell r="D456" t="str">
            <v>Žilinská univerzita v Žiline</v>
          </cell>
          <cell r="E456" t="str">
            <v>Fakulta prevádzky a ekonomiky dopravy a spojov</v>
          </cell>
          <cell r="L456">
            <v>1</v>
          </cell>
          <cell r="M456">
            <v>1</v>
          </cell>
          <cell r="AN456">
            <v>142</v>
          </cell>
          <cell r="AO456">
            <v>148</v>
          </cell>
          <cell r="AP456">
            <v>0</v>
          </cell>
          <cell r="AQ456">
            <v>0</v>
          </cell>
          <cell r="AR456">
            <v>142</v>
          </cell>
          <cell r="BH456">
            <v>106.54285714285714</v>
          </cell>
          <cell r="BI456">
            <v>148</v>
          </cell>
          <cell r="BJ456">
            <v>0</v>
          </cell>
          <cell r="BK456" t="str">
            <v>ŽU</v>
          </cell>
          <cell r="BN456">
            <v>142</v>
          </cell>
        </row>
        <row r="457">
          <cell r="A457">
            <v>724000000</v>
          </cell>
          <cell r="D457" t="str">
            <v>Vysoká škola zdravotníctva a sociálnej práce sv. Alžbety v Bratislave, n. o.</v>
          </cell>
          <cell r="E457">
            <v>0</v>
          </cell>
          <cell r="L457">
            <v>2</v>
          </cell>
          <cell r="M457">
            <v>1</v>
          </cell>
          <cell r="AN457">
            <v>64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BH457">
            <v>0</v>
          </cell>
          <cell r="BI457">
            <v>64</v>
          </cell>
          <cell r="BJ457">
            <v>0</v>
          </cell>
          <cell r="BK457" t="str">
            <v>VŠZaSP</v>
          </cell>
          <cell r="BN457">
            <v>0</v>
          </cell>
        </row>
        <row r="458">
          <cell r="A458">
            <v>724000000</v>
          </cell>
          <cell r="D458" t="str">
            <v>Vysoká škola zdravotníctva a sociálnej práce sv. Alžbety v Bratislave, n. o.</v>
          </cell>
          <cell r="E458">
            <v>0</v>
          </cell>
          <cell r="L458">
            <v>2</v>
          </cell>
          <cell r="M458">
            <v>2</v>
          </cell>
          <cell r="AN458">
            <v>20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BH458">
            <v>0</v>
          </cell>
          <cell r="BI458">
            <v>20</v>
          </cell>
          <cell r="BJ458">
            <v>0</v>
          </cell>
          <cell r="BK458" t="str">
            <v>VŠZaSP</v>
          </cell>
          <cell r="BN458">
            <v>0</v>
          </cell>
        </row>
        <row r="459">
          <cell r="A459">
            <v>724000000</v>
          </cell>
          <cell r="D459" t="str">
            <v>Vysoká škola zdravotníctva a sociálnej práce sv. Alžbety v Bratislave, n. o.</v>
          </cell>
          <cell r="E459">
            <v>0</v>
          </cell>
          <cell r="L459">
            <v>1</v>
          </cell>
          <cell r="M459">
            <v>5</v>
          </cell>
          <cell r="AN459">
            <v>172</v>
          </cell>
          <cell r="AO459">
            <v>172</v>
          </cell>
          <cell r="AP459">
            <v>0</v>
          </cell>
          <cell r="AQ459">
            <v>0</v>
          </cell>
          <cell r="AR459">
            <v>172</v>
          </cell>
          <cell r="BH459">
            <v>244.72444444444446</v>
          </cell>
          <cell r="BI459">
            <v>172</v>
          </cell>
          <cell r="BJ459">
            <v>0</v>
          </cell>
          <cell r="BK459" t="str">
            <v>VŠZaSP</v>
          </cell>
          <cell r="BN459">
            <v>172</v>
          </cell>
        </row>
        <row r="460">
          <cell r="A460">
            <v>724000000</v>
          </cell>
          <cell r="D460" t="str">
            <v>Vysoká škola zdravotníctva a sociálnej práce sv. Alžbety v Bratislave, n. o.</v>
          </cell>
          <cell r="E460" t="str">
            <v>Fakulta zdravotníctva a sociálnej práce sv. Ladislava</v>
          </cell>
          <cell r="L460">
            <v>2</v>
          </cell>
          <cell r="M460">
            <v>2</v>
          </cell>
          <cell r="AN460">
            <v>137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BH460">
            <v>0</v>
          </cell>
          <cell r="BI460">
            <v>137</v>
          </cell>
          <cell r="BJ460">
            <v>0</v>
          </cell>
          <cell r="BK460" t="str">
            <v>VŠZaSP</v>
          </cell>
          <cell r="BN460">
            <v>0</v>
          </cell>
        </row>
        <row r="461">
          <cell r="A461">
            <v>724000000</v>
          </cell>
          <cell r="D461" t="str">
            <v>Vysoká škola zdravotníctva a sociálnej práce sv. Alžbety v Bratislave, n. o.</v>
          </cell>
          <cell r="E461" t="str">
            <v>Fakulta zdravotníctva a sociálnej práce sv. Ladislava</v>
          </cell>
          <cell r="L461">
            <v>2</v>
          </cell>
          <cell r="M461">
            <v>5</v>
          </cell>
          <cell r="AN461">
            <v>291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BH461">
            <v>0</v>
          </cell>
          <cell r="BI461">
            <v>291</v>
          </cell>
          <cell r="BJ461">
            <v>0</v>
          </cell>
          <cell r="BK461" t="str">
            <v>VŠZaSP</v>
          </cell>
          <cell r="BN461">
            <v>0</v>
          </cell>
        </row>
        <row r="462">
          <cell r="A462">
            <v>724000000</v>
          </cell>
          <cell r="D462" t="str">
            <v>Vysoká škola zdravotníctva a sociálnej práce sv. Alžbety v Bratislave, n. o.</v>
          </cell>
          <cell r="E462">
            <v>0</v>
          </cell>
          <cell r="L462">
            <v>2</v>
          </cell>
          <cell r="M462">
            <v>1</v>
          </cell>
          <cell r="AN462">
            <v>102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BH462">
            <v>0</v>
          </cell>
          <cell r="BI462">
            <v>102</v>
          </cell>
          <cell r="BJ462">
            <v>0</v>
          </cell>
          <cell r="BK462" t="str">
            <v>VŠZaSP</v>
          </cell>
          <cell r="BN462">
            <v>0</v>
          </cell>
        </row>
        <row r="463">
          <cell r="A463">
            <v>724000000</v>
          </cell>
          <cell r="D463" t="str">
            <v>Vysoká škola zdravotníctva a sociálnej práce sv. Alžbety v Bratislave, n. o.</v>
          </cell>
          <cell r="E463">
            <v>0</v>
          </cell>
          <cell r="L463">
            <v>2</v>
          </cell>
          <cell r="M463">
            <v>1</v>
          </cell>
          <cell r="AN463">
            <v>126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BH463">
            <v>0</v>
          </cell>
          <cell r="BI463">
            <v>126</v>
          </cell>
          <cell r="BJ463">
            <v>0</v>
          </cell>
          <cell r="BK463" t="str">
            <v>VŠZaSP</v>
          </cell>
          <cell r="BN463">
            <v>0</v>
          </cell>
        </row>
        <row r="464">
          <cell r="A464">
            <v>719000000</v>
          </cell>
          <cell r="D464" t="str">
            <v>Trenčianska univerzita Alexandra Dubčeka v Trenčíne</v>
          </cell>
          <cell r="E464" t="str">
            <v>Fakulta sociálno-ekonomických vzťahov</v>
          </cell>
          <cell r="L464">
            <v>2</v>
          </cell>
          <cell r="M464">
            <v>1</v>
          </cell>
          <cell r="AN464">
            <v>1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BH464">
            <v>0</v>
          </cell>
          <cell r="BI464">
            <v>80</v>
          </cell>
          <cell r="BJ464">
            <v>0</v>
          </cell>
          <cell r="BK464" t="str">
            <v>TUAD</v>
          </cell>
          <cell r="BN464">
            <v>0</v>
          </cell>
        </row>
        <row r="465">
          <cell r="A465">
            <v>716000000</v>
          </cell>
          <cell r="D465" t="str">
            <v>Univerzita Konštantína Filozofa v Nitre</v>
          </cell>
          <cell r="E465" t="str">
            <v>Filozofická fakulta</v>
          </cell>
          <cell r="L465">
            <v>2</v>
          </cell>
          <cell r="M465">
            <v>1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BH465">
            <v>0</v>
          </cell>
          <cell r="BI465">
            <v>30</v>
          </cell>
          <cell r="BJ465">
            <v>0</v>
          </cell>
          <cell r="BK465" t="str">
            <v>UKF</v>
          </cell>
          <cell r="BN465">
            <v>0</v>
          </cell>
        </row>
        <row r="466">
          <cell r="A466">
            <v>716000000</v>
          </cell>
          <cell r="D466" t="str">
            <v>Univerzita Konštantína Filozofa v Nitre</v>
          </cell>
          <cell r="E466" t="str">
            <v>Filozofická fakulta</v>
          </cell>
          <cell r="L466">
            <v>2</v>
          </cell>
          <cell r="M466">
            <v>1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BH466">
            <v>0</v>
          </cell>
          <cell r="BI466">
            <v>13</v>
          </cell>
          <cell r="BJ466">
            <v>0</v>
          </cell>
          <cell r="BK466" t="str">
            <v>UKF</v>
          </cell>
          <cell r="BN466">
            <v>0</v>
          </cell>
        </row>
        <row r="467">
          <cell r="A467">
            <v>716000000</v>
          </cell>
          <cell r="D467" t="str">
            <v>Univerzita Konštantína Filozofa v Nitre</v>
          </cell>
          <cell r="E467" t="str">
            <v>Filozofická fakulta</v>
          </cell>
          <cell r="L467">
            <v>1</v>
          </cell>
          <cell r="M467">
            <v>1</v>
          </cell>
          <cell r="AN467">
            <v>46</v>
          </cell>
          <cell r="AO467">
            <v>60</v>
          </cell>
          <cell r="AP467">
            <v>0</v>
          </cell>
          <cell r="AQ467">
            <v>0</v>
          </cell>
          <cell r="AR467">
            <v>46</v>
          </cell>
          <cell r="BH467">
            <v>37.200000000000003</v>
          </cell>
          <cell r="BI467">
            <v>60</v>
          </cell>
          <cell r="BJ467">
            <v>0</v>
          </cell>
          <cell r="BK467" t="str">
            <v>UKF</v>
          </cell>
          <cell r="BN467">
            <v>46</v>
          </cell>
        </row>
        <row r="468">
          <cell r="A468">
            <v>716000000</v>
          </cell>
          <cell r="D468" t="str">
            <v>Univerzita Konštantína Filozofa v Nitre</v>
          </cell>
          <cell r="E468" t="str">
            <v>Filozofická fakulta</v>
          </cell>
          <cell r="L468">
            <v>1</v>
          </cell>
          <cell r="M468">
            <v>1</v>
          </cell>
          <cell r="AN468">
            <v>152</v>
          </cell>
          <cell r="AO468">
            <v>165</v>
          </cell>
          <cell r="AP468">
            <v>0</v>
          </cell>
          <cell r="AQ468">
            <v>0</v>
          </cell>
          <cell r="AR468">
            <v>152</v>
          </cell>
          <cell r="BH468">
            <v>157.97052631578947</v>
          </cell>
          <cell r="BI468">
            <v>165</v>
          </cell>
          <cell r="BJ468">
            <v>0</v>
          </cell>
          <cell r="BK468" t="str">
            <v>UKF</v>
          </cell>
          <cell r="BN468">
            <v>152</v>
          </cell>
        </row>
        <row r="469">
          <cell r="A469">
            <v>716000000</v>
          </cell>
          <cell r="D469" t="str">
            <v>Univerzita Konštantína Filozofa v Nitre</v>
          </cell>
          <cell r="E469" t="str">
            <v>Filozofická fakulta</v>
          </cell>
          <cell r="L469">
            <v>2</v>
          </cell>
          <cell r="M469">
            <v>1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BH469">
            <v>0</v>
          </cell>
          <cell r="BI469">
            <v>73</v>
          </cell>
          <cell r="BJ469">
            <v>0</v>
          </cell>
          <cell r="BK469" t="str">
            <v>UKF</v>
          </cell>
          <cell r="BN469">
            <v>0</v>
          </cell>
        </row>
        <row r="470">
          <cell r="A470">
            <v>716000000</v>
          </cell>
          <cell r="D470" t="str">
            <v>Univerzita Konštantína Filozofa v Nitre</v>
          </cell>
          <cell r="E470" t="str">
            <v>Filozofická fakulta</v>
          </cell>
          <cell r="L470">
            <v>1</v>
          </cell>
          <cell r="M470">
            <v>1</v>
          </cell>
          <cell r="AN470">
            <v>70.5</v>
          </cell>
          <cell r="AO470">
            <v>75.5</v>
          </cell>
          <cell r="AP470">
            <v>0</v>
          </cell>
          <cell r="AQ470">
            <v>0</v>
          </cell>
          <cell r="AR470">
            <v>70.5</v>
          </cell>
          <cell r="BH470">
            <v>85.751999999999981</v>
          </cell>
          <cell r="BI470">
            <v>75.5</v>
          </cell>
          <cell r="BJ470">
            <v>0</v>
          </cell>
          <cell r="BK470" t="str">
            <v>UKF</v>
          </cell>
          <cell r="BN470">
            <v>70.5</v>
          </cell>
        </row>
        <row r="471">
          <cell r="A471">
            <v>716000000</v>
          </cell>
          <cell r="D471" t="str">
            <v>Univerzita Konštantína Filozofa v Nitre</v>
          </cell>
          <cell r="E471" t="str">
            <v>Filozofická fakulta</v>
          </cell>
          <cell r="L471">
            <v>1</v>
          </cell>
          <cell r="M471">
            <v>1</v>
          </cell>
          <cell r="AN471">
            <v>32</v>
          </cell>
          <cell r="AO471">
            <v>35</v>
          </cell>
          <cell r="AP471">
            <v>0</v>
          </cell>
          <cell r="AQ471">
            <v>0</v>
          </cell>
          <cell r="AR471">
            <v>32</v>
          </cell>
          <cell r="BH471">
            <v>39.674999999999997</v>
          </cell>
          <cell r="BI471">
            <v>35</v>
          </cell>
          <cell r="BJ471">
            <v>0</v>
          </cell>
          <cell r="BK471" t="str">
            <v>UKF</v>
          </cell>
          <cell r="BN471">
            <v>32</v>
          </cell>
        </row>
        <row r="472">
          <cell r="A472">
            <v>716000000</v>
          </cell>
          <cell r="D472" t="str">
            <v>Univerzita Konštantína Filozofa v Nitre</v>
          </cell>
          <cell r="E472" t="str">
            <v>Filozofická fakulta</v>
          </cell>
          <cell r="L472">
            <v>1</v>
          </cell>
          <cell r="M472">
            <v>1</v>
          </cell>
          <cell r="AN472">
            <v>143</v>
          </cell>
          <cell r="AO472">
            <v>161</v>
          </cell>
          <cell r="AP472">
            <v>0</v>
          </cell>
          <cell r="AQ472">
            <v>0</v>
          </cell>
          <cell r="AR472">
            <v>143</v>
          </cell>
          <cell r="BH472">
            <v>116.9</v>
          </cell>
          <cell r="BI472">
            <v>161</v>
          </cell>
          <cell r="BJ472">
            <v>0</v>
          </cell>
          <cell r="BK472" t="str">
            <v>UKF</v>
          </cell>
          <cell r="BN472">
            <v>143</v>
          </cell>
        </row>
        <row r="473">
          <cell r="A473">
            <v>716000000</v>
          </cell>
          <cell r="D473" t="str">
            <v>Univerzita Konštantína Filozofa v Nitre</v>
          </cell>
          <cell r="E473" t="str">
            <v>Filozofická fakulta</v>
          </cell>
          <cell r="L473">
            <v>2</v>
          </cell>
          <cell r="M473">
            <v>1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BH473">
            <v>0</v>
          </cell>
          <cell r="BI473">
            <v>46</v>
          </cell>
          <cell r="BJ473">
            <v>0</v>
          </cell>
          <cell r="BK473" t="str">
            <v>UKF</v>
          </cell>
          <cell r="BN473">
            <v>0</v>
          </cell>
        </row>
        <row r="474">
          <cell r="A474">
            <v>716000000</v>
          </cell>
          <cell r="D474" t="str">
            <v>Univerzita Konštantína Filozofa v Nitre</v>
          </cell>
          <cell r="E474" t="str">
            <v>Filozofická fakulta</v>
          </cell>
          <cell r="L474">
            <v>1</v>
          </cell>
          <cell r="M474">
            <v>1</v>
          </cell>
          <cell r="AN474">
            <v>44</v>
          </cell>
          <cell r="AO474">
            <v>51</v>
          </cell>
          <cell r="AP474">
            <v>0</v>
          </cell>
          <cell r="AQ474">
            <v>0</v>
          </cell>
          <cell r="AR474">
            <v>44</v>
          </cell>
          <cell r="BH474">
            <v>37.700000000000003</v>
          </cell>
          <cell r="BI474">
            <v>51</v>
          </cell>
          <cell r="BJ474">
            <v>0</v>
          </cell>
          <cell r="BK474" t="str">
            <v>UKF</v>
          </cell>
          <cell r="BN474">
            <v>44</v>
          </cell>
        </row>
        <row r="475">
          <cell r="A475">
            <v>716000000</v>
          </cell>
          <cell r="D475" t="str">
            <v>Univerzita Konštantína Filozofa v Nitre</v>
          </cell>
          <cell r="E475" t="str">
            <v>Filozofická fakulta</v>
          </cell>
          <cell r="L475">
            <v>1</v>
          </cell>
          <cell r="M475">
            <v>1</v>
          </cell>
          <cell r="AN475">
            <v>68</v>
          </cell>
          <cell r="AO475">
            <v>74</v>
          </cell>
          <cell r="AP475">
            <v>0</v>
          </cell>
          <cell r="AQ475">
            <v>0</v>
          </cell>
          <cell r="AR475">
            <v>68</v>
          </cell>
          <cell r="BH475">
            <v>71.88</v>
          </cell>
          <cell r="BI475">
            <v>74</v>
          </cell>
          <cell r="BJ475">
            <v>0</v>
          </cell>
          <cell r="BK475" t="str">
            <v>UKF</v>
          </cell>
          <cell r="BN475">
            <v>68</v>
          </cell>
        </row>
        <row r="476">
          <cell r="A476">
            <v>716000000</v>
          </cell>
          <cell r="D476" t="str">
            <v>Univerzita Konštantína Filozofa v Nitre</v>
          </cell>
          <cell r="E476" t="str">
            <v>Filozofická fakulta</v>
          </cell>
          <cell r="L476">
            <v>1</v>
          </cell>
          <cell r="M476">
            <v>1</v>
          </cell>
          <cell r="AN476">
            <v>27</v>
          </cell>
          <cell r="AO476">
            <v>34</v>
          </cell>
          <cell r="AP476">
            <v>0</v>
          </cell>
          <cell r="AQ476">
            <v>0</v>
          </cell>
          <cell r="AR476">
            <v>27</v>
          </cell>
          <cell r="BH476">
            <v>21.9</v>
          </cell>
          <cell r="BI476">
            <v>34</v>
          </cell>
          <cell r="BJ476">
            <v>0</v>
          </cell>
          <cell r="BK476" t="str">
            <v>UKF</v>
          </cell>
          <cell r="BN476">
            <v>27</v>
          </cell>
        </row>
        <row r="477">
          <cell r="A477">
            <v>719000000</v>
          </cell>
          <cell r="D477" t="str">
            <v>Trenčianska univerzita Alexandra Dubčeka v Trenčíne</v>
          </cell>
          <cell r="E477" t="str">
            <v>Fakulta zdravotníctva</v>
          </cell>
          <cell r="L477">
            <v>1</v>
          </cell>
          <cell r="M477">
            <v>5</v>
          </cell>
          <cell r="AN477">
            <v>34</v>
          </cell>
          <cell r="AO477">
            <v>40</v>
          </cell>
          <cell r="AP477">
            <v>0</v>
          </cell>
          <cell r="AQ477">
            <v>0</v>
          </cell>
          <cell r="AR477">
            <v>34</v>
          </cell>
          <cell r="BH477">
            <v>74.699999999999989</v>
          </cell>
          <cell r="BI477">
            <v>40</v>
          </cell>
          <cell r="BJ477">
            <v>0</v>
          </cell>
          <cell r="BK477" t="str">
            <v>TUAD</v>
          </cell>
          <cell r="BN477">
            <v>34</v>
          </cell>
        </row>
        <row r="478">
          <cell r="A478">
            <v>701000000</v>
          </cell>
          <cell r="D478" t="str">
            <v>Univerzita Komenského v Bratislave</v>
          </cell>
          <cell r="E478" t="str">
            <v>Lekárska fakulta</v>
          </cell>
          <cell r="L478">
            <v>2</v>
          </cell>
          <cell r="M478">
            <v>3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BH478">
            <v>0</v>
          </cell>
          <cell r="BI478">
            <v>13</v>
          </cell>
          <cell r="BJ478">
            <v>0</v>
          </cell>
          <cell r="BK478" t="str">
            <v>UK</v>
          </cell>
          <cell r="BN478">
            <v>0</v>
          </cell>
        </row>
        <row r="479">
          <cell r="A479">
            <v>701000000</v>
          </cell>
          <cell r="D479" t="str">
            <v>Univerzita Komenského v Bratislave</v>
          </cell>
          <cell r="E479" t="str">
            <v>Lekárska fakulta</v>
          </cell>
          <cell r="L479">
            <v>2</v>
          </cell>
          <cell r="M479">
            <v>3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BH479">
            <v>0</v>
          </cell>
          <cell r="BI479">
            <v>17</v>
          </cell>
          <cell r="BJ479">
            <v>0</v>
          </cell>
          <cell r="BK479" t="str">
            <v>UK</v>
          </cell>
          <cell r="BN479">
            <v>0</v>
          </cell>
        </row>
        <row r="480">
          <cell r="A480">
            <v>701000000</v>
          </cell>
          <cell r="D480" t="str">
            <v>Univerzita Komenského v Bratislave</v>
          </cell>
          <cell r="E480" t="str">
            <v>Lekárska fakulta</v>
          </cell>
          <cell r="L480">
            <v>1</v>
          </cell>
          <cell r="M480">
            <v>3</v>
          </cell>
          <cell r="AN480">
            <v>19</v>
          </cell>
          <cell r="AO480">
            <v>0</v>
          </cell>
          <cell r="AP480">
            <v>0</v>
          </cell>
          <cell r="AQ480">
            <v>0</v>
          </cell>
          <cell r="AR480">
            <v>19</v>
          </cell>
          <cell r="BH480">
            <v>188.26285714285711</v>
          </cell>
          <cell r="BI480">
            <v>20</v>
          </cell>
          <cell r="BJ480">
            <v>19</v>
          </cell>
          <cell r="BK480" t="str">
            <v>UK</v>
          </cell>
          <cell r="BN480">
            <v>19</v>
          </cell>
        </row>
        <row r="481">
          <cell r="A481">
            <v>701000000</v>
          </cell>
          <cell r="D481" t="str">
            <v>Univerzita Komenského v Bratislave</v>
          </cell>
          <cell r="E481" t="str">
            <v>Lekárska fakulta</v>
          </cell>
          <cell r="L481">
            <v>1</v>
          </cell>
          <cell r="M481">
            <v>3</v>
          </cell>
          <cell r="AN481">
            <v>9</v>
          </cell>
          <cell r="AO481">
            <v>0</v>
          </cell>
          <cell r="AP481">
            <v>0</v>
          </cell>
          <cell r="AQ481">
            <v>0</v>
          </cell>
          <cell r="AR481">
            <v>9</v>
          </cell>
          <cell r="BH481">
            <v>91.8</v>
          </cell>
          <cell r="BI481">
            <v>10</v>
          </cell>
          <cell r="BJ481">
            <v>9</v>
          </cell>
          <cell r="BK481" t="str">
            <v>UK</v>
          </cell>
          <cell r="BN481">
            <v>9</v>
          </cell>
        </row>
        <row r="482">
          <cell r="A482">
            <v>701000000</v>
          </cell>
          <cell r="D482" t="str">
            <v>Univerzita Komenského v Bratislave</v>
          </cell>
          <cell r="E482" t="str">
            <v>Lekárska fakulta</v>
          </cell>
          <cell r="L482">
            <v>2</v>
          </cell>
          <cell r="M482">
            <v>3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BH482">
            <v>0</v>
          </cell>
          <cell r="BI482">
            <v>2</v>
          </cell>
          <cell r="BJ482">
            <v>0</v>
          </cell>
          <cell r="BK482" t="str">
            <v>UK</v>
          </cell>
          <cell r="BN482">
            <v>0</v>
          </cell>
        </row>
        <row r="483">
          <cell r="A483">
            <v>705000000</v>
          </cell>
          <cell r="D483" t="str">
            <v>Technická univerzita vo Zvolene</v>
          </cell>
          <cell r="E483">
            <v>0</v>
          </cell>
          <cell r="L483">
            <v>2</v>
          </cell>
          <cell r="M483">
            <v>3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BH483">
            <v>0</v>
          </cell>
          <cell r="BI483">
            <v>4</v>
          </cell>
          <cell r="BJ483">
            <v>0</v>
          </cell>
          <cell r="BK483" t="str">
            <v>TUZVO</v>
          </cell>
          <cell r="BN483">
            <v>0</v>
          </cell>
        </row>
        <row r="484">
          <cell r="A484">
            <v>705000000</v>
          </cell>
          <cell r="D484" t="str">
            <v>Technická univerzita vo Zvolene</v>
          </cell>
          <cell r="E484" t="str">
            <v>Lesnícka fakulta</v>
          </cell>
          <cell r="L484">
            <v>2</v>
          </cell>
          <cell r="M484">
            <v>3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BH484">
            <v>0</v>
          </cell>
          <cell r="BI484">
            <v>2</v>
          </cell>
          <cell r="BJ484">
            <v>0</v>
          </cell>
          <cell r="BK484" t="str">
            <v>TUZVO</v>
          </cell>
          <cell r="BN484">
            <v>0</v>
          </cell>
        </row>
        <row r="485">
          <cell r="A485">
            <v>705000000</v>
          </cell>
          <cell r="D485" t="str">
            <v>Technická univerzita vo Zvolene</v>
          </cell>
          <cell r="E485" t="str">
            <v>Drevárska fakulta</v>
          </cell>
          <cell r="L485">
            <v>1</v>
          </cell>
          <cell r="M485">
            <v>1</v>
          </cell>
          <cell r="AN485">
            <v>76</v>
          </cell>
          <cell r="AO485">
            <v>81</v>
          </cell>
          <cell r="AP485">
            <v>0</v>
          </cell>
          <cell r="AQ485">
            <v>0</v>
          </cell>
          <cell r="AR485">
            <v>76</v>
          </cell>
          <cell r="BH485">
            <v>212.48000000000002</v>
          </cell>
          <cell r="BI485">
            <v>81</v>
          </cell>
          <cell r="BJ485">
            <v>0</v>
          </cell>
          <cell r="BK485" t="str">
            <v>TUZVO</v>
          </cell>
          <cell r="BN485">
            <v>76</v>
          </cell>
        </row>
        <row r="486">
          <cell r="A486">
            <v>705000000</v>
          </cell>
          <cell r="D486" t="str">
            <v>Technická univerzita vo Zvolene</v>
          </cell>
          <cell r="E486">
            <v>0</v>
          </cell>
          <cell r="L486">
            <v>2</v>
          </cell>
          <cell r="M486">
            <v>1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BH486">
            <v>0</v>
          </cell>
          <cell r="BI486">
            <v>8</v>
          </cell>
          <cell r="BJ486">
            <v>0</v>
          </cell>
          <cell r="BK486" t="str">
            <v>TUZVO</v>
          </cell>
          <cell r="BN486">
            <v>0</v>
          </cell>
        </row>
        <row r="487">
          <cell r="A487">
            <v>705000000</v>
          </cell>
          <cell r="D487" t="str">
            <v>Technická univerzita vo Zvolene</v>
          </cell>
          <cell r="E487" t="str">
            <v>Drevárska fakulta</v>
          </cell>
          <cell r="L487">
            <v>2</v>
          </cell>
          <cell r="M487">
            <v>3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BH487">
            <v>0</v>
          </cell>
          <cell r="BI487">
            <v>2</v>
          </cell>
          <cell r="BJ487">
            <v>0</v>
          </cell>
          <cell r="BK487" t="str">
            <v>TUZVO</v>
          </cell>
          <cell r="BN487">
            <v>0</v>
          </cell>
        </row>
        <row r="488">
          <cell r="A488">
            <v>725000000</v>
          </cell>
          <cell r="D488" t="str">
            <v>Univerzita J. Selyeho</v>
          </cell>
          <cell r="E488" t="str">
            <v>Reformovaná teologická fakulta</v>
          </cell>
          <cell r="L488">
            <v>1</v>
          </cell>
          <cell r="M488">
            <v>4</v>
          </cell>
          <cell r="AN488">
            <v>8</v>
          </cell>
          <cell r="AO488">
            <v>12</v>
          </cell>
          <cell r="AP488">
            <v>0</v>
          </cell>
          <cell r="AQ488">
            <v>0</v>
          </cell>
          <cell r="AR488">
            <v>8</v>
          </cell>
          <cell r="BH488">
            <v>7.1</v>
          </cell>
          <cell r="BI488">
            <v>12</v>
          </cell>
          <cell r="BJ488">
            <v>0</v>
          </cell>
          <cell r="BK488" t="str">
            <v>UJS</v>
          </cell>
          <cell r="BN488">
            <v>8</v>
          </cell>
        </row>
        <row r="489">
          <cell r="A489">
            <v>725000000</v>
          </cell>
          <cell r="D489" t="str">
            <v>Univerzita J. Selyeho</v>
          </cell>
          <cell r="E489" t="str">
            <v>Pedagogická fakulta</v>
          </cell>
          <cell r="L489">
            <v>1</v>
          </cell>
          <cell r="M489">
            <v>1</v>
          </cell>
          <cell r="AN489">
            <v>42</v>
          </cell>
          <cell r="AO489">
            <v>53</v>
          </cell>
          <cell r="AP489">
            <v>0</v>
          </cell>
          <cell r="AQ489">
            <v>0</v>
          </cell>
          <cell r="AR489">
            <v>42</v>
          </cell>
          <cell r="BH489">
            <v>37.555833333333332</v>
          </cell>
          <cell r="BI489">
            <v>53</v>
          </cell>
          <cell r="BJ489">
            <v>0</v>
          </cell>
          <cell r="BK489" t="str">
            <v>UJS</v>
          </cell>
          <cell r="BN489">
            <v>42</v>
          </cell>
        </row>
        <row r="490">
          <cell r="A490">
            <v>725000000</v>
          </cell>
          <cell r="D490" t="str">
            <v>Univerzita J. Selyeho</v>
          </cell>
          <cell r="E490" t="str">
            <v>Pedagogická fakulta</v>
          </cell>
          <cell r="L490">
            <v>1</v>
          </cell>
          <cell r="M490">
            <v>1</v>
          </cell>
          <cell r="AN490">
            <v>36.5</v>
          </cell>
          <cell r="AO490">
            <v>46.5</v>
          </cell>
          <cell r="AP490">
            <v>0</v>
          </cell>
          <cell r="AQ490">
            <v>0</v>
          </cell>
          <cell r="AR490">
            <v>36.5</v>
          </cell>
          <cell r="BH490">
            <v>33.055</v>
          </cell>
          <cell r="BI490">
            <v>46.5</v>
          </cell>
          <cell r="BJ490">
            <v>0</v>
          </cell>
          <cell r="BK490" t="str">
            <v>UJS</v>
          </cell>
          <cell r="BN490">
            <v>36.5</v>
          </cell>
        </row>
        <row r="491">
          <cell r="A491">
            <v>725000000</v>
          </cell>
          <cell r="D491" t="str">
            <v>Univerzita J. Selyeho</v>
          </cell>
          <cell r="E491" t="str">
            <v>Pedagogická fakulta</v>
          </cell>
          <cell r="L491">
            <v>1</v>
          </cell>
          <cell r="M491">
            <v>1</v>
          </cell>
          <cell r="AN491">
            <v>17.5</v>
          </cell>
          <cell r="AO491">
            <v>20.5</v>
          </cell>
          <cell r="AP491">
            <v>20.5</v>
          </cell>
          <cell r="AQ491">
            <v>17.5</v>
          </cell>
          <cell r="AR491">
            <v>17.5</v>
          </cell>
          <cell r="BH491">
            <v>21.139999999999997</v>
          </cell>
          <cell r="BI491">
            <v>20.5</v>
          </cell>
          <cell r="BJ491">
            <v>0</v>
          </cell>
          <cell r="BK491" t="str">
            <v>UJS</v>
          </cell>
          <cell r="BN491">
            <v>17.5</v>
          </cell>
        </row>
        <row r="492">
          <cell r="A492">
            <v>725000000</v>
          </cell>
          <cell r="D492" t="str">
            <v>Univerzita J. Selyeho</v>
          </cell>
          <cell r="E492" t="str">
            <v>Fakulta ekonómie a informatiky</v>
          </cell>
          <cell r="L492">
            <v>1</v>
          </cell>
          <cell r="M492">
            <v>1</v>
          </cell>
          <cell r="AN492">
            <v>184</v>
          </cell>
          <cell r="AO492">
            <v>231</v>
          </cell>
          <cell r="AP492">
            <v>231</v>
          </cell>
          <cell r="AQ492">
            <v>184</v>
          </cell>
          <cell r="AR492">
            <v>184</v>
          </cell>
          <cell r="BH492">
            <v>227.80799999999996</v>
          </cell>
          <cell r="BI492">
            <v>231</v>
          </cell>
          <cell r="BJ492">
            <v>0</v>
          </cell>
          <cell r="BK492" t="str">
            <v>UJS</v>
          </cell>
          <cell r="BN492">
            <v>184</v>
          </cell>
        </row>
        <row r="493">
          <cell r="A493">
            <v>725000000</v>
          </cell>
          <cell r="D493" t="str">
            <v>Univerzita J. Selyeho</v>
          </cell>
          <cell r="E493" t="str">
            <v>Fakulta ekonómie a informatiky</v>
          </cell>
          <cell r="L493">
            <v>2</v>
          </cell>
          <cell r="M493">
            <v>3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BH493">
            <v>0</v>
          </cell>
          <cell r="BI493">
            <v>14</v>
          </cell>
          <cell r="BJ493">
            <v>0</v>
          </cell>
          <cell r="BK493" t="str">
            <v>UJS</v>
          </cell>
          <cell r="BN493">
            <v>0</v>
          </cell>
        </row>
        <row r="494">
          <cell r="A494">
            <v>733000000</v>
          </cell>
          <cell r="D494" t="str">
            <v>Vysoká škola bezpečnostného manažérstva v Košiciach</v>
          </cell>
          <cell r="E494">
            <v>0</v>
          </cell>
          <cell r="L494">
            <v>1</v>
          </cell>
          <cell r="M494">
            <v>1</v>
          </cell>
          <cell r="AN494">
            <v>288</v>
          </cell>
          <cell r="AO494">
            <v>288</v>
          </cell>
          <cell r="AP494">
            <v>0</v>
          </cell>
          <cell r="AQ494">
            <v>0</v>
          </cell>
          <cell r="AR494">
            <v>288</v>
          </cell>
          <cell r="BH494">
            <v>388.73863636363637</v>
          </cell>
          <cell r="BI494">
            <v>288</v>
          </cell>
          <cell r="BJ494">
            <v>0</v>
          </cell>
          <cell r="BK494" t="str">
            <v>VŠBM</v>
          </cell>
          <cell r="BN494">
            <v>288</v>
          </cell>
        </row>
        <row r="495">
          <cell r="A495">
            <v>723000000</v>
          </cell>
          <cell r="D495" t="str">
            <v>Slovenská zdravotnícka univerzita v Bratislave</v>
          </cell>
          <cell r="E495" t="str">
            <v>Fakulta verejného zdravotníctva</v>
          </cell>
          <cell r="L495">
            <v>2</v>
          </cell>
          <cell r="M495">
            <v>3</v>
          </cell>
          <cell r="AN495">
            <v>8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BH495">
            <v>0</v>
          </cell>
          <cell r="BI495">
            <v>17</v>
          </cell>
          <cell r="BJ495">
            <v>0</v>
          </cell>
          <cell r="BK495" t="str">
            <v>SZU</v>
          </cell>
          <cell r="BN495">
            <v>0</v>
          </cell>
        </row>
        <row r="496">
          <cell r="A496">
            <v>723000000</v>
          </cell>
          <cell r="D496" t="str">
            <v>Slovenská zdravotnícka univerzita v Bratislave</v>
          </cell>
          <cell r="E496" t="str">
            <v>Fakulta zdravotníctva so sídlom v Banskej Bystrici</v>
          </cell>
          <cell r="L496">
            <v>2</v>
          </cell>
          <cell r="M496">
            <v>5</v>
          </cell>
          <cell r="AN496">
            <v>1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BH496">
            <v>0</v>
          </cell>
          <cell r="BI496">
            <v>82</v>
          </cell>
          <cell r="BJ496">
            <v>0</v>
          </cell>
          <cell r="BK496" t="str">
            <v>SZU</v>
          </cell>
          <cell r="BN496">
            <v>0</v>
          </cell>
        </row>
        <row r="497">
          <cell r="A497">
            <v>723000000</v>
          </cell>
          <cell r="D497" t="str">
            <v>Slovenská zdravotnícka univerzita v Bratislave</v>
          </cell>
          <cell r="E497" t="str">
            <v>Fakulta zdravotníctva so sídlom v Banskej Bystrici</v>
          </cell>
          <cell r="L497">
            <v>1</v>
          </cell>
          <cell r="M497">
            <v>2</v>
          </cell>
          <cell r="AN497">
            <v>18</v>
          </cell>
          <cell r="AO497">
            <v>20</v>
          </cell>
          <cell r="AP497">
            <v>0</v>
          </cell>
          <cell r="AQ497">
            <v>0</v>
          </cell>
          <cell r="AR497">
            <v>18</v>
          </cell>
          <cell r="BH497">
            <v>28.285714285714288</v>
          </cell>
          <cell r="BI497">
            <v>20</v>
          </cell>
          <cell r="BJ497">
            <v>0</v>
          </cell>
          <cell r="BK497" t="str">
            <v>SZU</v>
          </cell>
          <cell r="BN497">
            <v>18</v>
          </cell>
        </row>
        <row r="498">
          <cell r="A498">
            <v>702000000</v>
          </cell>
          <cell r="D498" t="str">
            <v>Slovenská technická univerzita v Bratislave</v>
          </cell>
          <cell r="E498" t="str">
            <v>Fakulta elektrotechniky a informatiky</v>
          </cell>
          <cell r="L498">
            <v>2</v>
          </cell>
          <cell r="M498">
            <v>3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BH498">
            <v>0</v>
          </cell>
          <cell r="BI498">
            <v>2</v>
          </cell>
          <cell r="BJ498">
            <v>0</v>
          </cell>
          <cell r="BK498" t="str">
            <v>STU</v>
          </cell>
          <cell r="BN498">
            <v>0</v>
          </cell>
        </row>
        <row r="499">
          <cell r="A499">
            <v>702000000</v>
          </cell>
          <cell r="D499" t="str">
            <v>Slovenská technická univerzita v Bratislave</v>
          </cell>
          <cell r="E499" t="str">
            <v>Strojnícka fakulta</v>
          </cell>
          <cell r="L499">
            <v>2</v>
          </cell>
          <cell r="M499">
            <v>3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BH499">
            <v>0</v>
          </cell>
          <cell r="BI499">
            <v>3</v>
          </cell>
          <cell r="BJ499">
            <v>0</v>
          </cell>
          <cell r="BK499" t="str">
            <v>STU</v>
          </cell>
          <cell r="BN499">
            <v>0</v>
          </cell>
        </row>
        <row r="500">
          <cell r="A500">
            <v>702000000</v>
          </cell>
          <cell r="D500" t="str">
            <v>Slovenská technická univerzita v Bratislave</v>
          </cell>
          <cell r="E500" t="str">
            <v>Fakulta elektrotechniky a informatiky</v>
          </cell>
          <cell r="L500">
            <v>2</v>
          </cell>
          <cell r="M500">
            <v>3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BH500">
            <v>0</v>
          </cell>
          <cell r="BI500">
            <v>4</v>
          </cell>
          <cell r="BJ500">
            <v>0</v>
          </cell>
          <cell r="BK500" t="str">
            <v>STU</v>
          </cell>
          <cell r="BN500">
            <v>0</v>
          </cell>
        </row>
        <row r="501">
          <cell r="A501">
            <v>702000000</v>
          </cell>
          <cell r="D501" t="str">
            <v>Slovenská technická univerzita v Bratislave</v>
          </cell>
          <cell r="E501" t="str">
            <v>Strojnícka fakulta</v>
          </cell>
          <cell r="L501">
            <v>2</v>
          </cell>
          <cell r="M501">
            <v>3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BH501">
            <v>0</v>
          </cell>
          <cell r="BI501">
            <v>2</v>
          </cell>
          <cell r="BJ501">
            <v>0</v>
          </cell>
          <cell r="BK501" t="str">
            <v>STU</v>
          </cell>
          <cell r="BN501">
            <v>0</v>
          </cell>
        </row>
        <row r="502">
          <cell r="A502">
            <v>702000000</v>
          </cell>
          <cell r="D502" t="str">
            <v>Slovenská technická univerzita v Bratislave</v>
          </cell>
          <cell r="E502" t="str">
            <v>Fakulta elektrotechniky a informatiky</v>
          </cell>
          <cell r="L502">
            <v>2</v>
          </cell>
          <cell r="M502">
            <v>3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BH502">
            <v>0</v>
          </cell>
          <cell r="BI502">
            <v>1</v>
          </cell>
          <cell r="BJ502">
            <v>0</v>
          </cell>
          <cell r="BK502" t="str">
            <v>STU</v>
          </cell>
          <cell r="BN502">
            <v>0</v>
          </cell>
        </row>
        <row r="503">
          <cell r="A503">
            <v>702000000</v>
          </cell>
          <cell r="D503" t="str">
            <v>Slovenská technická univerzita v Bratislave</v>
          </cell>
          <cell r="E503" t="str">
            <v>Stavebná fakulta</v>
          </cell>
          <cell r="L503">
            <v>2</v>
          </cell>
          <cell r="M503">
            <v>3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BH503">
            <v>0</v>
          </cell>
          <cell r="BI503">
            <v>6</v>
          </cell>
          <cell r="BJ503">
            <v>0</v>
          </cell>
          <cell r="BK503" t="str">
            <v>STU</v>
          </cell>
          <cell r="BN503">
            <v>0</v>
          </cell>
        </row>
        <row r="504">
          <cell r="A504">
            <v>702000000</v>
          </cell>
          <cell r="D504" t="str">
            <v>Slovenská technická univerzita v Bratislave</v>
          </cell>
          <cell r="E504" t="str">
            <v>Fakulta architektúry a dizajnu</v>
          </cell>
          <cell r="L504">
            <v>2</v>
          </cell>
          <cell r="M504">
            <v>3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BH504">
            <v>0</v>
          </cell>
          <cell r="BI504">
            <v>13</v>
          </cell>
          <cell r="BJ504">
            <v>0</v>
          </cell>
          <cell r="BK504" t="str">
            <v>STU</v>
          </cell>
          <cell r="BN504">
            <v>0</v>
          </cell>
        </row>
        <row r="505">
          <cell r="A505">
            <v>702000000</v>
          </cell>
          <cell r="D505" t="str">
            <v>Slovenská technická univerzita v Bratislave</v>
          </cell>
          <cell r="E505" t="str">
            <v>Fakulta chemickej a potravinárskej technológie</v>
          </cell>
          <cell r="L505">
            <v>1</v>
          </cell>
          <cell r="M505">
            <v>3</v>
          </cell>
          <cell r="AN505">
            <v>16</v>
          </cell>
          <cell r="AO505">
            <v>0</v>
          </cell>
          <cell r="AP505">
            <v>0</v>
          </cell>
          <cell r="AQ505">
            <v>0</v>
          </cell>
          <cell r="AR505">
            <v>16</v>
          </cell>
          <cell r="BH505">
            <v>100.80000000000001</v>
          </cell>
          <cell r="BI505">
            <v>17</v>
          </cell>
          <cell r="BJ505">
            <v>16</v>
          </cell>
          <cell r="BK505" t="str">
            <v>STU</v>
          </cell>
          <cell r="BN505">
            <v>16</v>
          </cell>
        </row>
        <row r="506">
          <cell r="A506">
            <v>702000000</v>
          </cell>
          <cell r="D506" t="str">
            <v>Slovenská technická univerzita v Bratislave</v>
          </cell>
          <cell r="E506" t="str">
            <v>Fakulta chemickej a potravinárskej technológie</v>
          </cell>
          <cell r="L506">
            <v>1</v>
          </cell>
          <cell r="M506">
            <v>3</v>
          </cell>
          <cell r="AN506">
            <v>7</v>
          </cell>
          <cell r="AO506">
            <v>0</v>
          </cell>
          <cell r="AP506">
            <v>0</v>
          </cell>
          <cell r="AQ506">
            <v>7</v>
          </cell>
          <cell r="AR506">
            <v>7</v>
          </cell>
          <cell r="BH506">
            <v>44.1</v>
          </cell>
          <cell r="BI506">
            <v>9</v>
          </cell>
          <cell r="BJ506">
            <v>7</v>
          </cell>
          <cell r="BK506" t="str">
            <v>STU</v>
          </cell>
          <cell r="BN506">
            <v>7</v>
          </cell>
        </row>
        <row r="507">
          <cell r="A507">
            <v>702000000</v>
          </cell>
          <cell r="D507" t="str">
            <v>Slovenská technická univerzita v Bratislave</v>
          </cell>
          <cell r="E507" t="str">
            <v>Fakulta chemickej a potravinárskej technológie</v>
          </cell>
          <cell r="L507">
            <v>2</v>
          </cell>
          <cell r="M507">
            <v>3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BH507">
            <v>0</v>
          </cell>
          <cell r="BI507">
            <v>5</v>
          </cell>
          <cell r="BJ507">
            <v>0</v>
          </cell>
          <cell r="BK507" t="str">
            <v>STU</v>
          </cell>
          <cell r="BN507">
            <v>0</v>
          </cell>
        </row>
        <row r="508">
          <cell r="A508">
            <v>702000000</v>
          </cell>
          <cell r="D508" t="str">
            <v>Slovenská technická univerzita v Bratislave</v>
          </cell>
          <cell r="E508" t="str">
            <v>Stavebná fakulta</v>
          </cell>
          <cell r="L508">
            <v>1</v>
          </cell>
          <cell r="M508">
            <v>3</v>
          </cell>
          <cell r="AN508">
            <v>9</v>
          </cell>
          <cell r="AO508">
            <v>0</v>
          </cell>
          <cell r="AP508">
            <v>0</v>
          </cell>
          <cell r="AQ508">
            <v>0</v>
          </cell>
          <cell r="AR508">
            <v>9</v>
          </cell>
          <cell r="BH508">
            <v>28.35</v>
          </cell>
          <cell r="BI508">
            <v>11</v>
          </cell>
          <cell r="BJ508">
            <v>9</v>
          </cell>
          <cell r="BK508" t="str">
            <v>STU</v>
          </cell>
          <cell r="BN508">
            <v>9</v>
          </cell>
        </row>
        <row r="509">
          <cell r="A509">
            <v>702000000</v>
          </cell>
          <cell r="D509" t="str">
            <v>Slovenská technická univerzita v Bratislave</v>
          </cell>
          <cell r="E509" t="str">
            <v>Stavebná fakulta</v>
          </cell>
          <cell r="L509">
            <v>2</v>
          </cell>
          <cell r="M509">
            <v>3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BH509">
            <v>0</v>
          </cell>
          <cell r="BI509">
            <v>2</v>
          </cell>
          <cell r="BJ509">
            <v>0</v>
          </cell>
          <cell r="BK509" t="str">
            <v>STU</v>
          </cell>
          <cell r="BN509">
            <v>0</v>
          </cell>
        </row>
        <row r="510">
          <cell r="A510">
            <v>702000000</v>
          </cell>
          <cell r="D510" t="str">
            <v>Slovenská technická univerzita v Bratislave</v>
          </cell>
          <cell r="E510" t="str">
            <v>Materiálovotechnologická fakulta so sídlom v Trnave</v>
          </cell>
          <cell r="L510">
            <v>1</v>
          </cell>
          <cell r="M510">
            <v>3</v>
          </cell>
          <cell r="AN510">
            <v>8</v>
          </cell>
          <cell r="AO510">
            <v>0</v>
          </cell>
          <cell r="AP510">
            <v>0</v>
          </cell>
          <cell r="AQ510">
            <v>8</v>
          </cell>
          <cell r="AR510">
            <v>8</v>
          </cell>
          <cell r="BH510">
            <v>50.400000000000006</v>
          </cell>
          <cell r="BI510">
            <v>9</v>
          </cell>
          <cell r="BJ510">
            <v>8</v>
          </cell>
          <cell r="BK510" t="str">
            <v>STU</v>
          </cell>
          <cell r="BN510">
            <v>8</v>
          </cell>
        </row>
        <row r="511">
          <cell r="A511">
            <v>702000000</v>
          </cell>
          <cell r="D511" t="str">
            <v>Slovenská technická univerzita v Bratislave</v>
          </cell>
          <cell r="E511" t="str">
            <v>Fakulta elektrotechniky a informatiky</v>
          </cell>
          <cell r="L511">
            <v>1</v>
          </cell>
          <cell r="M511">
            <v>3</v>
          </cell>
          <cell r="AN511">
            <v>9</v>
          </cell>
          <cell r="AO511">
            <v>0</v>
          </cell>
          <cell r="AP511">
            <v>0</v>
          </cell>
          <cell r="AQ511">
            <v>9</v>
          </cell>
          <cell r="AR511">
            <v>9</v>
          </cell>
          <cell r="BH511">
            <v>75.600000000000009</v>
          </cell>
          <cell r="BI511">
            <v>12</v>
          </cell>
          <cell r="BJ511">
            <v>9</v>
          </cell>
          <cell r="BK511" t="str">
            <v>STU</v>
          </cell>
          <cell r="BN511">
            <v>9</v>
          </cell>
        </row>
        <row r="512">
          <cell r="A512">
            <v>702000000</v>
          </cell>
          <cell r="D512" t="str">
            <v>Slovenská technická univerzita v Bratislave</v>
          </cell>
          <cell r="E512" t="str">
            <v>Fakulta elektrotechniky a informatiky</v>
          </cell>
          <cell r="L512">
            <v>1</v>
          </cell>
          <cell r="M512">
            <v>3</v>
          </cell>
          <cell r="AN512">
            <v>13</v>
          </cell>
          <cell r="AO512">
            <v>0</v>
          </cell>
          <cell r="AP512">
            <v>0</v>
          </cell>
          <cell r="AQ512">
            <v>13</v>
          </cell>
          <cell r="AR512">
            <v>13</v>
          </cell>
          <cell r="BH512">
            <v>109.2</v>
          </cell>
          <cell r="BI512">
            <v>16</v>
          </cell>
          <cell r="BJ512">
            <v>13</v>
          </cell>
          <cell r="BK512" t="str">
            <v>STU</v>
          </cell>
          <cell r="BN512">
            <v>13</v>
          </cell>
        </row>
        <row r="513">
          <cell r="A513">
            <v>702000000</v>
          </cell>
          <cell r="D513" t="str">
            <v>Slovenská technická univerzita v Bratislave</v>
          </cell>
          <cell r="E513" t="str">
            <v>Fakulta chemickej a potravinárskej technológie</v>
          </cell>
          <cell r="L513">
            <v>2</v>
          </cell>
          <cell r="M513">
            <v>3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BH513">
            <v>0</v>
          </cell>
          <cell r="BI513">
            <v>2</v>
          </cell>
          <cell r="BJ513">
            <v>0</v>
          </cell>
          <cell r="BK513" t="str">
            <v>STU</v>
          </cell>
          <cell r="BN513">
            <v>0</v>
          </cell>
        </row>
        <row r="514">
          <cell r="A514">
            <v>702000000</v>
          </cell>
          <cell r="D514" t="str">
            <v>Slovenská technická univerzita v Bratislave</v>
          </cell>
          <cell r="E514" t="str">
            <v>Fakulta architektúry a dizajnu</v>
          </cell>
          <cell r="L514">
            <v>1</v>
          </cell>
          <cell r="M514">
            <v>1</v>
          </cell>
          <cell r="AN514">
            <v>123</v>
          </cell>
          <cell r="AO514">
            <v>129</v>
          </cell>
          <cell r="AP514">
            <v>0</v>
          </cell>
          <cell r="AQ514">
            <v>0</v>
          </cell>
          <cell r="AR514">
            <v>123</v>
          </cell>
          <cell r="BH514">
            <v>357.12</v>
          </cell>
          <cell r="BI514">
            <v>129</v>
          </cell>
          <cell r="BJ514">
            <v>0</v>
          </cell>
          <cell r="BK514" t="str">
            <v>STU</v>
          </cell>
          <cell r="BN514">
            <v>123</v>
          </cell>
        </row>
        <row r="515">
          <cell r="A515">
            <v>702000000</v>
          </cell>
          <cell r="D515" t="str">
            <v>Slovenská technická univerzita v Bratislave</v>
          </cell>
          <cell r="E515" t="str">
            <v>Strojnícka fakulta</v>
          </cell>
          <cell r="L515">
            <v>1</v>
          </cell>
          <cell r="M515">
            <v>3</v>
          </cell>
          <cell r="AN515">
            <v>6</v>
          </cell>
          <cell r="AO515">
            <v>0</v>
          </cell>
          <cell r="AP515">
            <v>0</v>
          </cell>
          <cell r="AQ515">
            <v>6</v>
          </cell>
          <cell r="AR515">
            <v>6</v>
          </cell>
          <cell r="BH515">
            <v>37.800000000000004</v>
          </cell>
          <cell r="BI515">
            <v>7</v>
          </cell>
          <cell r="BJ515">
            <v>6</v>
          </cell>
          <cell r="BK515" t="str">
            <v>STU</v>
          </cell>
          <cell r="BN515">
            <v>6</v>
          </cell>
        </row>
        <row r="516">
          <cell r="A516">
            <v>702000000</v>
          </cell>
          <cell r="D516" t="str">
            <v>Slovenská technická univerzita v Bratislave</v>
          </cell>
          <cell r="E516" t="str">
            <v>Fakulta elektrotechniky a informatiky</v>
          </cell>
          <cell r="L516">
            <v>1</v>
          </cell>
          <cell r="M516">
            <v>1</v>
          </cell>
          <cell r="AN516">
            <v>24</v>
          </cell>
          <cell r="AO516">
            <v>30</v>
          </cell>
          <cell r="AP516">
            <v>30</v>
          </cell>
          <cell r="AQ516">
            <v>24</v>
          </cell>
          <cell r="AR516">
            <v>24</v>
          </cell>
          <cell r="BH516">
            <v>30.150000000000002</v>
          </cell>
          <cell r="BI516">
            <v>30</v>
          </cell>
          <cell r="BJ516">
            <v>0</v>
          </cell>
          <cell r="BK516" t="str">
            <v>STU</v>
          </cell>
          <cell r="BN516">
            <v>24</v>
          </cell>
        </row>
        <row r="517">
          <cell r="A517">
            <v>702000000</v>
          </cell>
          <cell r="D517" t="str">
            <v>Slovenská technická univerzita v Bratislave</v>
          </cell>
          <cell r="E517" t="str">
            <v>Fakulta elektrotechniky a informatiky</v>
          </cell>
          <cell r="L517">
            <v>1</v>
          </cell>
          <cell r="M517">
            <v>1</v>
          </cell>
          <cell r="AN517">
            <v>108</v>
          </cell>
          <cell r="AO517">
            <v>124</v>
          </cell>
          <cell r="AP517">
            <v>0</v>
          </cell>
          <cell r="AQ517">
            <v>108</v>
          </cell>
          <cell r="AR517">
            <v>108</v>
          </cell>
          <cell r="BH517">
            <v>134.10000000000002</v>
          </cell>
          <cell r="BI517">
            <v>124</v>
          </cell>
          <cell r="BJ517">
            <v>0</v>
          </cell>
          <cell r="BK517" t="str">
            <v>STU</v>
          </cell>
          <cell r="BN517">
            <v>108</v>
          </cell>
        </row>
        <row r="518">
          <cell r="A518">
            <v>702000000</v>
          </cell>
          <cell r="D518" t="str">
            <v>Slovenská technická univerzita v Bratislave</v>
          </cell>
          <cell r="E518" t="str">
            <v>Fakulta chemickej a potravinárskej technológie</v>
          </cell>
          <cell r="L518">
            <v>1</v>
          </cell>
          <cell r="M518">
            <v>1</v>
          </cell>
          <cell r="AN518">
            <v>57</v>
          </cell>
          <cell r="AO518">
            <v>60</v>
          </cell>
          <cell r="AP518">
            <v>0</v>
          </cell>
          <cell r="AQ518">
            <v>0</v>
          </cell>
          <cell r="AR518">
            <v>57</v>
          </cell>
          <cell r="BH518">
            <v>70.199999999999989</v>
          </cell>
          <cell r="BI518">
            <v>60</v>
          </cell>
          <cell r="BJ518">
            <v>0</v>
          </cell>
          <cell r="BK518" t="str">
            <v>STU</v>
          </cell>
          <cell r="BN518">
            <v>57</v>
          </cell>
        </row>
        <row r="519">
          <cell r="A519">
            <v>702000000</v>
          </cell>
          <cell r="D519" t="str">
            <v>Slovenská technická univerzita v Bratislave</v>
          </cell>
          <cell r="E519" t="str">
            <v>Fakulta elektrotechniky a informatiky</v>
          </cell>
          <cell r="L519">
            <v>1</v>
          </cell>
          <cell r="M519">
            <v>1</v>
          </cell>
          <cell r="AN519">
            <v>90</v>
          </cell>
          <cell r="AO519">
            <v>103</v>
          </cell>
          <cell r="AP519">
            <v>103</v>
          </cell>
          <cell r="AQ519">
            <v>90</v>
          </cell>
          <cell r="AR519">
            <v>90</v>
          </cell>
          <cell r="BH519">
            <v>116.10000000000001</v>
          </cell>
          <cell r="BI519">
            <v>103</v>
          </cell>
          <cell r="BJ519">
            <v>0</v>
          </cell>
          <cell r="BK519" t="str">
            <v>STU</v>
          </cell>
          <cell r="BN519">
            <v>90</v>
          </cell>
        </row>
        <row r="520">
          <cell r="A520">
            <v>702000000</v>
          </cell>
          <cell r="D520" t="str">
            <v>Slovenská technická univerzita v Bratislave</v>
          </cell>
          <cell r="E520" t="str">
            <v>Fakulta elektrotechniky a informatiky</v>
          </cell>
          <cell r="L520">
            <v>1</v>
          </cell>
          <cell r="M520">
            <v>1</v>
          </cell>
          <cell r="AN520">
            <v>260</v>
          </cell>
          <cell r="AO520">
            <v>302</v>
          </cell>
          <cell r="AP520">
            <v>0</v>
          </cell>
          <cell r="AQ520">
            <v>260</v>
          </cell>
          <cell r="AR520">
            <v>260</v>
          </cell>
          <cell r="BH520">
            <v>327</v>
          </cell>
          <cell r="BI520">
            <v>302</v>
          </cell>
          <cell r="BJ520">
            <v>0</v>
          </cell>
          <cell r="BK520" t="str">
            <v>STU</v>
          </cell>
          <cell r="BN520">
            <v>260</v>
          </cell>
        </row>
        <row r="521">
          <cell r="A521">
            <v>702000000</v>
          </cell>
          <cell r="D521" t="str">
            <v>Slovenská technická univerzita v Bratislave</v>
          </cell>
          <cell r="E521" t="str">
            <v>Fakulta elektrotechniky a informatiky</v>
          </cell>
          <cell r="L521">
            <v>1</v>
          </cell>
          <cell r="M521">
            <v>1</v>
          </cell>
          <cell r="AN521">
            <v>65</v>
          </cell>
          <cell r="AO521">
            <v>77</v>
          </cell>
          <cell r="AP521">
            <v>77</v>
          </cell>
          <cell r="AQ521">
            <v>65</v>
          </cell>
          <cell r="AR521">
            <v>65</v>
          </cell>
          <cell r="BH521">
            <v>83.550000000000011</v>
          </cell>
          <cell r="BI521">
            <v>77</v>
          </cell>
          <cell r="BJ521">
            <v>0</v>
          </cell>
          <cell r="BK521" t="str">
            <v>STU</v>
          </cell>
          <cell r="BN521">
            <v>65</v>
          </cell>
        </row>
        <row r="522">
          <cell r="A522">
            <v>702000000</v>
          </cell>
          <cell r="D522" t="str">
            <v>Slovenská technická univerzita v Bratislave</v>
          </cell>
          <cell r="E522" t="str">
            <v>Stavebná fakulta</v>
          </cell>
          <cell r="L522">
            <v>1</v>
          </cell>
          <cell r="M522">
            <v>1</v>
          </cell>
          <cell r="AN522">
            <v>261</v>
          </cell>
          <cell r="AO522">
            <v>323</v>
          </cell>
          <cell r="AP522">
            <v>0</v>
          </cell>
          <cell r="AQ522">
            <v>0</v>
          </cell>
          <cell r="AR522">
            <v>261</v>
          </cell>
          <cell r="BH522">
            <v>320.84999999999997</v>
          </cell>
          <cell r="BI522">
            <v>323</v>
          </cell>
          <cell r="BJ522">
            <v>0</v>
          </cell>
          <cell r="BK522" t="str">
            <v>STU</v>
          </cell>
          <cell r="BN522">
            <v>261</v>
          </cell>
        </row>
        <row r="523">
          <cell r="A523">
            <v>702000000</v>
          </cell>
          <cell r="D523" t="str">
            <v>Slovenská technická univerzita v Bratislave</v>
          </cell>
          <cell r="E523" t="str">
            <v>Fakulta chemickej a potravinárskej technológie</v>
          </cell>
          <cell r="L523">
            <v>1</v>
          </cell>
          <cell r="M523">
            <v>1</v>
          </cell>
          <cell r="AN523">
            <v>42</v>
          </cell>
          <cell r="AO523">
            <v>48</v>
          </cell>
          <cell r="AP523">
            <v>0</v>
          </cell>
          <cell r="AQ523">
            <v>0</v>
          </cell>
          <cell r="AR523">
            <v>42</v>
          </cell>
          <cell r="BH523">
            <v>62.009999999999991</v>
          </cell>
          <cell r="BI523">
            <v>48</v>
          </cell>
          <cell r="BJ523">
            <v>0</v>
          </cell>
          <cell r="BK523" t="str">
            <v>STU</v>
          </cell>
          <cell r="BN523">
            <v>42</v>
          </cell>
        </row>
        <row r="524">
          <cell r="A524">
            <v>702000000</v>
          </cell>
          <cell r="D524" t="str">
            <v>Slovenská technická univerzita v Bratislave</v>
          </cell>
          <cell r="E524" t="str">
            <v>Fakulta chemickej a potravinárskej technológie</v>
          </cell>
          <cell r="L524">
            <v>1</v>
          </cell>
          <cell r="M524">
            <v>1</v>
          </cell>
          <cell r="AN524">
            <v>54</v>
          </cell>
          <cell r="AO524">
            <v>57</v>
          </cell>
          <cell r="AP524">
            <v>0</v>
          </cell>
          <cell r="AQ524">
            <v>0</v>
          </cell>
          <cell r="AR524">
            <v>54</v>
          </cell>
          <cell r="BH524">
            <v>68.399999999999991</v>
          </cell>
          <cell r="BI524">
            <v>57</v>
          </cell>
          <cell r="BJ524">
            <v>0</v>
          </cell>
          <cell r="BK524" t="str">
            <v>STU</v>
          </cell>
          <cell r="BN524">
            <v>54</v>
          </cell>
        </row>
        <row r="525">
          <cell r="A525">
            <v>702000000</v>
          </cell>
          <cell r="D525" t="str">
            <v>Slovenská technická univerzita v Bratislave</v>
          </cell>
          <cell r="E525">
            <v>0</v>
          </cell>
          <cell r="L525">
            <v>1</v>
          </cell>
          <cell r="M525">
            <v>1</v>
          </cell>
          <cell r="AN525">
            <v>75</v>
          </cell>
          <cell r="AO525">
            <v>80</v>
          </cell>
          <cell r="AP525">
            <v>0</v>
          </cell>
          <cell r="AQ525">
            <v>0</v>
          </cell>
          <cell r="AR525">
            <v>75</v>
          </cell>
          <cell r="BH525">
            <v>97.199999999999989</v>
          </cell>
          <cell r="BI525">
            <v>80</v>
          </cell>
          <cell r="BJ525">
            <v>0</v>
          </cell>
          <cell r="BK525" t="str">
            <v>STU</v>
          </cell>
          <cell r="BN525">
            <v>75</v>
          </cell>
        </row>
        <row r="526">
          <cell r="A526">
            <v>702000000</v>
          </cell>
          <cell r="D526" t="str">
            <v>Slovenská technická univerzita v Bratislave</v>
          </cell>
          <cell r="E526" t="str">
            <v>Materiálovotechnologická fakulta so sídlom v Trnave</v>
          </cell>
          <cell r="L526">
            <v>1</v>
          </cell>
          <cell r="M526">
            <v>1</v>
          </cell>
          <cell r="AN526">
            <v>63</v>
          </cell>
          <cell r="AO526">
            <v>66</v>
          </cell>
          <cell r="AP526">
            <v>0</v>
          </cell>
          <cell r="AQ526">
            <v>0</v>
          </cell>
          <cell r="AR526">
            <v>63</v>
          </cell>
          <cell r="BH526">
            <v>67.5</v>
          </cell>
          <cell r="BI526">
            <v>66</v>
          </cell>
          <cell r="BJ526">
            <v>0</v>
          </cell>
          <cell r="BK526" t="str">
            <v>STU</v>
          </cell>
          <cell r="BN526">
            <v>63</v>
          </cell>
        </row>
        <row r="527">
          <cell r="A527">
            <v>702000000</v>
          </cell>
          <cell r="D527" t="str">
            <v>Slovenská technická univerzita v Bratislave</v>
          </cell>
          <cell r="E527" t="str">
            <v>Fakulta chemickej a potravinárskej technológie</v>
          </cell>
          <cell r="L527">
            <v>1</v>
          </cell>
          <cell r="M527">
            <v>1</v>
          </cell>
          <cell r="AN527">
            <v>44</v>
          </cell>
          <cell r="AO527">
            <v>45</v>
          </cell>
          <cell r="AP527">
            <v>0</v>
          </cell>
          <cell r="AQ527">
            <v>0</v>
          </cell>
          <cell r="AR527">
            <v>44</v>
          </cell>
          <cell r="BH527">
            <v>52.050000000000004</v>
          </cell>
          <cell r="BI527">
            <v>45</v>
          </cell>
          <cell r="BJ527">
            <v>0</v>
          </cell>
          <cell r="BK527" t="str">
            <v>STU</v>
          </cell>
          <cell r="BN527">
            <v>44</v>
          </cell>
        </row>
        <row r="528">
          <cell r="A528">
            <v>702000000</v>
          </cell>
          <cell r="D528" t="str">
            <v>Slovenská technická univerzita v Bratislave</v>
          </cell>
          <cell r="E528" t="str">
            <v>Fakulta chemickej a potravinárskej technológie</v>
          </cell>
          <cell r="L528">
            <v>1</v>
          </cell>
          <cell r="M528">
            <v>1</v>
          </cell>
          <cell r="AN528">
            <v>15</v>
          </cell>
          <cell r="AO528">
            <v>18</v>
          </cell>
          <cell r="AP528">
            <v>0</v>
          </cell>
          <cell r="AQ528">
            <v>0</v>
          </cell>
          <cell r="AR528">
            <v>15</v>
          </cell>
          <cell r="BH528">
            <v>30.24</v>
          </cell>
          <cell r="BI528">
            <v>18</v>
          </cell>
          <cell r="BJ528">
            <v>0</v>
          </cell>
          <cell r="BK528" t="str">
            <v>STU</v>
          </cell>
          <cell r="BN528">
            <v>15</v>
          </cell>
        </row>
        <row r="529">
          <cell r="A529">
            <v>702000000</v>
          </cell>
          <cell r="D529" t="str">
            <v>Slovenská technická univerzita v Bratislave</v>
          </cell>
          <cell r="E529" t="str">
            <v>Materiálovotechnologická fakulta so sídlom v Trnave</v>
          </cell>
          <cell r="L529">
            <v>1</v>
          </cell>
          <cell r="M529">
            <v>1</v>
          </cell>
          <cell r="AN529">
            <v>51</v>
          </cell>
          <cell r="AO529">
            <v>56</v>
          </cell>
          <cell r="AP529">
            <v>0</v>
          </cell>
          <cell r="AQ529">
            <v>0</v>
          </cell>
          <cell r="AR529">
            <v>51</v>
          </cell>
          <cell r="BH529">
            <v>62.550000000000004</v>
          </cell>
          <cell r="BI529">
            <v>56</v>
          </cell>
          <cell r="BJ529">
            <v>0</v>
          </cell>
          <cell r="BK529" t="str">
            <v>STU</v>
          </cell>
          <cell r="BN529">
            <v>51</v>
          </cell>
        </row>
        <row r="530">
          <cell r="A530">
            <v>702000000</v>
          </cell>
          <cell r="D530" t="str">
            <v>Slovenská technická univerzita v Bratislave</v>
          </cell>
          <cell r="E530" t="str">
            <v>Stavebná fakulta</v>
          </cell>
          <cell r="L530">
            <v>1</v>
          </cell>
          <cell r="M530">
            <v>1</v>
          </cell>
          <cell r="AN530">
            <v>53</v>
          </cell>
          <cell r="AO530">
            <v>67</v>
          </cell>
          <cell r="AP530">
            <v>0</v>
          </cell>
          <cell r="AQ530">
            <v>0</v>
          </cell>
          <cell r="AR530">
            <v>53</v>
          </cell>
          <cell r="BH530">
            <v>68.25</v>
          </cell>
          <cell r="BI530">
            <v>67</v>
          </cell>
          <cell r="BJ530">
            <v>0</v>
          </cell>
          <cell r="BK530" t="str">
            <v>STU</v>
          </cell>
          <cell r="BN530">
            <v>53</v>
          </cell>
        </row>
        <row r="531">
          <cell r="A531">
            <v>702000000</v>
          </cell>
          <cell r="D531" t="str">
            <v>Slovenská technická univerzita v Bratislave</v>
          </cell>
          <cell r="E531" t="str">
            <v>Fakulta informatiky a informačných technológií</v>
          </cell>
          <cell r="L531">
            <v>1</v>
          </cell>
          <cell r="M531">
            <v>1</v>
          </cell>
          <cell r="AN531">
            <v>568</v>
          </cell>
          <cell r="AO531">
            <v>593</v>
          </cell>
          <cell r="AP531">
            <v>593</v>
          </cell>
          <cell r="AQ531">
            <v>568</v>
          </cell>
          <cell r="AR531">
            <v>568</v>
          </cell>
          <cell r="BH531">
            <v>699</v>
          </cell>
          <cell r="BI531">
            <v>593</v>
          </cell>
          <cell r="BJ531">
            <v>0</v>
          </cell>
          <cell r="BK531" t="str">
            <v>STU</v>
          </cell>
          <cell r="BN531">
            <v>568</v>
          </cell>
        </row>
        <row r="532">
          <cell r="A532">
            <v>702000000</v>
          </cell>
          <cell r="D532" t="str">
            <v>Slovenská technická univerzita v Bratislave</v>
          </cell>
          <cell r="E532" t="str">
            <v>Materiálovotechnologická fakulta so sídlom v Trnave</v>
          </cell>
          <cell r="L532">
            <v>1</v>
          </cell>
          <cell r="M532">
            <v>1</v>
          </cell>
          <cell r="AN532">
            <v>197</v>
          </cell>
          <cell r="AO532">
            <v>223</v>
          </cell>
          <cell r="AP532">
            <v>223</v>
          </cell>
          <cell r="AQ532">
            <v>197</v>
          </cell>
          <cell r="AR532">
            <v>197</v>
          </cell>
          <cell r="BH532">
            <v>244.64999999999998</v>
          </cell>
          <cell r="BI532">
            <v>223</v>
          </cell>
          <cell r="BJ532">
            <v>0</v>
          </cell>
          <cell r="BK532" t="str">
            <v>STU</v>
          </cell>
          <cell r="BN532">
            <v>197</v>
          </cell>
        </row>
        <row r="533">
          <cell r="A533">
            <v>702000000</v>
          </cell>
          <cell r="D533" t="str">
            <v>Slovenská technická univerzita v Bratislave</v>
          </cell>
          <cell r="E533" t="str">
            <v>Materiálovotechnologická fakulta so sídlom v Trnave</v>
          </cell>
          <cell r="L533">
            <v>1</v>
          </cell>
          <cell r="M533">
            <v>1</v>
          </cell>
          <cell r="AN533">
            <v>181</v>
          </cell>
          <cell r="AO533">
            <v>211</v>
          </cell>
          <cell r="AP533">
            <v>211</v>
          </cell>
          <cell r="AQ533">
            <v>181</v>
          </cell>
          <cell r="AR533">
            <v>181</v>
          </cell>
          <cell r="BH533">
            <v>225.59999999999997</v>
          </cell>
          <cell r="BI533">
            <v>211</v>
          </cell>
          <cell r="BJ533">
            <v>0</v>
          </cell>
          <cell r="BK533" t="str">
            <v>STU</v>
          </cell>
          <cell r="BN533">
            <v>181</v>
          </cell>
        </row>
        <row r="534">
          <cell r="A534">
            <v>701000000</v>
          </cell>
          <cell r="D534" t="str">
            <v>Univerzita Komenského v Bratislave</v>
          </cell>
          <cell r="E534" t="str">
            <v>Pedagogická fakulta</v>
          </cell>
          <cell r="L534">
            <v>2</v>
          </cell>
          <cell r="M534">
            <v>1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BH534">
            <v>0</v>
          </cell>
          <cell r="BI534">
            <v>10.5</v>
          </cell>
          <cell r="BJ534">
            <v>0</v>
          </cell>
          <cell r="BK534" t="str">
            <v>UK</v>
          </cell>
          <cell r="BN534">
            <v>0</v>
          </cell>
        </row>
        <row r="535">
          <cell r="A535">
            <v>701000000</v>
          </cell>
          <cell r="D535" t="str">
            <v>Univerzita Komenského v Bratislave</v>
          </cell>
          <cell r="E535" t="str">
            <v>Pedagogická fakulta</v>
          </cell>
          <cell r="L535">
            <v>2</v>
          </cell>
          <cell r="M535">
            <v>1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BH535">
            <v>0</v>
          </cell>
          <cell r="BI535">
            <v>11</v>
          </cell>
          <cell r="BJ535">
            <v>0</v>
          </cell>
          <cell r="BK535" t="str">
            <v>UK</v>
          </cell>
          <cell r="BN535">
            <v>0</v>
          </cell>
        </row>
        <row r="536">
          <cell r="A536">
            <v>701000000</v>
          </cell>
          <cell r="D536" t="str">
            <v>Univerzita Komenského v Bratislave</v>
          </cell>
          <cell r="E536" t="str">
            <v>Pedagogická fakulta</v>
          </cell>
          <cell r="L536">
            <v>1</v>
          </cell>
          <cell r="M536">
            <v>3</v>
          </cell>
          <cell r="AN536">
            <v>6</v>
          </cell>
          <cell r="AO536">
            <v>0</v>
          </cell>
          <cell r="AP536">
            <v>0</v>
          </cell>
          <cell r="AQ536">
            <v>0</v>
          </cell>
          <cell r="AR536">
            <v>6</v>
          </cell>
          <cell r="BH536">
            <v>26.400000000000002</v>
          </cell>
          <cell r="BI536">
            <v>7</v>
          </cell>
          <cell r="BJ536">
            <v>6</v>
          </cell>
          <cell r="BK536" t="str">
            <v>UK</v>
          </cell>
          <cell r="BN536">
            <v>6</v>
          </cell>
        </row>
        <row r="537">
          <cell r="A537">
            <v>701000000</v>
          </cell>
          <cell r="D537" t="str">
            <v>Univerzita Komenského v Bratislave</v>
          </cell>
          <cell r="E537" t="str">
            <v>Pedagogická fakulta</v>
          </cell>
          <cell r="L537">
            <v>2</v>
          </cell>
          <cell r="M537">
            <v>2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BH537">
            <v>0</v>
          </cell>
          <cell r="BI537">
            <v>1.5</v>
          </cell>
          <cell r="BJ537">
            <v>0</v>
          </cell>
          <cell r="BK537" t="str">
            <v>UK</v>
          </cell>
          <cell r="BN537">
            <v>0</v>
          </cell>
        </row>
        <row r="538">
          <cell r="A538">
            <v>701000000</v>
          </cell>
          <cell r="D538" t="str">
            <v>Univerzita Komenského v Bratislave</v>
          </cell>
          <cell r="E538" t="str">
            <v>Pedagogická fakulta</v>
          </cell>
          <cell r="L538">
            <v>2</v>
          </cell>
          <cell r="M538">
            <v>2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BH538">
            <v>0</v>
          </cell>
          <cell r="BI538">
            <v>3</v>
          </cell>
          <cell r="BJ538">
            <v>0</v>
          </cell>
          <cell r="BK538" t="str">
            <v>UK</v>
          </cell>
          <cell r="BN538">
            <v>0</v>
          </cell>
        </row>
        <row r="539">
          <cell r="A539">
            <v>701000000</v>
          </cell>
          <cell r="D539" t="str">
            <v>Univerzita Komenského v Bratislave</v>
          </cell>
          <cell r="E539" t="str">
            <v>Pedagogická fakulta</v>
          </cell>
          <cell r="L539">
            <v>2</v>
          </cell>
          <cell r="M539">
            <v>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BH539">
            <v>0</v>
          </cell>
          <cell r="BI539">
            <v>4</v>
          </cell>
          <cell r="BJ539">
            <v>0</v>
          </cell>
          <cell r="BK539" t="str">
            <v>UK</v>
          </cell>
          <cell r="BN539">
            <v>0</v>
          </cell>
        </row>
        <row r="540">
          <cell r="A540">
            <v>701000000</v>
          </cell>
          <cell r="D540" t="str">
            <v>Univerzita Komenského v Bratislave</v>
          </cell>
          <cell r="E540" t="str">
            <v>Pedagogická fakulta</v>
          </cell>
          <cell r="L540">
            <v>1</v>
          </cell>
          <cell r="M540">
            <v>1</v>
          </cell>
          <cell r="AN540">
            <v>18</v>
          </cell>
          <cell r="AO540">
            <v>20.5</v>
          </cell>
          <cell r="AP540">
            <v>0</v>
          </cell>
          <cell r="AQ540">
            <v>0</v>
          </cell>
          <cell r="AR540">
            <v>18</v>
          </cell>
          <cell r="BH540">
            <v>18.72</v>
          </cell>
          <cell r="BI540">
            <v>20.5</v>
          </cell>
          <cell r="BJ540">
            <v>0</v>
          </cell>
          <cell r="BK540" t="str">
            <v>UK</v>
          </cell>
          <cell r="BN540">
            <v>18</v>
          </cell>
        </row>
        <row r="541">
          <cell r="A541">
            <v>701000000</v>
          </cell>
          <cell r="D541" t="str">
            <v>Univerzita Komenského v Bratislave</v>
          </cell>
          <cell r="E541" t="str">
            <v>Pedagogická fakulta</v>
          </cell>
          <cell r="L541">
            <v>1</v>
          </cell>
          <cell r="M541">
            <v>1</v>
          </cell>
          <cell r="AN541">
            <v>14.5</v>
          </cell>
          <cell r="AO541">
            <v>18</v>
          </cell>
          <cell r="AP541">
            <v>0</v>
          </cell>
          <cell r="AQ541">
            <v>0</v>
          </cell>
          <cell r="AR541">
            <v>14.5</v>
          </cell>
          <cell r="BH541">
            <v>13.31</v>
          </cell>
          <cell r="BI541">
            <v>18</v>
          </cell>
          <cell r="BJ541">
            <v>0</v>
          </cell>
          <cell r="BK541" t="str">
            <v>UK</v>
          </cell>
          <cell r="BN541">
            <v>14.5</v>
          </cell>
        </row>
        <row r="542">
          <cell r="A542">
            <v>701000000</v>
          </cell>
          <cell r="D542" t="str">
            <v>Univerzita Komenského v Bratislave</v>
          </cell>
          <cell r="E542" t="str">
            <v>Pedagogická fakulta</v>
          </cell>
          <cell r="L542">
            <v>2</v>
          </cell>
          <cell r="M542">
            <v>1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BH542">
            <v>0</v>
          </cell>
          <cell r="BI542">
            <v>6</v>
          </cell>
          <cell r="BJ542">
            <v>0</v>
          </cell>
          <cell r="BK542" t="str">
            <v>UK</v>
          </cell>
          <cell r="BN542">
            <v>0</v>
          </cell>
        </row>
        <row r="543">
          <cell r="A543">
            <v>701000000</v>
          </cell>
          <cell r="D543" t="str">
            <v>Univerzita Komenského v Bratislave</v>
          </cell>
          <cell r="E543" t="str">
            <v>Pedagogická fakulta</v>
          </cell>
          <cell r="L543">
            <v>1</v>
          </cell>
          <cell r="M543">
            <v>1</v>
          </cell>
          <cell r="AN543">
            <v>89</v>
          </cell>
          <cell r="AO543">
            <v>100</v>
          </cell>
          <cell r="AP543">
            <v>0</v>
          </cell>
          <cell r="AQ543">
            <v>0</v>
          </cell>
          <cell r="AR543">
            <v>89</v>
          </cell>
          <cell r="BH543">
            <v>77.900000000000006</v>
          </cell>
          <cell r="BI543">
            <v>100</v>
          </cell>
          <cell r="BJ543">
            <v>0</v>
          </cell>
          <cell r="BK543" t="str">
            <v>UK</v>
          </cell>
          <cell r="BN543">
            <v>89</v>
          </cell>
        </row>
        <row r="544">
          <cell r="A544">
            <v>701000000</v>
          </cell>
          <cell r="D544" t="str">
            <v>Univerzita Komenského v Bratislave</v>
          </cell>
          <cell r="E544" t="str">
            <v>Pedagogická fakulta</v>
          </cell>
          <cell r="L544">
            <v>1</v>
          </cell>
          <cell r="M544">
            <v>1</v>
          </cell>
          <cell r="AN544">
            <v>161</v>
          </cell>
          <cell r="AO544">
            <v>174</v>
          </cell>
          <cell r="AP544">
            <v>0</v>
          </cell>
          <cell r="AQ544">
            <v>0</v>
          </cell>
          <cell r="AR544">
            <v>161</v>
          </cell>
          <cell r="BH544">
            <v>178.08</v>
          </cell>
          <cell r="BI544">
            <v>174</v>
          </cell>
          <cell r="BJ544">
            <v>0</v>
          </cell>
          <cell r="BK544" t="str">
            <v>UK</v>
          </cell>
          <cell r="BN544">
            <v>161</v>
          </cell>
        </row>
        <row r="545">
          <cell r="A545">
            <v>701000000</v>
          </cell>
          <cell r="D545" t="str">
            <v>Univerzita Komenského v Bratislave</v>
          </cell>
          <cell r="E545" t="str">
            <v>Fakulta matematiky, fyziky a informatiky</v>
          </cell>
          <cell r="L545">
            <v>1</v>
          </cell>
          <cell r="M545">
            <v>3</v>
          </cell>
          <cell r="AN545">
            <v>6</v>
          </cell>
          <cell r="AO545">
            <v>0</v>
          </cell>
          <cell r="AP545">
            <v>0</v>
          </cell>
          <cell r="AQ545">
            <v>0</v>
          </cell>
          <cell r="AR545">
            <v>6</v>
          </cell>
          <cell r="BH545">
            <v>37.800000000000004</v>
          </cell>
          <cell r="BI545">
            <v>7</v>
          </cell>
          <cell r="BJ545">
            <v>6</v>
          </cell>
          <cell r="BK545" t="str">
            <v>UK</v>
          </cell>
          <cell r="BN545">
            <v>6</v>
          </cell>
        </row>
        <row r="546">
          <cell r="A546">
            <v>701000000</v>
          </cell>
          <cell r="D546" t="str">
            <v>Univerzita Komenského v Bratislave</v>
          </cell>
          <cell r="E546" t="str">
            <v>Fakulta matematiky, fyziky a informatiky</v>
          </cell>
          <cell r="L546">
            <v>1</v>
          </cell>
          <cell r="M546">
            <v>1</v>
          </cell>
          <cell r="AN546">
            <v>265</v>
          </cell>
          <cell r="AO546">
            <v>299</v>
          </cell>
          <cell r="AP546">
            <v>299</v>
          </cell>
          <cell r="AQ546">
            <v>265</v>
          </cell>
          <cell r="AR546">
            <v>265</v>
          </cell>
          <cell r="BH546">
            <v>330.77647058823527</v>
          </cell>
          <cell r="BI546">
            <v>299</v>
          </cell>
          <cell r="BJ546">
            <v>0</v>
          </cell>
          <cell r="BK546" t="str">
            <v>UK</v>
          </cell>
          <cell r="BN546">
            <v>265</v>
          </cell>
        </row>
        <row r="547">
          <cell r="A547">
            <v>701000000</v>
          </cell>
          <cell r="D547" t="str">
            <v>Univerzita Komenského v Bratislave</v>
          </cell>
          <cell r="E547" t="str">
            <v>Fakulta matematiky, fyziky a informatiky</v>
          </cell>
          <cell r="L547">
            <v>1</v>
          </cell>
          <cell r="M547">
            <v>1</v>
          </cell>
          <cell r="AN547">
            <v>141</v>
          </cell>
          <cell r="AO547">
            <v>149</v>
          </cell>
          <cell r="AP547">
            <v>149</v>
          </cell>
          <cell r="AQ547">
            <v>141</v>
          </cell>
          <cell r="AR547">
            <v>141</v>
          </cell>
          <cell r="BH547">
            <v>174.60000000000002</v>
          </cell>
          <cell r="BI547">
            <v>149</v>
          </cell>
          <cell r="BJ547">
            <v>0</v>
          </cell>
          <cell r="BK547" t="str">
            <v>UK</v>
          </cell>
          <cell r="BN547">
            <v>141</v>
          </cell>
        </row>
        <row r="548">
          <cell r="A548">
            <v>701000000</v>
          </cell>
          <cell r="D548" t="str">
            <v>Univerzita Komenského v Bratislave</v>
          </cell>
          <cell r="E548" t="str">
            <v>Fakulta matematiky, fyziky a informatiky</v>
          </cell>
          <cell r="L548">
            <v>1</v>
          </cell>
          <cell r="M548">
            <v>1</v>
          </cell>
          <cell r="AN548">
            <v>82</v>
          </cell>
          <cell r="AO548">
            <v>88</v>
          </cell>
          <cell r="AP548">
            <v>0</v>
          </cell>
          <cell r="AQ548">
            <v>0</v>
          </cell>
          <cell r="AR548">
            <v>82</v>
          </cell>
          <cell r="BH548">
            <v>92.56</v>
          </cell>
          <cell r="BI548">
            <v>88</v>
          </cell>
          <cell r="BJ548">
            <v>0</v>
          </cell>
          <cell r="BK548" t="str">
            <v>UK</v>
          </cell>
          <cell r="BN548">
            <v>82</v>
          </cell>
        </row>
        <row r="549">
          <cell r="A549">
            <v>701000000</v>
          </cell>
          <cell r="D549" t="str">
            <v>Univerzita Komenského v Bratislave</v>
          </cell>
          <cell r="E549" t="str">
            <v>Fakulta matematiky, fyziky a informatiky</v>
          </cell>
          <cell r="L549">
            <v>1</v>
          </cell>
          <cell r="M549">
            <v>3</v>
          </cell>
          <cell r="AN549">
            <v>11</v>
          </cell>
          <cell r="AO549">
            <v>0</v>
          </cell>
          <cell r="AP549">
            <v>0</v>
          </cell>
          <cell r="AQ549">
            <v>0</v>
          </cell>
          <cell r="AR549">
            <v>11</v>
          </cell>
          <cell r="BH549">
            <v>69.3</v>
          </cell>
          <cell r="BI549">
            <v>12</v>
          </cell>
          <cell r="BJ549">
            <v>11</v>
          </cell>
          <cell r="BK549" t="str">
            <v>UK</v>
          </cell>
          <cell r="BN549">
            <v>11</v>
          </cell>
        </row>
        <row r="550">
          <cell r="A550">
            <v>723000000</v>
          </cell>
          <cell r="D550" t="str">
            <v>Slovenská zdravotnícka univerzita v Bratislave</v>
          </cell>
          <cell r="E550" t="str">
            <v>Fakulta ošetrovateľstva a zdravotníckych odborných štúdií</v>
          </cell>
          <cell r="L550">
            <v>2</v>
          </cell>
          <cell r="M550">
            <v>5</v>
          </cell>
          <cell r="AN550">
            <v>2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BH550">
            <v>0</v>
          </cell>
          <cell r="BI550">
            <v>29</v>
          </cell>
          <cell r="BJ550">
            <v>0</v>
          </cell>
          <cell r="BK550" t="str">
            <v>SZU</v>
          </cell>
          <cell r="BN550">
            <v>0</v>
          </cell>
        </row>
        <row r="551">
          <cell r="A551">
            <v>723000000</v>
          </cell>
          <cell r="D551" t="str">
            <v>Slovenská zdravotnícka univerzita v Bratislave</v>
          </cell>
          <cell r="E551" t="str">
            <v>Fakulta ošetrovateľstva a zdravotníckych odborných štúdií</v>
          </cell>
          <cell r="L551">
            <v>1</v>
          </cell>
          <cell r="M551">
            <v>5</v>
          </cell>
          <cell r="AN551">
            <v>83</v>
          </cell>
          <cell r="AO551">
            <v>89</v>
          </cell>
          <cell r="AP551">
            <v>0</v>
          </cell>
          <cell r="AQ551">
            <v>0</v>
          </cell>
          <cell r="AR551">
            <v>83</v>
          </cell>
          <cell r="BH551">
            <v>261.48137931034483</v>
          </cell>
          <cell r="BI551">
            <v>89</v>
          </cell>
          <cell r="BJ551">
            <v>0</v>
          </cell>
          <cell r="BK551" t="str">
            <v>SZU</v>
          </cell>
          <cell r="BN551">
            <v>83</v>
          </cell>
        </row>
        <row r="552">
          <cell r="A552">
            <v>723000000</v>
          </cell>
          <cell r="D552" t="str">
            <v>Slovenská zdravotnícka univerzita v Bratislave</v>
          </cell>
          <cell r="E552" t="str">
            <v>Fakulta ošetrovateľstva a zdravotníckych odborných štúdií</v>
          </cell>
          <cell r="L552">
            <v>2</v>
          </cell>
          <cell r="M552">
            <v>5</v>
          </cell>
          <cell r="AN552">
            <v>2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BH552">
            <v>0</v>
          </cell>
          <cell r="BI552">
            <v>32</v>
          </cell>
          <cell r="BJ552">
            <v>0</v>
          </cell>
          <cell r="BK552" t="str">
            <v>SZU</v>
          </cell>
          <cell r="BN552">
            <v>0</v>
          </cell>
        </row>
        <row r="553">
          <cell r="A553">
            <v>723000000</v>
          </cell>
          <cell r="D553" t="str">
            <v>Slovenská zdravotnícka univerzita v Bratislave</v>
          </cell>
          <cell r="E553" t="str">
            <v>Fakulta ošetrovateľstva a zdravotníckych odborných štúdií</v>
          </cell>
          <cell r="L553">
            <v>2</v>
          </cell>
          <cell r="M553">
            <v>5</v>
          </cell>
          <cell r="AN553">
            <v>5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BH553">
            <v>0</v>
          </cell>
          <cell r="BI553">
            <v>54</v>
          </cell>
          <cell r="BJ553">
            <v>0</v>
          </cell>
          <cell r="BK553" t="str">
            <v>SZU</v>
          </cell>
          <cell r="BN553">
            <v>0</v>
          </cell>
        </row>
        <row r="554">
          <cell r="A554">
            <v>701000000</v>
          </cell>
          <cell r="D554" t="str">
            <v>Univerzita Komenského v Bratislave</v>
          </cell>
          <cell r="E554" t="str">
            <v>Fakulta sociálnych a ekonomických vied</v>
          </cell>
          <cell r="L554">
            <v>1</v>
          </cell>
          <cell r="M554">
            <v>3</v>
          </cell>
          <cell r="AN554">
            <v>6</v>
          </cell>
          <cell r="AO554">
            <v>0</v>
          </cell>
          <cell r="AP554">
            <v>0</v>
          </cell>
          <cell r="AQ554">
            <v>0</v>
          </cell>
          <cell r="AR554">
            <v>6</v>
          </cell>
          <cell r="BH554">
            <v>26.400000000000002</v>
          </cell>
          <cell r="BI554">
            <v>7</v>
          </cell>
          <cell r="BJ554">
            <v>6</v>
          </cell>
          <cell r="BK554" t="str">
            <v>UK</v>
          </cell>
          <cell r="BN554">
            <v>6</v>
          </cell>
        </row>
        <row r="555">
          <cell r="A555">
            <v>701000000</v>
          </cell>
          <cell r="D555" t="str">
            <v>Univerzita Komenského v Bratislave</v>
          </cell>
          <cell r="E555" t="str">
            <v>Fakulta sociálnych a ekonomických vied</v>
          </cell>
          <cell r="L555">
            <v>1</v>
          </cell>
          <cell r="M555">
            <v>1</v>
          </cell>
          <cell r="AN555">
            <v>45</v>
          </cell>
          <cell r="AO555">
            <v>51</v>
          </cell>
          <cell r="AP555">
            <v>0</v>
          </cell>
          <cell r="AQ555">
            <v>0</v>
          </cell>
          <cell r="AR555">
            <v>45</v>
          </cell>
          <cell r="BH555">
            <v>44.212499999999999</v>
          </cell>
          <cell r="BI555">
            <v>51</v>
          </cell>
          <cell r="BJ555">
            <v>0</v>
          </cell>
          <cell r="BK555" t="str">
            <v>UK</v>
          </cell>
          <cell r="BN555">
            <v>45</v>
          </cell>
        </row>
        <row r="556">
          <cell r="A556">
            <v>701000000</v>
          </cell>
          <cell r="D556" t="str">
            <v>Univerzita Komenského v Bratislave</v>
          </cell>
          <cell r="E556" t="str">
            <v>Filozofická fakulta</v>
          </cell>
          <cell r="L556">
            <v>1</v>
          </cell>
          <cell r="M556">
            <v>3</v>
          </cell>
          <cell r="AN556">
            <v>10</v>
          </cell>
          <cell r="AO556">
            <v>0</v>
          </cell>
          <cell r="AP556">
            <v>0</v>
          </cell>
          <cell r="AQ556">
            <v>0</v>
          </cell>
          <cell r="AR556">
            <v>10</v>
          </cell>
          <cell r="BH556">
            <v>19.8</v>
          </cell>
          <cell r="BI556">
            <v>11</v>
          </cell>
          <cell r="BJ556">
            <v>10</v>
          </cell>
          <cell r="BK556" t="str">
            <v>UK</v>
          </cell>
          <cell r="BN556">
            <v>10</v>
          </cell>
        </row>
        <row r="557">
          <cell r="A557">
            <v>701000000</v>
          </cell>
          <cell r="D557" t="str">
            <v>Univerzita Komenského v Bratislave</v>
          </cell>
          <cell r="E557" t="str">
            <v>Filozofická fakulta</v>
          </cell>
          <cell r="L557">
            <v>1</v>
          </cell>
          <cell r="M557">
            <v>3</v>
          </cell>
          <cell r="AN557">
            <v>5</v>
          </cell>
          <cell r="AO557">
            <v>0</v>
          </cell>
          <cell r="AP557">
            <v>0</v>
          </cell>
          <cell r="AQ557">
            <v>0</v>
          </cell>
          <cell r="AR557">
            <v>5</v>
          </cell>
          <cell r="BH557">
            <v>9.9</v>
          </cell>
          <cell r="BI557">
            <v>5</v>
          </cell>
          <cell r="BJ557">
            <v>5</v>
          </cell>
          <cell r="BK557" t="str">
            <v>UK</v>
          </cell>
          <cell r="BN557">
            <v>5</v>
          </cell>
        </row>
        <row r="558">
          <cell r="A558">
            <v>701000000</v>
          </cell>
          <cell r="D558" t="str">
            <v>Univerzita Komenského v Bratislave</v>
          </cell>
          <cell r="E558" t="str">
            <v>Filozofická fakulta</v>
          </cell>
          <cell r="L558">
            <v>1</v>
          </cell>
          <cell r="M558">
            <v>1</v>
          </cell>
          <cell r="AN558">
            <v>65</v>
          </cell>
          <cell r="AO558">
            <v>82</v>
          </cell>
          <cell r="AP558">
            <v>0</v>
          </cell>
          <cell r="AQ558">
            <v>0</v>
          </cell>
          <cell r="AR558">
            <v>65</v>
          </cell>
          <cell r="BH558">
            <v>56.3</v>
          </cell>
          <cell r="BI558">
            <v>82</v>
          </cell>
          <cell r="BJ558">
            <v>0</v>
          </cell>
          <cell r="BK558" t="str">
            <v>UK</v>
          </cell>
          <cell r="BN558">
            <v>65</v>
          </cell>
        </row>
        <row r="559">
          <cell r="A559">
            <v>701000000</v>
          </cell>
          <cell r="D559" t="str">
            <v>Univerzita Komenského v Bratislave</v>
          </cell>
          <cell r="E559" t="str">
            <v>Filozofická fakulta</v>
          </cell>
          <cell r="L559">
            <v>1</v>
          </cell>
          <cell r="M559">
            <v>1</v>
          </cell>
          <cell r="AN559">
            <v>18</v>
          </cell>
          <cell r="AO559">
            <v>23</v>
          </cell>
          <cell r="AP559">
            <v>0</v>
          </cell>
          <cell r="AQ559">
            <v>0</v>
          </cell>
          <cell r="AR559">
            <v>18</v>
          </cell>
          <cell r="BH559">
            <v>15.3</v>
          </cell>
          <cell r="BI559">
            <v>23</v>
          </cell>
          <cell r="BJ559">
            <v>0</v>
          </cell>
          <cell r="BK559" t="str">
            <v>UK</v>
          </cell>
          <cell r="BN559">
            <v>18</v>
          </cell>
        </row>
        <row r="560">
          <cell r="A560">
            <v>701000000</v>
          </cell>
          <cell r="D560" t="str">
            <v>Univerzita Komenského v Bratislave</v>
          </cell>
          <cell r="E560" t="str">
            <v>Filozofická fakulta</v>
          </cell>
          <cell r="L560">
            <v>1</v>
          </cell>
          <cell r="M560">
            <v>1</v>
          </cell>
          <cell r="AN560">
            <v>72</v>
          </cell>
          <cell r="AO560">
            <v>76</v>
          </cell>
          <cell r="AP560">
            <v>0</v>
          </cell>
          <cell r="AQ560">
            <v>0</v>
          </cell>
          <cell r="AR560">
            <v>72</v>
          </cell>
          <cell r="BH560">
            <v>78.48</v>
          </cell>
          <cell r="BI560">
            <v>76</v>
          </cell>
          <cell r="BJ560">
            <v>0</v>
          </cell>
          <cell r="BK560" t="str">
            <v>UK</v>
          </cell>
          <cell r="BN560">
            <v>72</v>
          </cell>
        </row>
        <row r="561">
          <cell r="A561">
            <v>701000000</v>
          </cell>
          <cell r="D561" t="str">
            <v>Univerzita Komenského v Bratislave</v>
          </cell>
          <cell r="E561" t="str">
            <v>Filozofická fakulta</v>
          </cell>
          <cell r="L561">
            <v>1</v>
          </cell>
          <cell r="M561">
            <v>1</v>
          </cell>
          <cell r="AN561">
            <v>31</v>
          </cell>
          <cell r="AO561">
            <v>35</v>
          </cell>
          <cell r="AP561">
            <v>0</v>
          </cell>
          <cell r="AQ561">
            <v>0</v>
          </cell>
          <cell r="AR561">
            <v>31</v>
          </cell>
          <cell r="BH561">
            <v>27.4</v>
          </cell>
          <cell r="BI561">
            <v>35</v>
          </cell>
          <cell r="BJ561">
            <v>0</v>
          </cell>
          <cell r="BK561" t="str">
            <v>UK</v>
          </cell>
          <cell r="BN561">
            <v>31</v>
          </cell>
        </row>
        <row r="562">
          <cell r="A562">
            <v>701000000</v>
          </cell>
          <cell r="D562" t="str">
            <v>Univerzita Komenského v Bratislave</v>
          </cell>
          <cell r="E562" t="str">
            <v>Filozofická fakulta</v>
          </cell>
          <cell r="L562">
            <v>1</v>
          </cell>
          <cell r="M562">
            <v>1</v>
          </cell>
          <cell r="AN562">
            <v>90</v>
          </cell>
          <cell r="AO562">
            <v>98</v>
          </cell>
          <cell r="AP562">
            <v>0</v>
          </cell>
          <cell r="AQ562">
            <v>0</v>
          </cell>
          <cell r="AR562">
            <v>90</v>
          </cell>
          <cell r="BH562">
            <v>91.175999999999988</v>
          </cell>
          <cell r="BI562">
            <v>98</v>
          </cell>
          <cell r="BJ562">
            <v>0</v>
          </cell>
          <cell r="BK562" t="str">
            <v>UK</v>
          </cell>
          <cell r="BN562">
            <v>90</v>
          </cell>
        </row>
        <row r="563">
          <cell r="A563">
            <v>701000000</v>
          </cell>
          <cell r="D563" t="str">
            <v>Univerzita Komenského v Bratislave</v>
          </cell>
          <cell r="E563" t="str">
            <v>Filozofická fakulta</v>
          </cell>
          <cell r="L563">
            <v>1</v>
          </cell>
          <cell r="M563">
            <v>1</v>
          </cell>
          <cell r="AN563">
            <v>16</v>
          </cell>
          <cell r="AO563">
            <v>21</v>
          </cell>
          <cell r="AP563">
            <v>0</v>
          </cell>
          <cell r="AQ563">
            <v>0</v>
          </cell>
          <cell r="AR563">
            <v>16</v>
          </cell>
          <cell r="BH563">
            <v>13.899999999999999</v>
          </cell>
          <cell r="BI563">
            <v>21</v>
          </cell>
          <cell r="BJ563">
            <v>0</v>
          </cell>
          <cell r="BK563" t="str">
            <v>UK</v>
          </cell>
          <cell r="BN563">
            <v>16</v>
          </cell>
        </row>
        <row r="564">
          <cell r="A564">
            <v>701000000</v>
          </cell>
          <cell r="D564" t="str">
            <v>Univerzita Komenského v Bratislave</v>
          </cell>
          <cell r="E564" t="str">
            <v>Filozofická fakulta</v>
          </cell>
          <cell r="L564">
            <v>1</v>
          </cell>
          <cell r="M564">
            <v>1</v>
          </cell>
          <cell r="AN564">
            <v>5.5</v>
          </cell>
          <cell r="AO564">
            <v>6.5</v>
          </cell>
          <cell r="AP564">
            <v>0</v>
          </cell>
          <cell r="AQ564">
            <v>0</v>
          </cell>
          <cell r="AR564">
            <v>5.5</v>
          </cell>
          <cell r="BH564">
            <v>5.5550000000000006</v>
          </cell>
          <cell r="BI564">
            <v>6.5</v>
          </cell>
          <cell r="BJ564">
            <v>0</v>
          </cell>
          <cell r="BK564" t="str">
            <v>UK</v>
          </cell>
          <cell r="BN564">
            <v>5.5</v>
          </cell>
        </row>
        <row r="565">
          <cell r="A565">
            <v>701000000</v>
          </cell>
          <cell r="D565" t="str">
            <v>Univerzita Komenského v Bratislave</v>
          </cell>
          <cell r="E565" t="str">
            <v>Filozofická fakulta</v>
          </cell>
          <cell r="L565">
            <v>1</v>
          </cell>
          <cell r="M565">
            <v>1</v>
          </cell>
          <cell r="AN565">
            <v>10.5</v>
          </cell>
          <cell r="AO565">
            <v>12.5</v>
          </cell>
          <cell r="AP565">
            <v>0</v>
          </cell>
          <cell r="AQ565">
            <v>0</v>
          </cell>
          <cell r="AR565">
            <v>10.5</v>
          </cell>
          <cell r="BH565">
            <v>9.4050000000000011</v>
          </cell>
          <cell r="BI565">
            <v>12.5</v>
          </cell>
          <cell r="BJ565">
            <v>0</v>
          </cell>
          <cell r="BK565" t="str">
            <v>UK</v>
          </cell>
          <cell r="BN565">
            <v>10.5</v>
          </cell>
        </row>
        <row r="566">
          <cell r="A566">
            <v>701000000</v>
          </cell>
          <cell r="D566" t="str">
            <v>Univerzita Komenského v Bratislave</v>
          </cell>
          <cell r="E566" t="str">
            <v>Filozofická fakulta</v>
          </cell>
          <cell r="L566">
            <v>1</v>
          </cell>
          <cell r="M566">
            <v>1</v>
          </cell>
          <cell r="AN566">
            <v>206</v>
          </cell>
          <cell r="AO566">
            <v>229</v>
          </cell>
          <cell r="AP566">
            <v>0</v>
          </cell>
          <cell r="AQ566">
            <v>0</v>
          </cell>
          <cell r="AR566">
            <v>206</v>
          </cell>
          <cell r="BH566">
            <v>182.6</v>
          </cell>
          <cell r="BI566">
            <v>229</v>
          </cell>
          <cell r="BJ566">
            <v>0</v>
          </cell>
          <cell r="BK566" t="str">
            <v>UK</v>
          </cell>
          <cell r="BN566">
            <v>206</v>
          </cell>
        </row>
        <row r="567">
          <cell r="A567">
            <v>701000000</v>
          </cell>
          <cell r="D567" t="str">
            <v>Univerzita Komenského v Bratislave</v>
          </cell>
          <cell r="E567" t="str">
            <v>Filozofická fakulta</v>
          </cell>
          <cell r="L567">
            <v>1</v>
          </cell>
          <cell r="M567">
            <v>1</v>
          </cell>
          <cell r="AN567">
            <v>35</v>
          </cell>
          <cell r="AO567">
            <v>39.5</v>
          </cell>
          <cell r="AP567">
            <v>0</v>
          </cell>
          <cell r="AQ567">
            <v>0</v>
          </cell>
          <cell r="AR567">
            <v>35</v>
          </cell>
          <cell r="BH567">
            <v>32.418269230769234</v>
          </cell>
          <cell r="BI567">
            <v>39.5</v>
          </cell>
          <cell r="BJ567">
            <v>0</v>
          </cell>
          <cell r="BK567" t="str">
            <v>UK</v>
          </cell>
          <cell r="BN567">
            <v>35</v>
          </cell>
        </row>
        <row r="568">
          <cell r="A568">
            <v>701000000</v>
          </cell>
          <cell r="D568" t="str">
            <v>Univerzita Komenského v Bratislave</v>
          </cell>
          <cell r="E568" t="str">
            <v>Filozofická fakulta</v>
          </cell>
          <cell r="L568">
            <v>1</v>
          </cell>
          <cell r="M568">
            <v>1</v>
          </cell>
          <cell r="AN568">
            <v>50</v>
          </cell>
          <cell r="AO568">
            <v>56</v>
          </cell>
          <cell r="AP568">
            <v>0</v>
          </cell>
          <cell r="AQ568">
            <v>0</v>
          </cell>
          <cell r="AR568">
            <v>50</v>
          </cell>
          <cell r="BH568">
            <v>44.3</v>
          </cell>
          <cell r="BI568">
            <v>56</v>
          </cell>
          <cell r="BJ568">
            <v>0</v>
          </cell>
          <cell r="BK568" t="str">
            <v>UK</v>
          </cell>
          <cell r="BN568">
            <v>50</v>
          </cell>
        </row>
        <row r="569">
          <cell r="A569">
            <v>701000000</v>
          </cell>
          <cell r="D569" t="str">
            <v>Univerzita Komenského v Bratislave</v>
          </cell>
          <cell r="E569" t="str">
            <v>Filozofická fakulta</v>
          </cell>
          <cell r="L569">
            <v>2</v>
          </cell>
          <cell r="M569">
            <v>3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BH569">
            <v>0</v>
          </cell>
          <cell r="BI569">
            <v>2</v>
          </cell>
          <cell r="BJ569">
            <v>0</v>
          </cell>
          <cell r="BK569" t="str">
            <v>UK</v>
          </cell>
          <cell r="BN569">
            <v>0</v>
          </cell>
        </row>
        <row r="570">
          <cell r="A570">
            <v>701000000</v>
          </cell>
          <cell r="D570" t="str">
            <v>Univerzita Komenského v Bratislave</v>
          </cell>
          <cell r="E570" t="str">
            <v>Jesseniova lekárska fakulta v Martine</v>
          </cell>
          <cell r="L570">
            <v>2</v>
          </cell>
          <cell r="M570">
            <v>3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BH570">
            <v>0</v>
          </cell>
          <cell r="BI570">
            <v>2</v>
          </cell>
          <cell r="BJ570">
            <v>0</v>
          </cell>
          <cell r="BK570" t="str">
            <v>UK</v>
          </cell>
          <cell r="BN570">
            <v>0</v>
          </cell>
        </row>
        <row r="571">
          <cell r="A571">
            <v>701000000</v>
          </cell>
          <cell r="D571" t="str">
            <v>Univerzita Komenského v Bratislave</v>
          </cell>
          <cell r="E571" t="str">
            <v>Jesseniova lekárska fakulta v Martine</v>
          </cell>
          <cell r="L571">
            <v>1</v>
          </cell>
          <cell r="M571">
            <v>3</v>
          </cell>
          <cell r="AN571">
            <v>14</v>
          </cell>
          <cell r="AO571">
            <v>0</v>
          </cell>
          <cell r="AP571">
            <v>0</v>
          </cell>
          <cell r="AQ571">
            <v>0</v>
          </cell>
          <cell r="AR571">
            <v>14</v>
          </cell>
          <cell r="BH571">
            <v>142.79999999999998</v>
          </cell>
          <cell r="BI571">
            <v>15</v>
          </cell>
          <cell r="BJ571">
            <v>14</v>
          </cell>
          <cell r="BK571" t="str">
            <v>UK</v>
          </cell>
          <cell r="BN571">
            <v>14</v>
          </cell>
        </row>
        <row r="572">
          <cell r="A572">
            <v>701000000</v>
          </cell>
          <cell r="D572" t="str">
            <v>Univerzita Komenského v Bratislave</v>
          </cell>
          <cell r="E572" t="str">
            <v>Jesseniova lekárska fakulta v Martine</v>
          </cell>
          <cell r="L572">
            <v>2</v>
          </cell>
          <cell r="M572">
            <v>3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BH572">
            <v>0</v>
          </cell>
          <cell r="BI572">
            <v>9</v>
          </cell>
          <cell r="BJ572">
            <v>0</v>
          </cell>
          <cell r="BK572" t="str">
            <v>UK</v>
          </cell>
          <cell r="BN572">
            <v>0</v>
          </cell>
        </row>
        <row r="573">
          <cell r="A573">
            <v>701000000</v>
          </cell>
          <cell r="D573" t="str">
            <v>Univerzita Komenského v Bratislave</v>
          </cell>
          <cell r="E573" t="str">
            <v>Jesseniova lekárska fakulta v Martine</v>
          </cell>
          <cell r="L573">
            <v>1</v>
          </cell>
          <cell r="M573">
            <v>3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BH573">
            <v>0</v>
          </cell>
          <cell r="BI573">
            <v>3</v>
          </cell>
          <cell r="BJ573">
            <v>0</v>
          </cell>
          <cell r="BK573" t="str">
            <v>UK</v>
          </cell>
          <cell r="BN573">
            <v>0</v>
          </cell>
        </row>
        <row r="574">
          <cell r="A574">
            <v>701000000</v>
          </cell>
          <cell r="D574" t="str">
            <v>Univerzita Komenského v Bratislave</v>
          </cell>
          <cell r="E574" t="str">
            <v>Fakulta telesnej výchovy a športu</v>
          </cell>
          <cell r="L574">
            <v>1</v>
          </cell>
          <cell r="M574">
            <v>1</v>
          </cell>
          <cell r="AN574">
            <v>48.5</v>
          </cell>
          <cell r="AO574">
            <v>58</v>
          </cell>
          <cell r="AP574">
            <v>0</v>
          </cell>
          <cell r="AQ574">
            <v>0</v>
          </cell>
          <cell r="AR574">
            <v>48.5</v>
          </cell>
          <cell r="BH574">
            <v>49.559999999999995</v>
          </cell>
          <cell r="BI574">
            <v>58</v>
          </cell>
          <cell r="BJ574">
            <v>0</v>
          </cell>
          <cell r="BK574" t="str">
            <v>UK</v>
          </cell>
          <cell r="BN574">
            <v>48.5</v>
          </cell>
        </row>
        <row r="575">
          <cell r="A575">
            <v>701000000</v>
          </cell>
          <cell r="D575" t="str">
            <v>Univerzita Komenského v Bratislave</v>
          </cell>
          <cell r="E575" t="str">
            <v>Prírodovedecká fakulta</v>
          </cell>
          <cell r="L575">
            <v>1</v>
          </cell>
          <cell r="M575">
            <v>1</v>
          </cell>
          <cell r="AN575">
            <v>77</v>
          </cell>
          <cell r="AO575">
            <v>84.5</v>
          </cell>
          <cell r="AP575">
            <v>84.5</v>
          </cell>
          <cell r="AQ575">
            <v>77</v>
          </cell>
          <cell r="AR575">
            <v>77</v>
          </cell>
          <cell r="BH575">
            <v>92.05</v>
          </cell>
          <cell r="BI575">
            <v>84.5</v>
          </cell>
          <cell r="BJ575">
            <v>0</v>
          </cell>
          <cell r="BK575" t="str">
            <v>UK</v>
          </cell>
          <cell r="BN575">
            <v>77</v>
          </cell>
        </row>
        <row r="576">
          <cell r="A576">
            <v>701000000</v>
          </cell>
          <cell r="D576" t="str">
            <v>Univerzita Komenského v Bratislave</v>
          </cell>
          <cell r="E576" t="str">
            <v>Fakulta telesnej výchovy a športu</v>
          </cell>
          <cell r="L576">
            <v>1</v>
          </cell>
          <cell r="M576">
            <v>1</v>
          </cell>
          <cell r="AN576">
            <v>8</v>
          </cell>
          <cell r="AO576">
            <v>14</v>
          </cell>
          <cell r="AP576">
            <v>0</v>
          </cell>
          <cell r="AQ576">
            <v>0</v>
          </cell>
          <cell r="AR576">
            <v>8</v>
          </cell>
          <cell r="BH576">
            <v>8.8000000000000007</v>
          </cell>
          <cell r="BI576">
            <v>14</v>
          </cell>
          <cell r="BJ576">
            <v>0</v>
          </cell>
          <cell r="BK576" t="str">
            <v>UK</v>
          </cell>
          <cell r="BN576">
            <v>8</v>
          </cell>
        </row>
        <row r="577">
          <cell r="A577">
            <v>701000000</v>
          </cell>
          <cell r="D577" t="str">
            <v>Univerzita Komenského v Bratislave</v>
          </cell>
          <cell r="E577" t="str">
            <v>Fakulta telesnej výchovy a športu</v>
          </cell>
          <cell r="L577">
            <v>1</v>
          </cell>
          <cell r="M577">
            <v>1</v>
          </cell>
          <cell r="AN577">
            <v>306</v>
          </cell>
          <cell r="AO577">
            <v>345</v>
          </cell>
          <cell r="AP577">
            <v>0</v>
          </cell>
          <cell r="AQ577">
            <v>0</v>
          </cell>
          <cell r="AR577">
            <v>306</v>
          </cell>
          <cell r="BH577">
            <v>310.44743362831855</v>
          </cell>
          <cell r="BI577">
            <v>345</v>
          </cell>
          <cell r="BJ577">
            <v>0</v>
          </cell>
          <cell r="BK577" t="str">
            <v>UK</v>
          </cell>
          <cell r="BN577">
            <v>306</v>
          </cell>
        </row>
        <row r="578">
          <cell r="A578">
            <v>701000000</v>
          </cell>
          <cell r="D578" t="str">
            <v>Univerzita Komenského v Bratislave</v>
          </cell>
          <cell r="E578" t="str">
            <v>Prírodovedecká fakulta</v>
          </cell>
          <cell r="L578">
            <v>2</v>
          </cell>
          <cell r="M578">
            <v>3</v>
          </cell>
          <cell r="AN578">
            <v>2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BH578">
            <v>0</v>
          </cell>
          <cell r="BI578">
            <v>3</v>
          </cell>
          <cell r="BJ578">
            <v>0</v>
          </cell>
          <cell r="BK578" t="str">
            <v>UK</v>
          </cell>
          <cell r="BN578">
            <v>0</v>
          </cell>
        </row>
        <row r="579">
          <cell r="A579">
            <v>701000000</v>
          </cell>
          <cell r="D579" t="str">
            <v>Univerzita Komenského v Bratislave</v>
          </cell>
          <cell r="E579" t="str">
            <v>Prírodovedecká fakulta</v>
          </cell>
          <cell r="L579">
            <v>1</v>
          </cell>
          <cell r="M579">
            <v>3</v>
          </cell>
          <cell r="AN579">
            <v>2</v>
          </cell>
          <cell r="AO579">
            <v>0</v>
          </cell>
          <cell r="AP579">
            <v>0</v>
          </cell>
          <cell r="AQ579">
            <v>0</v>
          </cell>
          <cell r="AR579">
            <v>2</v>
          </cell>
          <cell r="BH579">
            <v>12.600000000000001</v>
          </cell>
          <cell r="BI579">
            <v>4</v>
          </cell>
          <cell r="BJ579">
            <v>2</v>
          </cell>
          <cell r="BK579" t="str">
            <v>UK</v>
          </cell>
          <cell r="BN579">
            <v>2</v>
          </cell>
        </row>
        <row r="580">
          <cell r="A580">
            <v>701000000</v>
          </cell>
          <cell r="D580" t="str">
            <v>Univerzita Komenského v Bratislave</v>
          </cell>
          <cell r="E580" t="str">
            <v>Prírodovedecká fakulta</v>
          </cell>
          <cell r="L580">
            <v>2</v>
          </cell>
          <cell r="M580">
            <v>3</v>
          </cell>
          <cell r="AN580">
            <v>11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BH580">
            <v>0</v>
          </cell>
          <cell r="BI580">
            <v>12</v>
          </cell>
          <cell r="BJ580">
            <v>0</v>
          </cell>
          <cell r="BK580" t="str">
            <v>UK</v>
          </cell>
          <cell r="BN580">
            <v>0</v>
          </cell>
        </row>
        <row r="581">
          <cell r="A581">
            <v>701000000</v>
          </cell>
          <cell r="D581" t="str">
            <v>Univerzita Komenského v Bratislave</v>
          </cell>
          <cell r="E581" t="str">
            <v>Prírodovedecká fakulta</v>
          </cell>
          <cell r="L581">
            <v>1</v>
          </cell>
          <cell r="M581">
            <v>3</v>
          </cell>
          <cell r="AN581">
            <v>11</v>
          </cell>
          <cell r="AO581">
            <v>0</v>
          </cell>
          <cell r="AP581">
            <v>0</v>
          </cell>
          <cell r="AQ581">
            <v>0</v>
          </cell>
          <cell r="AR581">
            <v>11</v>
          </cell>
          <cell r="BH581">
            <v>69.3</v>
          </cell>
          <cell r="BI581">
            <v>14</v>
          </cell>
          <cell r="BJ581">
            <v>11</v>
          </cell>
          <cell r="BK581" t="str">
            <v>UK</v>
          </cell>
          <cell r="BN581">
            <v>11</v>
          </cell>
        </row>
        <row r="582">
          <cell r="A582">
            <v>701000000</v>
          </cell>
          <cell r="D582" t="str">
            <v>Univerzita Komenského v Bratislave</v>
          </cell>
          <cell r="E582" t="str">
            <v>Prírodovedecká fakulta</v>
          </cell>
          <cell r="L582">
            <v>1</v>
          </cell>
          <cell r="M582">
            <v>3</v>
          </cell>
          <cell r="AN582">
            <v>20</v>
          </cell>
          <cell r="AO582">
            <v>0</v>
          </cell>
          <cell r="AP582">
            <v>0</v>
          </cell>
          <cell r="AQ582">
            <v>0</v>
          </cell>
          <cell r="AR582">
            <v>20</v>
          </cell>
          <cell r="BH582">
            <v>105</v>
          </cell>
          <cell r="BI582">
            <v>20</v>
          </cell>
          <cell r="BJ582">
            <v>20</v>
          </cell>
          <cell r="BK582" t="str">
            <v>UK</v>
          </cell>
          <cell r="BN582">
            <v>20</v>
          </cell>
        </row>
        <row r="583">
          <cell r="A583">
            <v>701000000</v>
          </cell>
          <cell r="D583" t="str">
            <v>Univerzita Komenského v Bratislave</v>
          </cell>
          <cell r="E583" t="str">
            <v>Prírodovedecká fakulta</v>
          </cell>
          <cell r="L583">
            <v>1</v>
          </cell>
          <cell r="M583">
            <v>1</v>
          </cell>
          <cell r="AN583">
            <v>58</v>
          </cell>
          <cell r="AO583">
            <v>66</v>
          </cell>
          <cell r="AP583">
            <v>0</v>
          </cell>
          <cell r="AQ583">
            <v>0</v>
          </cell>
          <cell r="AR583">
            <v>58</v>
          </cell>
          <cell r="BH583">
            <v>73.949999999999989</v>
          </cell>
          <cell r="BI583">
            <v>66</v>
          </cell>
          <cell r="BJ583">
            <v>0</v>
          </cell>
          <cell r="BK583" t="str">
            <v>UK</v>
          </cell>
          <cell r="BN583">
            <v>58</v>
          </cell>
        </row>
        <row r="584">
          <cell r="A584">
            <v>701000000</v>
          </cell>
          <cell r="D584" t="str">
            <v>Univerzita Komenského v Bratislave</v>
          </cell>
          <cell r="E584" t="str">
            <v>Prírodovedecká fakulta</v>
          </cell>
          <cell r="L584">
            <v>1</v>
          </cell>
          <cell r="M584">
            <v>1</v>
          </cell>
          <cell r="AN584">
            <v>48.5</v>
          </cell>
          <cell r="AO584">
            <v>57</v>
          </cell>
          <cell r="AP584">
            <v>57</v>
          </cell>
          <cell r="AQ584">
            <v>48.5</v>
          </cell>
          <cell r="AR584">
            <v>48.5</v>
          </cell>
          <cell r="BH584">
            <v>60.13</v>
          </cell>
          <cell r="BI584">
            <v>57</v>
          </cell>
          <cell r="BJ584">
            <v>0</v>
          </cell>
          <cell r="BK584" t="str">
            <v>UK</v>
          </cell>
          <cell r="BN584">
            <v>48.5</v>
          </cell>
        </row>
        <row r="585">
          <cell r="A585">
            <v>701000000</v>
          </cell>
          <cell r="D585" t="str">
            <v>Univerzita Komenského v Bratislave</v>
          </cell>
          <cell r="E585" t="str">
            <v>Fakulta matematiky, fyziky a informatiky</v>
          </cell>
          <cell r="L585">
            <v>1</v>
          </cell>
          <cell r="M585">
            <v>1</v>
          </cell>
          <cell r="AN585">
            <v>38.5</v>
          </cell>
          <cell r="AO585">
            <v>45.5</v>
          </cell>
          <cell r="AP585">
            <v>45.5</v>
          </cell>
          <cell r="AQ585">
            <v>38.5</v>
          </cell>
          <cell r="AR585">
            <v>38.5</v>
          </cell>
          <cell r="BH585">
            <v>41.52</v>
          </cell>
          <cell r="BI585">
            <v>45.5</v>
          </cell>
          <cell r="BJ585">
            <v>0</v>
          </cell>
          <cell r="BK585" t="str">
            <v>UK</v>
          </cell>
          <cell r="BN585">
            <v>38.5</v>
          </cell>
        </row>
        <row r="586">
          <cell r="A586">
            <v>701000000</v>
          </cell>
          <cell r="D586" t="str">
            <v>Univerzita Komenského v Bratislave</v>
          </cell>
          <cell r="E586" t="str">
            <v>Prírodovedecká fakulta</v>
          </cell>
          <cell r="L586">
            <v>1</v>
          </cell>
          <cell r="M586">
            <v>1</v>
          </cell>
          <cell r="AN586">
            <v>43</v>
          </cell>
          <cell r="AO586">
            <v>45</v>
          </cell>
          <cell r="AP586">
            <v>0</v>
          </cell>
          <cell r="AQ586">
            <v>0</v>
          </cell>
          <cell r="AR586">
            <v>43</v>
          </cell>
          <cell r="BH586">
            <v>54.599999999999994</v>
          </cell>
          <cell r="BI586">
            <v>45</v>
          </cell>
          <cell r="BJ586">
            <v>0</v>
          </cell>
          <cell r="BK586" t="str">
            <v>UK</v>
          </cell>
          <cell r="BN586">
            <v>43</v>
          </cell>
        </row>
        <row r="587">
          <cell r="A587">
            <v>701000000</v>
          </cell>
          <cell r="D587" t="str">
            <v>Univerzita Komenského v Bratislave</v>
          </cell>
          <cell r="E587" t="str">
            <v>Prírodovedecká fakulta</v>
          </cell>
          <cell r="L587">
            <v>1</v>
          </cell>
          <cell r="M587">
            <v>3</v>
          </cell>
          <cell r="AN587">
            <v>18</v>
          </cell>
          <cell r="AO587">
            <v>0</v>
          </cell>
          <cell r="AP587">
            <v>0</v>
          </cell>
          <cell r="AQ587">
            <v>0</v>
          </cell>
          <cell r="AR587">
            <v>18</v>
          </cell>
          <cell r="BH587">
            <v>113.4</v>
          </cell>
          <cell r="BI587">
            <v>19</v>
          </cell>
          <cell r="BJ587">
            <v>18</v>
          </cell>
          <cell r="BK587" t="str">
            <v>UK</v>
          </cell>
          <cell r="BN587">
            <v>18</v>
          </cell>
        </row>
        <row r="588">
          <cell r="A588">
            <v>701000000</v>
          </cell>
          <cell r="D588" t="str">
            <v>Univerzita Komenského v Bratislave</v>
          </cell>
          <cell r="E588" t="str">
            <v>Farmaceutická fakulta</v>
          </cell>
          <cell r="L588">
            <v>2</v>
          </cell>
          <cell r="M588">
            <v>3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BH588">
            <v>0</v>
          </cell>
          <cell r="BI588">
            <v>1</v>
          </cell>
          <cell r="BJ588">
            <v>0</v>
          </cell>
          <cell r="BK588" t="str">
            <v>UK</v>
          </cell>
          <cell r="BN588">
            <v>0</v>
          </cell>
        </row>
        <row r="589">
          <cell r="A589">
            <v>701000000</v>
          </cell>
          <cell r="D589" t="str">
            <v>Univerzita Komenského v Bratislave</v>
          </cell>
          <cell r="E589" t="str">
            <v>Farmaceutická fakulta</v>
          </cell>
          <cell r="L589">
            <v>1</v>
          </cell>
          <cell r="M589">
            <v>3</v>
          </cell>
          <cell r="AN589">
            <v>10</v>
          </cell>
          <cell r="AO589">
            <v>0</v>
          </cell>
          <cell r="AP589">
            <v>0</v>
          </cell>
          <cell r="AQ589">
            <v>0</v>
          </cell>
          <cell r="AR589">
            <v>10</v>
          </cell>
          <cell r="BH589">
            <v>63</v>
          </cell>
          <cell r="BI589">
            <v>11</v>
          </cell>
          <cell r="BJ589">
            <v>10</v>
          </cell>
          <cell r="BK589" t="str">
            <v>UK</v>
          </cell>
          <cell r="BN589">
            <v>10</v>
          </cell>
        </row>
        <row r="590">
          <cell r="A590">
            <v>701000000</v>
          </cell>
          <cell r="D590" t="str">
            <v>Univerzita Komenského v Bratislave</v>
          </cell>
          <cell r="E590" t="str">
            <v>Farmaceutická fakulta</v>
          </cell>
          <cell r="L590">
            <v>1</v>
          </cell>
          <cell r="M590">
            <v>3</v>
          </cell>
          <cell r="AN590">
            <v>19</v>
          </cell>
          <cell r="AO590">
            <v>0</v>
          </cell>
          <cell r="AP590">
            <v>0</v>
          </cell>
          <cell r="AQ590">
            <v>0</v>
          </cell>
          <cell r="AR590">
            <v>19</v>
          </cell>
          <cell r="BH590">
            <v>119.7</v>
          </cell>
          <cell r="BI590">
            <v>20</v>
          </cell>
          <cell r="BJ590">
            <v>19</v>
          </cell>
          <cell r="BK590" t="str">
            <v>UK</v>
          </cell>
          <cell r="BN590">
            <v>19</v>
          </cell>
        </row>
        <row r="591">
          <cell r="A591">
            <v>701000000</v>
          </cell>
          <cell r="D591" t="str">
            <v>Univerzita Komenského v Bratislave</v>
          </cell>
          <cell r="E591" t="str">
            <v>Fakulta managementu</v>
          </cell>
          <cell r="L591">
            <v>1</v>
          </cell>
          <cell r="M591">
            <v>3</v>
          </cell>
          <cell r="AN591">
            <v>38</v>
          </cell>
          <cell r="AO591">
            <v>0</v>
          </cell>
          <cell r="AP591">
            <v>0</v>
          </cell>
          <cell r="AQ591">
            <v>0</v>
          </cell>
          <cell r="AR591">
            <v>38</v>
          </cell>
          <cell r="BH591">
            <v>167.20000000000002</v>
          </cell>
          <cell r="BI591">
            <v>40</v>
          </cell>
          <cell r="BJ591">
            <v>38</v>
          </cell>
          <cell r="BK591" t="str">
            <v>UK</v>
          </cell>
          <cell r="BN591">
            <v>38</v>
          </cell>
        </row>
        <row r="592">
          <cell r="A592">
            <v>701000000</v>
          </cell>
          <cell r="D592" t="str">
            <v>Univerzita Komenského v Bratislave</v>
          </cell>
          <cell r="E592" t="str">
            <v>Fakulta managementu</v>
          </cell>
          <cell r="L592">
            <v>1</v>
          </cell>
          <cell r="M592">
            <v>1</v>
          </cell>
          <cell r="AN592">
            <v>625</v>
          </cell>
          <cell r="AO592">
            <v>660</v>
          </cell>
          <cell r="AP592">
            <v>0</v>
          </cell>
          <cell r="AQ592">
            <v>0</v>
          </cell>
          <cell r="AR592">
            <v>625</v>
          </cell>
          <cell r="BH592">
            <v>547.29999999999995</v>
          </cell>
          <cell r="BI592">
            <v>660</v>
          </cell>
          <cell r="BJ592">
            <v>0</v>
          </cell>
          <cell r="BK592" t="str">
            <v>UK</v>
          </cell>
          <cell r="BN592">
            <v>625</v>
          </cell>
        </row>
        <row r="593">
          <cell r="A593">
            <v>701000000</v>
          </cell>
          <cell r="D593" t="str">
            <v>Univerzita Komenského v Bratislave</v>
          </cell>
          <cell r="E593" t="str">
            <v>Fakulta managementu</v>
          </cell>
          <cell r="L593">
            <v>1</v>
          </cell>
          <cell r="M593">
            <v>1</v>
          </cell>
          <cell r="AN593">
            <v>117</v>
          </cell>
          <cell r="AO593">
            <v>119</v>
          </cell>
          <cell r="AP593">
            <v>0</v>
          </cell>
          <cell r="AQ593">
            <v>0</v>
          </cell>
          <cell r="AR593">
            <v>117</v>
          </cell>
          <cell r="BH593">
            <v>102.08</v>
          </cell>
          <cell r="BI593">
            <v>119</v>
          </cell>
          <cell r="BJ593">
            <v>0</v>
          </cell>
          <cell r="BK593" t="str">
            <v>UK</v>
          </cell>
          <cell r="BN593">
            <v>117</v>
          </cell>
        </row>
        <row r="594">
          <cell r="A594">
            <v>732000000</v>
          </cell>
          <cell r="D594" t="str">
            <v>Bratislavská medzinárodná škola liberálnych štúdií</v>
          </cell>
          <cell r="E594">
            <v>0</v>
          </cell>
          <cell r="L594">
            <v>1</v>
          </cell>
          <cell r="M594">
            <v>1</v>
          </cell>
          <cell r="AN594">
            <v>59</v>
          </cell>
          <cell r="AO594">
            <v>59</v>
          </cell>
          <cell r="AP594">
            <v>0</v>
          </cell>
          <cell r="AQ594">
            <v>0</v>
          </cell>
          <cell r="AR594">
            <v>59</v>
          </cell>
          <cell r="BH594">
            <v>47.636363636363633</v>
          </cell>
          <cell r="BI594">
            <v>59</v>
          </cell>
          <cell r="BJ594">
            <v>0</v>
          </cell>
          <cell r="BK594" t="str">
            <v>BISLA</v>
          </cell>
          <cell r="BN594">
            <v>59</v>
          </cell>
        </row>
        <row r="595">
          <cell r="A595">
            <v>701000000</v>
          </cell>
          <cell r="D595" t="str">
            <v>Univerzita Komenského v Bratislave</v>
          </cell>
          <cell r="E595" t="str">
            <v>Právnická fakulta</v>
          </cell>
          <cell r="L595">
            <v>2</v>
          </cell>
          <cell r="M595">
            <v>3</v>
          </cell>
          <cell r="AN595">
            <v>1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BH595">
            <v>0</v>
          </cell>
          <cell r="BI595">
            <v>7</v>
          </cell>
          <cell r="BJ595">
            <v>0</v>
          </cell>
          <cell r="BK595" t="str">
            <v>UK</v>
          </cell>
          <cell r="BN595">
            <v>0</v>
          </cell>
        </row>
        <row r="596">
          <cell r="A596">
            <v>701000000</v>
          </cell>
          <cell r="D596" t="str">
            <v>Univerzita Komenského v Bratislave</v>
          </cell>
          <cell r="E596" t="str">
            <v>Právnická fakulta</v>
          </cell>
          <cell r="L596">
            <v>1</v>
          </cell>
          <cell r="M596">
            <v>2</v>
          </cell>
          <cell r="AN596">
            <v>1</v>
          </cell>
          <cell r="AO596">
            <v>15</v>
          </cell>
          <cell r="AP596">
            <v>0</v>
          </cell>
          <cell r="AQ596">
            <v>0</v>
          </cell>
          <cell r="AR596">
            <v>1</v>
          </cell>
          <cell r="BH596">
            <v>1</v>
          </cell>
          <cell r="BI596">
            <v>15</v>
          </cell>
          <cell r="BJ596">
            <v>0</v>
          </cell>
          <cell r="BK596" t="str">
            <v>UK</v>
          </cell>
          <cell r="BN596">
            <v>1</v>
          </cell>
        </row>
        <row r="597">
          <cell r="A597">
            <v>701000000</v>
          </cell>
          <cell r="D597" t="str">
            <v>Univerzita Komenského v Bratislave</v>
          </cell>
          <cell r="E597" t="str">
            <v>Právnická fakulta</v>
          </cell>
          <cell r="L597">
            <v>1</v>
          </cell>
          <cell r="M597">
            <v>1</v>
          </cell>
          <cell r="AN597">
            <v>1395</v>
          </cell>
          <cell r="AO597">
            <v>1524</v>
          </cell>
          <cell r="AP597">
            <v>0</v>
          </cell>
          <cell r="AQ597">
            <v>0</v>
          </cell>
          <cell r="AR597">
            <v>1395</v>
          </cell>
          <cell r="BH597">
            <v>1174.9714285714285</v>
          </cell>
          <cell r="BI597">
            <v>1524</v>
          </cell>
          <cell r="BJ597">
            <v>0</v>
          </cell>
          <cell r="BK597" t="str">
            <v>UK</v>
          </cell>
          <cell r="BN597">
            <v>1395</v>
          </cell>
        </row>
        <row r="598">
          <cell r="A598">
            <v>701000000</v>
          </cell>
          <cell r="D598" t="str">
            <v>Univerzita Komenského v Bratislave</v>
          </cell>
          <cell r="E598" t="str">
            <v>Právnická fakulta</v>
          </cell>
          <cell r="L598">
            <v>2</v>
          </cell>
          <cell r="M598">
            <v>3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BH598">
            <v>0</v>
          </cell>
          <cell r="BI598">
            <v>16</v>
          </cell>
          <cell r="BJ598">
            <v>0</v>
          </cell>
          <cell r="BK598" t="str">
            <v>UK</v>
          </cell>
          <cell r="BN598">
            <v>0</v>
          </cell>
        </row>
        <row r="599">
          <cell r="A599">
            <v>721000000</v>
          </cell>
          <cell r="D599" t="str">
            <v>Vysoká škola manažmentu</v>
          </cell>
          <cell r="E599">
            <v>0</v>
          </cell>
          <cell r="L599">
            <v>1</v>
          </cell>
          <cell r="M599">
            <v>1</v>
          </cell>
          <cell r="AN599">
            <v>62</v>
          </cell>
          <cell r="AO599">
            <v>62</v>
          </cell>
          <cell r="AP599">
            <v>0</v>
          </cell>
          <cell r="AQ599">
            <v>0</v>
          </cell>
          <cell r="AR599">
            <v>62</v>
          </cell>
          <cell r="BH599">
            <v>54.8</v>
          </cell>
          <cell r="BI599">
            <v>62</v>
          </cell>
          <cell r="BJ599">
            <v>0</v>
          </cell>
          <cell r="BK599" t="str">
            <v>VŠM</v>
          </cell>
          <cell r="BN599">
            <v>62</v>
          </cell>
        </row>
        <row r="600">
          <cell r="A600">
            <v>721000000</v>
          </cell>
          <cell r="D600" t="str">
            <v>Vysoká škola manažmentu</v>
          </cell>
          <cell r="E600">
            <v>0</v>
          </cell>
          <cell r="L600">
            <v>2</v>
          </cell>
          <cell r="M600">
            <v>2</v>
          </cell>
          <cell r="AN600">
            <v>47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BH600">
            <v>0</v>
          </cell>
          <cell r="BI600">
            <v>47</v>
          </cell>
          <cell r="BJ600">
            <v>0</v>
          </cell>
          <cell r="BK600" t="str">
            <v>VŠM</v>
          </cell>
          <cell r="BN600">
            <v>0</v>
          </cell>
        </row>
        <row r="601">
          <cell r="A601">
            <v>704000000</v>
          </cell>
          <cell r="D601" t="str">
            <v>Slovenská poľnohospodárska univerzita v Nitre</v>
          </cell>
          <cell r="E601" t="str">
            <v>Fakulta ekonomiky a manažmentu</v>
          </cell>
          <cell r="L601">
            <v>2</v>
          </cell>
          <cell r="M601">
            <v>3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BH601">
            <v>0</v>
          </cell>
          <cell r="BI601">
            <v>2</v>
          </cell>
          <cell r="BJ601">
            <v>0</v>
          </cell>
          <cell r="BK601" t="str">
            <v>SPU</v>
          </cell>
          <cell r="BN601">
            <v>0</v>
          </cell>
        </row>
        <row r="602">
          <cell r="A602">
            <v>704000000</v>
          </cell>
          <cell r="D602" t="str">
            <v>Slovenská poľnohospodárska univerzita v Nitre</v>
          </cell>
          <cell r="E602" t="str">
            <v>Fakulta záhradníctva a krajinného inžinierstva</v>
          </cell>
          <cell r="L602">
            <v>1</v>
          </cell>
          <cell r="M602">
            <v>3</v>
          </cell>
          <cell r="AN602">
            <v>4</v>
          </cell>
          <cell r="AO602">
            <v>0</v>
          </cell>
          <cell r="AP602">
            <v>0</v>
          </cell>
          <cell r="AQ602">
            <v>0</v>
          </cell>
          <cell r="AR602">
            <v>4</v>
          </cell>
          <cell r="BH602">
            <v>29.12</v>
          </cell>
          <cell r="BI602">
            <v>5</v>
          </cell>
          <cell r="BJ602">
            <v>4</v>
          </cell>
          <cell r="BK602" t="str">
            <v>SPU</v>
          </cell>
          <cell r="BN602">
            <v>4</v>
          </cell>
        </row>
        <row r="603">
          <cell r="A603">
            <v>704000000</v>
          </cell>
          <cell r="D603" t="str">
            <v>Slovenská poľnohospodárska univerzita v Nitre</v>
          </cell>
          <cell r="E603" t="str">
            <v>Technická fakulta</v>
          </cell>
          <cell r="L603">
            <v>2</v>
          </cell>
          <cell r="M603">
            <v>3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BH603">
            <v>0</v>
          </cell>
          <cell r="BI603">
            <v>3</v>
          </cell>
          <cell r="BJ603">
            <v>0</v>
          </cell>
          <cell r="BK603" t="str">
            <v>SPU</v>
          </cell>
          <cell r="BN603">
            <v>0</v>
          </cell>
        </row>
        <row r="604">
          <cell r="A604">
            <v>704000000</v>
          </cell>
          <cell r="D604" t="str">
            <v>Slovenská poľnohospodárska univerzita v Nitre</v>
          </cell>
          <cell r="E604" t="str">
            <v>Fakulta agrobiológie a potravinových zdrojov</v>
          </cell>
          <cell r="L604">
            <v>2</v>
          </cell>
          <cell r="M604">
            <v>3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BH604">
            <v>0</v>
          </cell>
          <cell r="BI604">
            <v>4</v>
          </cell>
          <cell r="BJ604">
            <v>0</v>
          </cell>
          <cell r="BK604" t="str">
            <v>SPU</v>
          </cell>
          <cell r="BN604">
            <v>0</v>
          </cell>
        </row>
        <row r="605">
          <cell r="A605">
            <v>704000000</v>
          </cell>
          <cell r="D605" t="str">
            <v>Slovenská poľnohospodárska univerzita v Nitre</v>
          </cell>
          <cell r="E605" t="str">
            <v>Technická fakulta</v>
          </cell>
          <cell r="L605">
            <v>1</v>
          </cell>
          <cell r="M605">
            <v>1</v>
          </cell>
          <cell r="AN605">
            <v>70</v>
          </cell>
          <cell r="AO605">
            <v>77</v>
          </cell>
          <cell r="AP605">
            <v>77</v>
          </cell>
          <cell r="AQ605">
            <v>70</v>
          </cell>
          <cell r="AR605">
            <v>70</v>
          </cell>
          <cell r="BH605">
            <v>86.550000000000011</v>
          </cell>
          <cell r="BI605">
            <v>77</v>
          </cell>
          <cell r="BJ605">
            <v>0</v>
          </cell>
          <cell r="BK605" t="str">
            <v>SPU</v>
          </cell>
          <cell r="BN605">
            <v>70</v>
          </cell>
        </row>
        <row r="606">
          <cell r="A606">
            <v>704000000</v>
          </cell>
          <cell r="D606" t="str">
            <v>Slovenská poľnohospodárska univerzita v Nitre</v>
          </cell>
          <cell r="E606" t="str">
            <v>Fakulta biotechnológie a potravinárstva</v>
          </cell>
          <cell r="L606">
            <v>2</v>
          </cell>
          <cell r="M606">
            <v>1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BH606">
            <v>0</v>
          </cell>
          <cell r="BI606">
            <v>21</v>
          </cell>
          <cell r="BJ606">
            <v>0</v>
          </cell>
          <cell r="BK606" t="str">
            <v>SPU</v>
          </cell>
          <cell r="BN606">
            <v>0</v>
          </cell>
        </row>
        <row r="607">
          <cell r="A607">
            <v>704000000</v>
          </cell>
          <cell r="D607" t="str">
            <v>Slovenská poľnohospodárska univerzita v Nitre</v>
          </cell>
          <cell r="E607" t="str">
            <v>Fakulta ekonomiky a manažmentu</v>
          </cell>
          <cell r="L607">
            <v>2</v>
          </cell>
          <cell r="M607">
            <v>1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BH607">
            <v>0</v>
          </cell>
          <cell r="BI607">
            <v>25</v>
          </cell>
          <cell r="BJ607">
            <v>0</v>
          </cell>
          <cell r="BK607" t="str">
            <v>SPU</v>
          </cell>
          <cell r="BN607">
            <v>0</v>
          </cell>
        </row>
        <row r="608">
          <cell r="A608">
            <v>704000000</v>
          </cell>
          <cell r="D608" t="str">
            <v>Slovenská poľnohospodárska univerzita v Nitre</v>
          </cell>
          <cell r="E608" t="str">
            <v>Fakulta ekonomiky a manažmentu</v>
          </cell>
          <cell r="L608">
            <v>2</v>
          </cell>
          <cell r="M608">
            <v>3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BH608">
            <v>0</v>
          </cell>
          <cell r="BI608">
            <v>1</v>
          </cell>
          <cell r="BJ608">
            <v>0</v>
          </cell>
          <cell r="BK608" t="str">
            <v>SPU</v>
          </cell>
          <cell r="BN608">
            <v>0</v>
          </cell>
        </row>
        <row r="609">
          <cell r="A609">
            <v>704000000</v>
          </cell>
          <cell r="D609" t="str">
            <v>Slovenská poľnohospodárska univerzita v Nitre</v>
          </cell>
          <cell r="E609" t="str">
            <v>Fakulta agrobiológie a potravinových zdrojov</v>
          </cell>
          <cell r="L609">
            <v>2</v>
          </cell>
          <cell r="M609">
            <v>1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BH609">
            <v>0</v>
          </cell>
          <cell r="BI609">
            <v>44</v>
          </cell>
          <cell r="BJ609">
            <v>0</v>
          </cell>
          <cell r="BK609" t="str">
            <v>SPU</v>
          </cell>
          <cell r="BN609">
            <v>0</v>
          </cell>
        </row>
        <row r="610">
          <cell r="A610">
            <v>704000000</v>
          </cell>
          <cell r="D610" t="str">
            <v>Slovenská poľnohospodárska univerzita v Nitre</v>
          </cell>
          <cell r="E610" t="str">
            <v>Fakulta ekonomiky a manažmentu</v>
          </cell>
          <cell r="L610">
            <v>1</v>
          </cell>
          <cell r="M610">
            <v>1</v>
          </cell>
          <cell r="AN610">
            <v>104</v>
          </cell>
          <cell r="AO610">
            <v>110</v>
          </cell>
          <cell r="AP610">
            <v>0</v>
          </cell>
          <cell r="AQ610">
            <v>0</v>
          </cell>
          <cell r="AR610">
            <v>104</v>
          </cell>
          <cell r="BH610">
            <v>86.9</v>
          </cell>
          <cell r="BI610">
            <v>110</v>
          </cell>
          <cell r="BJ610">
            <v>0</v>
          </cell>
          <cell r="BK610" t="str">
            <v>SPU</v>
          </cell>
          <cell r="BN610">
            <v>104</v>
          </cell>
        </row>
        <row r="611">
          <cell r="A611">
            <v>704000000</v>
          </cell>
          <cell r="D611" t="str">
            <v>Slovenská poľnohospodárska univerzita v Nitre</v>
          </cell>
          <cell r="E611" t="str">
            <v>Fakulta ekonomiky a manažmentu</v>
          </cell>
          <cell r="L611">
            <v>2</v>
          </cell>
          <cell r="M611">
            <v>2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BH611">
            <v>0</v>
          </cell>
          <cell r="BI611">
            <v>13</v>
          </cell>
          <cell r="BJ611">
            <v>0</v>
          </cell>
          <cell r="BK611" t="str">
            <v>SPU</v>
          </cell>
          <cell r="BN611">
            <v>0</v>
          </cell>
        </row>
        <row r="612">
          <cell r="A612">
            <v>704000000</v>
          </cell>
          <cell r="D612" t="str">
            <v>Slovenská poľnohospodárska univerzita v Nitre</v>
          </cell>
          <cell r="E612" t="str">
            <v>Fakulta záhradníctva a krajinného inžinierstva</v>
          </cell>
          <cell r="L612">
            <v>1</v>
          </cell>
          <cell r="M612">
            <v>1</v>
          </cell>
          <cell r="AN612">
            <v>128</v>
          </cell>
          <cell r="AO612">
            <v>135</v>
          </cell>
          <cell r="AP612">
            <v>0</v>
          </cell>
          <cell r="AQ612">
            <v>0</v>
          </cell>
          <cell r="AR612">
            <v>128</v>
          </cell>
          <cell r="BH612">
            <v>182.24</v>
          </cell>
          <cell r="BI612">
            <v>135</v>
          </cell>
          <cell r="BJ612">
            <v>0</v>
          </cell>
          <cell r="BK612" t="str">
            <v>SPU</v>
          </cell>
          <cell r="BN612">
            <v>128</v>
          </cell>
        </row>
        <row r="613">
          <cell r="A613">
            <v>704000000</v>
          </cell>
          <cell r="D613" t="str">
            <v>Slovenská poľnohospodárska univerzita v Nitre</v>
          </cell>
          <cell r="E613" t="str">
            <v>Fakulta ekonomiky a manažmentu</v>
          </cell>
          <cell r="L613">
            <v>1</v>
          </cell>
          <cell r="M613">
            <v>1</v>
          </cell>
          <cell r="AN613">
            <v>127</v>
          </cell>
          <cell r="AO613">
            <v>141</v>
          </cell>
          <cell r="AP613">
            <v>0</v>
          </cell>
          <cell r="AQ613">
            <v>0</v>
          </cell>
          <cell r="AR613">
            <v>127</v>
          </cell>
          <cell r="BH613">
            <v>113.8</v>
          </cell>
          <cell r="BI613">
            <v>141</v>
          </cell>
          <cell r="BJ613">
            <v>0</v>
          </cell>
          <cell r="BK613" t="str">
            <v>SPU</v>
          </cell>
          <cell r="BN613">
            <v>127</v>
          </cell>
        </row>
        <row r="614">
          <cell r="A614">
            <v>708000000</v>
          </cell>
          <cell r="D614" t="str">
            <v>Univerzita veterinárskeho lekárstva a farmácie v Košiciach</v>
          </cell>
          <cell r="E614">
            <v>0</v>
          </cell>
          <cell r="L614">
            <v>2</v>
          </cell>
          <cell r="M614">
            <v>3</v>
          </cell>
          <cell r="AN614">
            <v>7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BH614">
            <v>0</v>
          </cell>
          <cell r="BI614">
            <v>7</v>
          </cell>
          <cell r="BJ614">
            <v>0</v>
          </cell>
          <cell r="BK614" t="str">
            <v>UVLF</v>
          </cell>
          <cell r="BN614">
            <v>0</v>
          </cell>
        </row>
        <row r="615">
          <cell r="A615">
            <v>731000000</v>
          </cell>
          <cell r="D615" t="str">
            <v>Vysoká škola DTI</v>
          </cell>
          <cell r="E615">
            <v>0</v>
          </cell>
          <cell r="L615">
            <v>2</v>
          </cell>
          <cell r="M615">
            <v>3</v>
          </cell>
          <cell r="AN615">
            <v>67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BH615">
            <v>0</v>
          </cell>
          <cell r="BI615">
            <v>67</v>
          </cell>
          <cell r="BJ615">
            <v>0</v>
          </cell>
          <cell r="BK615" t="str">
            <v>VŠDTI</v>
          </cell>
          <cell r="BN615">
            <v>0</v>
          </cell>
        </row>
        <row r="616">
          <cell r="A616">
            <v>713000000</v>
          </cell>
          <cell r="D616" t="str">
            <v>Trnavská univerzita v Trnave</v>
          </cell>
          <cell r="E616" t="str">
            <v>Filozofická fakulta</v>
          </cell>
          <cell r="L616">
            <v>2</v>
          </cell>
          <cell r="M616">
            <v>3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BH616">
            <v>0</v>
          </cell>
          <cell r="BI616">
            <v>1</v>
          </cell>
          <cell r="BJ616">
            <v>0</v>
          </cell>
          <cell r="BK616" t="str">
            <v>TVU</v>
          </cell>
          <cell r="BN616">
            <v>0</v>
          </cell>
        </row>
        <row r="617">
          <cell r="A617">
            <v>713000000</v>
          </cell>
          <cell r="D617" t="str">
            <v>Trnavská univerzita v Trnave</v>
          </cell>
          <cell r="E617" t="str">
            <v>Filozofická fakulta</v>
          </cell>
          <cell r="L617">
            <v>1</v>
          </cell>
          <cell r="M617">
            <v>1</v>
          </cell>
          <cell r="AN617">
            <v>28</v>
          </cell>
          <cell r="AO617">
            <v>34</v>
          </cell>
          <cell r="AP617">
            <v>0</v>
          </cell>
          <cell r="AQ617">
            <v>0</v>
          </cell>
          <cell r="AR617">
            <v>28</v>
          </cell>
          <cell r="BH617">
            <v>23.799999999999997</v>
          </cell>
          <cell r="BI617">
            <v>34</v>
          </cell>
          <cell r="BJ617">
            <v>0</v>
          </cell>
          <cell r="BK617" t="str">
            <v>TVU</v>
          </cell>
          <cell r="BN617">
            <v>28</v>
          </cell>
        </row>
        <row r="618">
          <cell r="A618">
            <v>713000000</v>
          </cell>
          <cell r="D618" t="str">
            <v>Trnavská univerzita v Trnave</v>
          </cell>
          <cell r="E618" t="str">
            <v>Filozofická fakulta</v>
          </cell>
          <cell r="L618">
            <v>1</v>
          </cell>
          <cell r="M618">
            <v>1</v>
          </cell>
          <cell r="AN618">
            <v>233</v>
          </cell>
          <cell r="AO618">
            <v>247</v>
          </cell>
          <cell r="AP618">
            <v>0</v>
          </cell>
          <cell r="AQ618">
            <v>0</v>
          </cell>
          <cell r="AR618">
            <v>233</v>
          </cell>
          <cell r="BH618">
            <v>200.17368421052632</v>
          </cell>
          <cell r="BI618">
            <v>247</v>
          </cell>
          <cell r="BJ618">
            <v>0</v>
          </cell>
          <cell r="BK618" t="str">
            <v>TVU</v>
          </cell>
          <cell r="BN618">
            <v>233</v>
          </cell>
        </row>
        <row r="619">
          <cell r="A619">
            <v>713000000</v>
          </cell>
          <cell r="D619" t="str">
            <v>Trnavská univerzita v Trnave</v>
          </cell>
          <cell r="E619" t="str">
            <v>Filozofická fakulta</v>
          </cell>
          <cell r="L619">
            <v>1</v>
          </cell>
          <cell r="M619">
            <v>1</v>
          </cell>
          <cell r="AN619">
            <v>129</v>
          </cell>
          <cell r="AO619">
            <v>137</v>
          </cell>
          <cell r="AP619">
            <v>0</v>
          </cell>
          <cell r="AQ619">
            <v>0</v>
          </cell>
          <cell r="AR619">
            <v>129</v>
          </cell>
          <cell r="BH619">
            <v>102.15652173913044</v>
          </cell>
          <cell r="BI619">
            <v>137</v>
          </cell>
          <cell r="BJ619">
            <v>0</v>
          </cell>
          <cell r="BK619" t="str">
            <v>TVU</v>
          </cell>
          <cell r="BN619">
            <v>129</v>
          </cell>
        </row>
        <row r="620">
          <cell r="A620">
            <v>713000000</v>
          </cell>
          <cell r="D620" t="str">
            <v>Trnavská univerzita v Trnave</v>
          </cell>
          <cell r="E620" t="str">
            <v>Pedagogická fakulta</v>
          </cell>
          <cell r="L620">
            <v>1</v>
          </cell>
          <cell r="M620">
            <v>1</v>
          </cell>
          <cell r="AN620">
            <v>69</v>
          </cell>
          <cell r="AO620">
            <v>77</v>
          </cell>
          <cell r="AP620">
            <v>0</v>
          </cell>
          <cell r="AQ620">
            <v>0</v>
          </cell>
          <cell r="AR620">
            <v>69</v>
          </cell>
          <cell r="BH620">
            <v>122.4</v>
          </cell>
          <cell r="BI620">
            <v>77</v>
          </cell>
          <cell r="BJ620">
            <v>0</v>
          </cell>
          <cell r="BK620" t="str">
            <v>TVU</v>
          </cell>
          <cell r="BN620">
            <v>69</v>
          </cell>
        </row>
        <row r="621">
          <cell r="A621">
            <v>713000000</v>
          </cell>
          <cell r="D621" t="str">
            <v>Trnavská univerzita v Trnave</v>
          </cell>
          <cell r="E621" t="str">
            <v>Pedagogická fakulta</v>
          </cell>
          <cell r="L621">
            <v>1</v>
          </cell>
          <cell r="M621">
            <v>1</v>
          </cell>
          <cell r="AN621">
            <v>410</v>
          </cell>
          <cell r="AO621">
            <v>434</v>
          </cell>
          <cell r="AP621">
            <v>0</v>
          </cell>
          <cell r="AQ621">
            <v>0</v>
          </cell>
          <cell r="AR621">
            <v>410</v>
          </cell>
          <cell r="BH621">
            <v>415.74787878787879</v>
          </cell>
          <cell r="BI621">
            <v>434</v>
          </cell>
          <cell r="BJ621">
            <v>0</v>
          </cell>
          <cell r="BK621" t="str">
            <v>TVU</v>
          </cell>
          <cell r="BN621">
            <v>410</v>
          </cell>
        </row>
        <row r="622">
          <cell r="A622">
            <v>703000000</v>
          </cell>
          <cell r="D622" t="str">
            <v>Ekonomická univerzita v Bratislave</v>
          </cell>
          <cell r="E622" t="str">
            <v>Podnikovohospodárska fakulta v Košiciach</v>
          </cell>
          <cell r="L622">
            <v>2</v>
          </cell>
          <cell r="M622">
            <v>3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BH622">
            <v>0</v>
          </cell>
          <cell r="BI622">
            <v>4</v>
          </cell>
          <cell r="BJ622">
            <v>0</v>
          </cell>
          <cell r="BK622" t="str">
            <v>EU</v>
          </cell>
          <cell r="BN622">
            <v>0</v>
          </cell>
        </row>
        <row r="623">
          <cell r="A623">
            <v>703000000</v>
          </cell>
          <cell r="D623" t="str">
            <v>Ekonomická univerzita v Bratislave</v>
          </cell>
          <cell r="E623" t="str">
            <v>Podnikovohospodárska fakulta v Košiciach</v>
          </cell>
          <cell r="L623">
            <v>1</v>
          </cell>
          <cell r="M623">
            <v>3</v>
          </cell>
          <cell r="AN623">
            <v>10</v>
          </cell>
          <cell r="AO623">
            <v>0</v>
          </cell>
          <cell r="AP623">
            <v>0</v>
          </cell>
          <cell r="AQ623">
            <v>0</v>
          </cell>
          <cell r="AR623">
            <v>10</v>
          </cell>
          <cell r="BH623">
            <v>38.5</v>
          </cell>
          <cell r="BI623">
            <v>11</v>
          </cell>
          <cell r="BJ623">
            <v>10</v>
          </cell>
          <cell r="BK623" t="str">
            <v>EU</v>
          </cell>
          <cell r="BN623">
            <v>10</v>
          </cell>
        </row>
        <row r="624">
          <cell r="A624">
            <v>713000000</v>
          </cell>
          <cell r="D624" t="str">
            <v>Trnavská univerzita v Trnave</v>
          </cell>
          <cell r="E624" t="str">
            <v>Právnická fakulta</v>
          </cell>
          <cell r="L624">
            <v>2</v>
          </cell>
          <cell r="M624">
            <v>1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BH624">
            <v>0</v>
          </cell>
          <cell r="BI624">
            <v>64</v>
          </cell>
          <cell r="BJ624">
            <v>0</v>
          </cell>
          <cell r="BK624" t="str">
            <v>TVU</v>
          </cell>
          <cell r="BN624">
            <v>0</v>
          </cell>
        </row>
        <row r="625">
          <cell r="A625">
            <v>713000000</v>
          </cell>
          <cell r="D625" t="str">
            <v>Trnavská univerzita v Trnave</v>
          </cell>
          <cell r="E625" t="str">
            <v>Právnická fakulta</v>
          </cell>
          <cell r="L625">
            <v>1</v>
          </cell>
          <cell r="M625">
            <v>1</v>
          </cell>
          <cell r="AN625">
            <v>356</v>
          </cell>
          <cell r="AO625">
            <v>396</v>
          </cell>
          <cell r="AP625">
            <v>0</v>
          </cell>
          <cell r="AQ625">
            <v>0</v>
          </cell>
          <cell r="AR625">
            <v>356</v>
          </cell>
          <cell r="BH625">
            <v>306.5</v>
          </cell>
          <cell r="BI625">
            <v>396</v>
          </cell>
          <cell r="BJ625">
            <v>0</v>
          </cell>
          <cell r="BK625" t="str">
            <v>TVU</v>
          </cell>
          <cell r="BN625">
            <v>356</v>
          </cell>
        </row>
        <row r="626">
          <cell r="A626">
            <v>720000000</v>
          </cell>
          <cell r="D626" t="str">
            <v>Univerzita sv. Cyrila a Metoda v Trnave</v>
          </cell>
          <cell r="E626" t="str">
            <v>Filozofická fakulta</v>
          </cell>
          <cell r="L626">
            <v>1</v>
          </cell>
          <cell r="M626">
            <v>3</v>
          </cell>
          <cell r="AN626">
            <v>8</v>
          </cell>
          <cell r="AO626">
            <v>0</v>
          </cell>
          <cell r="AP626">
            <v>0</v>
          </cell>
          <cell r="AQ626">
            <v>0</v>
          </cell>
          <cell r="AR626">
            <v>8</v>
          </cell>
          <cell r="BH626">
            <v>26.400000000000002</v>
          </cell>
          <cell r="BI626">
            <v>9</v>
          </cell>
          <cell r="BJ626">
            <v>8</v>
          </cell>
          <cell r="BK626" t="str">
            <v>UCM</v>
          </cell>
          <cell r="BN626">
            <v>8</v>
          </cell>
        </row>
        <row r="627">
          <cell r="A627">
            <v>720000000</v>
          </cell>
          <cell r="D627" t="str">
            <v>Univerzita sv. Cyrila a Metoda v Trnave</v>
          </cell>
          <cell r="E627" t="str">
            <v>Fakulta masmediálnej komunikácie</v>
          </cell>
          <cell r="L627">
            <v>2</v>
          </cell>
          <cell r="M627">
            <v>2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BH627">
            <v>0</v>
          </cell>
          <cell r="BI627">
            <v>22</v>
          </cell>
          <cell r="BJ627">
            <v>0</v>
          </cell>
          <cell r="BK627" t="str">
            <v>UCM</v>
          </cell>
          <cell r="BN627">
            <v>0</v>
          </cell>
        </row>
        <row r="628">
          <cell r="A628">
            <v>720000000</v>
          </cell>
          <cell r="D628" t="str">
            <v>Univerzita sv. Cyrila a Metoda v Trnave</v>
          </cell>
          <cell r="E628" t="str">
            <v>Fakulta sociálnych vied</v>
          </cell>
          <cell r="L628">
            <v>2</v>
          </cell>
          <cell r="M628">
            <v>2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BH628">
            <v>0</v>
          </cell>
          <cell r="BI628">
            <v>19</v>
          </cell>
          <cell r="BJ628">
            <v>0</v>
          </cell>
          <cell r="BK628" t="str">
            <v>UCM</v>
          </cell>
          <cell r="BN628">
            <v>0</v>
          </cell>
        </row>
        <row r="629">
          <cell r="A629">
            <v>720000000</v>
          </cell>
          <cell r="D629" t="str">
            <v>Univerzita sv. Cyrila a Metoda v Trnave</v>
          </cell>
          <cell r="E629" t="str">
            <v>Fakulta prírodných vied</v>
          </cell>
          <cell r="L629">
            <v>1</v>
          </cell>
          <cell r="M629">
            <v>1</v>
          </cell>
          <cell r="AN629">
            <v>123</v>
          </cell>
          <cell r="AO629">
            <v>144</v>
          </cell>
          <cell r="AP629">
            <v>0</v>
          </cell>
          <cell r="AQ629">
            <v>0</v>
          </cell>
          <cell r="AR629">
            <v>123</v>
          </cell>
          <cell r="BH629">
            <v>134.86500000000004</v>
          </cell>
          <cell r="BI629">
            <v>144</v>
          </cell>
          <cell r="BJ629">
            <v>0</v>
          </cell>
          <cell r="BK629" t="str">
            <v>UCM</v>
          </cell>
          <cell r="BN629">
            <v>123</v>
          </cell>
        </row>
        <row r="630">
          <cell r="A630">
            <v>720000000</v>
          </cell>
          <cell r="D630" t="str">
            <v>Univerzita sv. Cyrila a Metoda v Trnave</v>
          </cell>
          <cell r="E630" t="str">
            <v>Filozofická fakulta</v>
          </cell>
          <cell r="L630">
            <v>1</v>
          </cell>
          <cell r="M630">
            <v>1</v>
          </cell>
          <cell r="AN630">
            <v>221</v>
          </cell>
          <cell r="AO630">
            <v>253</v>
          </cell>
          <cell r="AP630">
            <v>0</v>
          </cell>
          <cell r="AQ630">
            <v>0</v>
          </cell>
          <cell r="AR630">
            <v>221</v>
          </cell>
          <cell r="BH630">
            <v>191.01538461538462</v>
          </cell>
          <cell r="BI630">
            <v>253</v>
          </cell>
          <cell r="BJ630">
            <v>0</v>
          </cell>
          <cell r="BK630" t="str">
            <v>UCM</v>
          </cell>
          <cell r="BN630">
            <v>221</v>
          </cell>
        </row>
        <row r="631">
          <cell r="A631">
            <v>720000000</v>
          </cell>
          <cell r="D631" t="str">
            <v>Univerzita sv. Cyrila a Metoda v Trnave</v>
          </cell>
          <cell r="E631" t="str">
            <v>Fakulta masmediálnej komunikácie</v>
          </cell>
          <cell r="L631">
            <v>1</v>
          </cell>
          <cell r="M631">
            <v>1</v>
          </cell>
          <cell r="AN631">
            <v>345</v>
          </cell>
          <cell r="AO631">
            <v>403</v>
          </cell>
          <cell r="AP631">
            <v>0</v>
          </cell>
          <cell r="AQ631">
            <v>0</v>
          </cell>
          <cell r="AR631">
            <v>345</v>
          </cell>
          <cell r="BH631">
            <v>344.87111111111108</v>
          </cell>
          <cell r="BI631">
            <v>403</v>
          </cell>
          <cell r="BJ631">
            <v>0</v>
          </cell>
          <cell r="BK631" t="str">
            <v>UCM</v>
          </cell>
          <cell r="BN631">
            <v>345</v>
          </cell>
        </row>
        <row r="632">
          <cell r="A632">
            <v>720000000</v>
          </cell>
          <cell r="D632" t="str">
            <v>Univerzita sv. Cyrila a Metoda v Trnave</v>
          </cell>
          <cell r="E632" t="str">
            <v>Fakulta sociálnych vied</v>
          </cell>
          <cell r="L632">
            <v>2</v>
          </cell>
          <cell r="M632">
            <v>1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BH632">
            <v>0</v>
          </cell>
          <cell r="BI632">
            <v>40</v>
          </cell>
          <cell r="BJ632">
            <v>0</v>
          </cell>
          <cell r="BK632" t="str">
            <v>UCM</v>
          </cell>
          <cell r="BN632">
            <v>0</v>
          </cell>
        </row>
        <row r="633">
          <cell r="A633">
            <v>720000000</v>
          </cell>
          <cell r="D633" t="str">
            <v>Univerzita sv. Cyrila a Metoda v Trnave</v>
          </cell>
          <cell r="E633" t="str">
            <v>Fakulta sociálnych vied</v>
          </cell>
          <cell r="L633">
            <v>1</v>
          </cell>
          <cell r="M633">
            <v>1</v>
          </cell>
          <cell r="AN633">
            <v>39</v>
          </cell>
          <cell r="AO633">
            <v>41</v>
          </cell>
          <cell r="AP633">
            <v>0</v>
          </cell>
          <cell r="AQ633">
            <v>0</v>
          </cell>
          <cell r="AR633">
            <v>39</v>
          </cell>
          <cell r="BH633">
            <v>26.93333333333333</v>
          </cell>
          <cell r="BI633">
            <v>41</v>
          </cell>
          <cell r="BJ633">
            <v>0</v>
          </cell>
          <cell r="BK633" t="str">
            <v>UCM</v>
          </cell>
          <cell r="BN633">
            <v>39</v>
          </cell>
        </row>
        <row r="634">
          <cell r="A634">
            <v>720000000</v>
          </cell>
          <cell r="D634" t="str">
            <v>Univerzita sv. Cyrila a Metoda v Trnave</v>
          </cell>
          <cell r="E634" t="str">
            <v>Fakulta masmediálnej komunikácie</v>
          </cell>
          <cell r="L634">
            <v>1</v>
          </cell>
          <cell r="M634">
            <v>1</v>
          </cell>
          <cell r="AN634">
            <v>48</v>
          </cell>
          <cell r="AO634">
            <v>55</v>
          </cell>
          <cell r="AP634">
            <v>0</v>
          </cell>
          <cell r="AQ634">
            <v>0</v>
          </cell>
          <cell r="AR634">
            <v>48</v>
          </cell>
          <cell r="BH634">
            <v>38.4</v>
          </cell>
          <cell r="BI634">
            <v>55</v>
          </cell>
          <cell r="BJ634">
            <v>0</v>
          </cell>
          <cell r="BK634" t="str">
            <v>UCM</v>
          </cell>
          <cell r="BN634">
            <v>48</v>
          </cell>
        </row>
        <row r="635">
          <cell r="A635">
            <v>720000000</v>
          </cell>
          <cell r="D635" t="str">
            <v>Univerzita sv. Cyrila a Metoda v Trnave</v>
          </cell>
          <cell r="E635" t="str">
            <v>Fakulta sociálnych vied</v>
          </cell>
          <cell r="L635">
            <v>1</v>
          </cell>
          <cell r="M635">
            <v>1</v>
          </cell>
          <cell r="AN635">
            <v>61</v>
          </cell>
          <cell r="AO635">
            <v>70</v>
          </cell>
          <cell r="AP635">
            <v>0</v>
          </cell>
          <cell r="AQ635">
            <v>0</v>
          </cell>
          <cell r="AR635">
            <v>61</v>
          </cell>
          <cell r="BH635">
            <v>53.2</v>
          </cell>
          <cell r="BI635">
            <v>70</v>
          </cell>
          <cell r="BJ635">
            <v>0</v>
          </cell>
          <cell r="BK635" t="str">
            <v>UCM</v>
          </cell>
          <cell r="BN635">
            <v>61</v>
          </cell>
        </row>
        <row r="636">
          <cell r="A636">
            <v>720000000</v>
          </cell>
          <cell r="D636" t="str">
            <v>Univerzita sv. Cyrila a Metoda v Trnave</v>
          </cell>
          <cell r="E636" t="str">
            <v>Filozofická fakulta</v>
          </cell>
          <cell r="L636">
            <v>2</v>
          </cell>
          <cell r="M636">
            <v>3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BH636">
            <v>0</v>
          </cell>
          <cell r="BI636">
            <v>2</v>
          </cell>
          <cell r="BJ636">
            <v>0</v>
          </cell>
          <cell r="BK636" t="str">
            <v>UCM</v>
          </cell>
          <cell r="BN636">
            <v>0</v>
          </cell>
        </row>
        <row r="637">
          <cell r="A637">
            <v>720000000</v>
          </cell>
          <cell r="D637" t="str">
            <v>Univerzita sv. Cyrila a Metoda v Trnave</v>
          </cell>
          <cell r="E637" t="str">
            <v>Filozofická fakulta</v>
          </cell>
          <cell r="L637">
            <v>1</v>
          </cell>
          <cell r="M637">
            <v>1</v>
          </cell>
          <cell r="AN637">
            <v>10.5</v>
          </cell>
          <cell r="AO637">
            <v>12</v>
          </cell>
          <cell r="AP637">
            <v>0</v>
          </cell>
          <cell r="AQ637">
            <v>0</v>
          </cell>
          <cell r="AR637">
            <v>10.5</v>
          </cell>
          <cell r="BH637">
            <v>10.725000000000001</v>
          </cell>
          <cell r="BI637">
            <v>12</v>
          </cell>
          <cell r="BJ637">
            <v>0</v>
          </cell>
          <cell r="BK637" t="str">
            <v>UCM</v>
          </cell>
          <cell r="BN637">
            <v>10.5</v>
          </cell>
        </row>
        <row r="638">
          <cell r="A638">
            <v>720000000</v>
          </cell>
          <cell r="D638" t="str">
            <v>Univerzita sv. Cyrila a Metoda v Trnave</v>
          </cell>
          <cell r="E638" t="str">
            <v>Filozofická fakulta</v>
          </cell>
          <cell r="L638">
            <v>1</v>
          </cell>
          <cell r="M638">
            <v>1</v>
          </cell>
          <cell r="AN638">
            <v>9</v>
          </cell>
          <cell r="AO638">
            <v>11</v>
          </cell>
          <cell r="AP638">
            <v>0</v>
          </cell>
          <cell r="AQ638">
            <v>0</v>
          </cell>
          <cell r="AR638">
            <v>9</v>
          </cell>
          <cell r="BH638">
            <v>8.91</v>
          </cell>
          <cell r="BI638">
            <v>11</v>
          </cell>
          <cell r="BJ638">
            <v>0</v>
          </cell>
          <cell r="BK638" t="str">
            <v>UCM</v>
          </cell>
          <cell r="BN638">
            <v>9</v>
          </cell>
        </row>
        <row r="639">
          <cell r="A639">
            <v>727000000</v>
          </cell>
          <cell r="D639" t="str">
            <v>Paneurópska vysoká škola</v>
          </cell>
          <cell r="E639" t="str">
            <v>Fakulta masmédií</v>
          </cell>
          <cell r="L639">
            <v>1</v>
          </cell>
          <cell r="M639">
            <v>1</v>
          </cell>
          <cell r="AN639">
            <v>0</v>
          </cell>
          <cell r="AO639">
            <v>100</v>
          </cell>
          <cell r="AP639">
            <v>0</v>
          </cell>
          <cell r="AQ639">
            <v>0</v>
          </cell>
          <cell r="AR639">
            <v>0</v>
          </cell>
          <cell r="BH639">
            <v>0</v>
          </cell>
          <cell r="BI639">
            <v>100</v>
          </cell>
          <cell r="BJ639">
            <v>0</v>
          </cell>
          <cell r="BK639" t="str">
            <v>PEVŠ</v>
          </cell>
          <cell r="BN639">
            <v>0</v>
          </cell>
        </row>
        <row r="640">
          <cell r="A640">
            <v>727000000</v>
          </cell>
          <cell r="D640" t="str">
            <v>Paneurópska vysoká škola</v>
          </cell>
          <cell r="E640" t="str">
            <v>Fakulta psychológie</v>
          </cell>
          <cell r="L640">
            <v>1</v>
          </cell>
          <cell r="M640">
            <v>1</v>
          </cell>
          <cell r="AN640">
            <v>1</v>
          </cell>
          <cell r="AO640">
            <v>349</v>
          </cell>
          <cell r="AP640">
            <v>0</v>
          </cell>
          <cell r="AQ640">
            <v>0</v>
          </cell>
          <cell r="AR640">
            <v>1</v>
          </cell>
          <cell r="BH640">
            <v>0.7</v>
          </cell>
          <cell r="BI640">
            <v>349</v>
          </cell>
          <cell r="BJ640">
            <v>0</v>
          </cell>
          <cell r="BK640" t="str">
            <v>PEVŠ</v>
          </cell>
          <cell r="BN640">
            <v>1</v>
          </cell>
        </row>
        <row r="641">
          <cell r="A641">
            <v>727000000</v>
          </cell>
          <cell r="D641" t="str">
            <v>Paneurópska vysoká škola</v>
          </cell>
          <cell r="E641" t="str">
            <v>Fakulta informatiky</v>
          </cell>
          <cell r="L641">
            <v>1</v>
          </cell>
          <cell r="M641">
            <v>1</v>
          </cell>
          <cell r="AN641">
            <v>0</v>
          </cell>
          <cell r="AO641">
            <v>82</v>
          </cell>
          <cell r="AP641">
            <v>0</v>
          </cell>
          <cell r="AQ641">
            <v>0</v>
          </cell>
          <cell r="AR641">
            <v>0</v>
          </cell>
          <cell r="BH641">
            <v>0</v>
          </cell>
          <cell r="BI641">
            <v>82</v>
          </cell>
          <cell r="BJ641">
            <v>0</v>
          </cell>
          <cell r="BK641" t="str">
            <v>PEVŠ</v>
          </cell>
          <cell r="BN641">
            <v>0</v>
          </cell>
        </row>
        <row r="642">
          <cell r="A642">
            <v>727000000</v>
          </cell>
          <cell r="D642" t="str">
            <v>Paneurópska vysoká škola</v>
          </cell>
          <cell r="E642" t="str">
            <v>Fakulta informatiky</v>
          </cell>
          <cell r="L642">
            <v>2</v>
          </cell>
          <cell r="M642">
            <v>1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BH642">
            <v>0</v>
          </cell>
          <cell r="BI642">
            <v>40</v>
          </cell>
          <cell r="BJ642">
            <v>0</v>
          </cell>
          <cell r="BK642" t="str">
            <v>PEVŠ</v>
          </cell>
          <cell r="BN642">
            <v>0</v>
          </cell>
        </row>
        <row r="643">
          <cell r="A643">
            <v>727000000</v>
          </cell>
          <cell r="D643" t="str">
            <v>Paneurópska vysoká škola</v>
          </cell>
          <cell r="E643" t="str">
            <v>Fakulta ekonómie a podnikania</v>
          </cell>
          <cell r="L643">
            <v>2</v>
          </cell>
          <cell r="M643">
            <v>1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BH643">
            <v>0</v>
          </cell>
          <cell r="BI643">
            <v>48</v>
          </cell>
          <cell r="BJ643">
            <v>0</v>
          </cell>
          <cell r="BK643" t="str">
            <v>PEVŠ</v>
          </cell>
          <cell r="BN643">
            <v>0</v>
          </cell>
        </row>
        <row r="644">
          <cell r="A644">
            <v>727000000</v>
          </cell>
          <cell r="D644" t="str">
            <v>Paneurópska vysoká škola</v>
          </cell>
          <cell r="E644" t="str">
            <v>Fakulta práva</v>
          </cell>
          <cell r="L644">
            <v>2</v>
          </cell>
          <cell r="M644">
            <v>3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BH644">
            <v>0</v>
          </cell>
          <cell r="BI644">
            <v>12</v>
          </cell>
          <cell r="BJ644">
            <v>0</v>
          </cell>
          <cell r="BK644" t="str">
            <v>PEVŠ</v>
          </cell>
          <cell r="BN644">
            <v>0</v>
          </cell>
        </row>
        <row r="645">
          <cell r="A645">
            <v>701000000</v>
          </cell>
          <cell r="D645" t="str">
            <v>Univerzita Komenského v Bratislave</v>
          </cell>
          <cell r="E645" t="str">
            <v>Filozofická fakulta</v>
          </cell>
          <cell r="L645">
            <v>2</v>
          </cell>
          <cell r="M645">
            <v>3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BH645">
            <v>0</v>
          </cell>
          <cell r="BI645">
            <v>5</v>
          </cell>
          <cell r="BJ645">
            <v>0</v>
          </cell>
          <cell r="BK645" t="str">
            <v>UK</v>
          </cell>
          <cell r="BN645">
            <v>0</v>
          </cell>
        </row>
        <row r="646">
          <cell r="A646">
            <v>706000000</v>
          </cell>
          <cell r="D646" t="str">
            <v>Vysoká škola výtvarných umení v Bratislave</v>
          </cell>
          <cell r="E646">
            <v>0</v>
          </cell>
          <cell r="L646">
            <v>1</v>
          </cell>
          <cell r="M646">
            <v>3</v>
          </cell>
          <cell r="AN646">
            <v>3</v>
          </cell>
          <cell r="AO646">
            <v>0</v>
          </cell>
          <cell r="AP646">
            <v>0</v>
          </cell>
          <cell r="AQ646">
            <v>0</v>
          </cell>
          <cell r="AR646">
            <v>3</v>
          </cell>
          <cell r="BH646">
            <v>13.200000000000001</v>
          </cell>
          <cell r="BI646">
            <v>5</v>
          </cell>
          <cell r="BJ646">
            <v>3</v>
          </cell>
          <cell r="BK646" t="str">
            <v>VŠVU</v>
          </cell>
          <cell r="BN646">
            <v>3</v>
          </cell>
        </row>
        <row r="647">
          <cell r="A647">
            <v>706000000</v>
          </cell>
          <cell r="D647" t="str">
            <v>Vysoká škola výtvarných umení v Bratislave</v>
          </cell>
          <cell r="E647">
            <v>0</v>
          </cell>
          <cell r="L647">
            <v>1</v>
          </cell>
          <cell r="M647">
            <v>1</v>
          </cell>
          <cell r="AN647">
            <v>33</v>
          </cell>
          <cell r="AO647">
            <v>34</v>
          </cell>
          <cell r="AP647">
            <v>0</v>
          </cell>
          <cell r="AQ647">
            <v>0</v>
          </cell>
          <cell r="AR647">
            <v>33</v>
          </cell>
          <cell r="BH647">
            <v>95.04</v>
          </cell>
          <cell r="BI647">
            <v>34</v>
          </cell>
          <cell r="BJ647">
            <v>0</v>
          </cell>
          <cell r="BK647" t="str">
            <v>VŠVU</v>
          </cell>
          <cell r="BN647">
            <v>33</v>
          </cell>
        </row>
        <row r="648">
          <cell r="A648">
            <v>706000000</v>
          </cell>
          <cell r="D648" t="str">
            <v>Vysoká škola výtvarných umení v Bratislave</v>
          </cell>
          <cell r="E648">
            <v>0</v>
          </cell>
          <cell r="L648">
            <v>1</v>
          </cell>
          <cell r="M648">
            <v>1</v>
          </cell>
          <cell r="AN648">
            <v>34</v>
          </cell>
          <cell r="AO648">
            <v>38</v>
          </cell>
          <cell r="AP648">
            <v>0</v>
          </cell>
          <cell r="AQ648">
            <v>0</v>
          </cell>
          <cell r="AR648">
            <v>34</v>
          </cell>
          <cell r="BH648">
            <v>99.2</v>
          </cell>
          <cell r="BI648">
            <v>38</v>
          </cell>
          <cell r="BJ648">
            <v>0</v>
          </cell>
          <cell r="BK648" t="str">
            <v>VŠVU</v>
          </cell>
          <cell r="BN648">
            <v>34</v>
          </cell>
        </row>
        <row r="649">
          <cell r="A649">
            <v>706000000</v>
          </cell>
          <cell r="D649" t="str">
            <v>Vysoká škola výtvarných umení v Bratislave</v>
          </cell>
          <cell r="E649">
            <v>0</v>
          </cell>
          <cell r="L649">
            <v>1</v>
          </cell>
          <cell r="M649">
            <v>1</v>
          </cell>
          <cell r="AN649">
            <v>29</v>
          </cell>
          <cell r="AO649">
            <v>30</v>
          </cell>
          <cell r="AP649">
            <v>0</v>
          </cell>
          <cell r="AQ649">
            <v>0</v>
          </cell>
          <cell r="AR649">
            <v>29</v>
          </cell>
          <cell r="BH649">
            <v>80.320000000000007</v>
          </cell>
          <cell r="BI649">
            <v>30</v>
          </cell>
          <cell r="BJ649">
            <v>0</v>
          </cell>
          <cell r="BK649" t="str">
            <v>VŠVU</v>
          </cell>
          <cell r="BN649">
            <v>29</v>
          </cell>
        </row>
        <row r="650">
          <cell r="A650">
            <v>706000000</v>
          </cell>
          <cell r="D650" t="str">
            <v>Vysoká škola výtvarných umení v Bratislave</v>
          </cell>
          <cell r="E650">
            <v>0</v>
          </cell>
          <cell r="L650">
            <v>1</v>
          </cell>
          <cell r="M650">
            <v>1</v>
          </cell>
          <cell r="AN650">
            <v>46</v>
          </cell>
          <cell r="AO650">
            <v>46</v>
          </cell>
          <cell r="AP650">
            <v>0</v>
          </cell>
          <cell r="AQ650">
            <v>0</v>
          </cell>
          <cell r="AR650">
            <v>46</v>
          </cell>
          <cell r="BH650">
            <v>120.384</v>
          </cell>
          <cell r="BI650">
            <v>46</v>
          </cell>
          <cell r="BJ650">
            <v>0</v>
          </cell>
          <cell r="BK650" t="str">
            <v>VŠVU</v>
          </cell>
          <cell r="BN650">
            <v>46</v>
          </cell>
        </row>
        <row r="651">
          <cell r="A651">
            <v>706000000</v>
          </cell>
          <cell r="D651" t="str">
            <v>Vysoká škola výtvarných umení v Bratislave</v>
          </cell>
          <cell r="E651">
            <v>0</v>
          </cell>
          <cell r="L651">
            <v>1</v>
          </cell>
          <cell r="M651">
            <v>1</v>
          </cell>
          <cell r="AN651">
            <v>34</v>
          </cell>
          <cell r="AO651">
            <v>37</v>
          </cell>
          <cell r="AP651">
            <v>0</v>
          </cell>
          <cell r="AQ651">
            <v>0</v>
          </cell>
          <cell r="AR651">
            <v>34</v>
          </cell>
          <cell r="BH651">
            <v>97.28</v>
          </cell>
          <cell r="BI651">
            <v>37</v>
          </cell>
          <cell r="BJ651">
            <v>0</v>
          </cell>
          <cell r="BK651" t="str">
            <v>VŠVU</v>
          </cell>
          <cell r="BN651">
            <v>34</v>
          </cell>
        </row>
        <row r="652">
          <cell r="A652">
            <v>717000000</v>
          </cell>
          <cell r="D652" t="str">
            <v>Prešovská univerzita v Prešove</v>
          </cell>
          <cell r="E652" t="str">
            <v>Filozofická fakulta</v>
          </cell>
          <cell r="L652">
            <v>2</v>
          </cell>
          <cell r="M652">
            <v>3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BH652">
            <v>0</v>
          </cell>
          <cell r="BI652">
            <v>5</v>
          </cell>
          <cell r="BJ652">
            <v>0</v>
          </cell>
          <cell r="BK652" t="str">
            <v>PU</v>
          </cell>
          <cell r="BN652">
            <v>0</v>
          </cell>
        </row>
        <row r="653">
          <cell r="A653">
            <v>717000000</v>
          </cell>
          <cell r="D653" t="str">
            <v>Prešovská univerzita v Prešove</v>
          </cell>
          <cell r="E653" t="str">
            <v>Filozofická fakulta</v>
          </cell>
          <cell r="L653">
            <v>1</v>
          </cell>
          <cell r="M653">
            <v>1</v>
          </cell>
          <cell r="AN653">
            <v>58.5</v>
          </cell>
          <cell r="AO653">
            <v>63</v>
          </cell>
          <cell r="AP653">
            <v>0</v>
          </cell>
          <cell r="AQ653">
            <v>0</v>
          </cell>
          <cell r="AR653">
            <v>58.5</v>
          </cell>
          <cell r="BH653">
            <v>69.75</v>
          </cell>
          <cell r="BI653">
            <v>63</v>
          </cell>
          <cell r="BJ653">
            <v>0</v>
          </cell>
          <cell r="BK653" t="str">
            <v>PU</v>
          </cell>
          <cell r="BN653">
            <v>58.5</v>
          </cell>
        </row>
        <row r="654">
          <cell r="A654">
            <v>717000000</v>
          </cell>
          <cell r="D654" t="str">
            <v>Prešovská univerzita v Prešove</v>
          </cell>
          <cell r="E654" t="str">
            <v>Filozofická fakulta</v>
          </cell>
          <cell r="L654">
            <v>1</v>
          </cell>
          <cell r="M654">
            <v>1</v>
          </cell>
          <cell r="AN654">
            <v>85.5</v>
          </cell>
          <cell r="AO654">
            <v>92.5</v>
          </cell>
          <cell r="AP654">
            <v>0</v>
          </cell>
          <cell r="AQ654">
            <v>0</v>
          </cell>
          <cell r="AR654">
            <v>85.5</v>
          </cell>
          <cell r="BH654">
            <v>93.554999999999993</v>
          </cell>
          <cell r="BI654">
            <v>92.5</v>
          </cell>
          <cell r="BJ654">
            <v>0</v>
          </cell>
          <cell r="BK654" t="str">
            <v>PU</v>
          </cell>
          <cell r="BN654">
            <v>85.5</v>
          </cell>
        </row>
        <row r="655">
          <cell r="A655">
            <v>717000000</v>
          </cell>
          <cell r="D655" t="str">
            <v>Prešovská univerzita v Prešove</v>
          </cell>
          <cell r="E655" t="str">
            <v>Filozofická fakulta</v>
          </cell>
          <cell r="L655">
            <v>1</v>
          </cell>
          <cell r="M655">
            <v>1</v>
          </cell>
          <cell r="AN655">
            <v>62</v>
          </cell>
          <cell r="AO655">
            <v>70</v>
          </cell>
          <cell r="AP655">
            <v>0</v>
          </cell>
          <cell r="AQ655">
            <v>0</v>
          </cell>
          <cell r="AR655">
            <v>62</v>
          </cell>
          <cell r="BH655">
            <v>53.3</v>
          </cell>
          <cell r="BI655">
            <v>70</v>
          </cell>
          <cell r="BJ655">
            <v>0</v>
          </cell>
          <cell r="BK655" t="str">
            <v>PU</v>
          </cell>
          <cell r="BN655">
            <v>62</v>
          </cell>
        </row>
        <row r="656">
          <cell r="A656">
            <v>717000000</v>
          </cell>
          <cell r="D656" t="str">
            <v>Prešovská univerzita v Prešove</v>
          </cell>
          <cell r="E656" t="str">
            <v>Filozofická fakulta</v>
          </cell>
          <cell r="L656">
            <v>1</v>
          </cell>
          <cell r="M656">
            <v>1</v>
          </cell>
          <cell r="AN656">
            <v>184.5</v>
          </cell>
          <cell r="AO656">
            <v>197.5</v>
          </cell>
          <cell r="AP656">
            <v>0</v>
          </cell>
          <cell r="AQ656">
            <v>0</v>
          </cell>
          <cell r="AR656">
            <v>184.5</v>
          </cell>
          <cell r="BH656">
            <v>226.125</v>
          </cell>
          <cell r="BI656">
            <v>197.5</v>
          </cell>
          <cell r="BJ656">
            <v>0</v>
          </cell>
          <cell r="BK656" t="str">
            <v>PU</v>
          </cell>
          <cell r="BN656">
            <v>184.5</v>
          </cell>
        </row>
        <row r="657">
          <cell r="A657">
            <v>717000000</v>
          </cell>
          <cell r="D657" t="str">
            <v>Prešovská univerzita v Prešove</v>
          </cell>
          <cell r="E657" t="str">
            <v>Gréckokatolícka teologická fakulta</v>
          </cell>
          <cell r="L657">
            <v>2</v>
          </cell>
          <cell r="M657">
            <v>3</v>
          </cell>
          <cell r="AN657">
            <v>1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BH657">
            <v>0</v>
          </cell>
          <cell r="BI657">
            <v>24</v>
          </cell>
          <cell r="BJ657">
            <v>0</v>
          </cell>
          <cell r="BK657" t="str">
            <v>PU</v>
          </cell>
          <cell r="BN657">
            <v>0</v>
          </cell>
        </row>
        <row r="658">
          <cell r="A658">
            <v>717000000</v>
          </cell>
          <cell r="D658" t="str">
            <v>Prešovská univerzita v Prešove</v>
          </cell>
          <cell r="E658" t="str">
            <v>Gréckokatolícka teologická fakulta</v>
          </cell>
          <cell r="L658">
            <v>1</v>
          </cell>
          <cell r="M658">
            <v>1</v>
          </cell>
          <cell r="AN658">
            <v>18</v>
          </cell>
          <cell r="AO658">
            <v>29</v>
          </cell>
          <cell r="AP658">
            <v>0</v>
          </cell>
          <cell r="AQ658">
            <v>0</v>
          </cell>
          <cell r="AR658">
            <v>18</v>
          </cell>
          <cell r="BH658">
            <v>13.65</v>
          </cell>
          <cell r="BI658">
            <v>29</v>
          </cell>
          <cell r="BJ658">
            <v>0</v>
          </cell>
          <cell r="BK658" t="str">
            <v>PU</v>
          </cell>
          <cell r="BN658">
            <v>18</v>
          </cell>
        </row>
        <row r="659">
          <cell r="A659">
            <v>717000000</v>
          </cell>
          <cell r="D659" t="str">
            <v>Prešovská univerzita v Prešove</v>
          </cell>
          <cell r="E659" t="str">
            <v>Fakulta humanitných a prírodných vied</v>
          </cell>
          <cell r="L659">
            <v>2</v>
          </cell>
          <cell r="M659">
            <v>3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BH659">
            <v>0</v>
          </cell>
          <cell r="BI659">
            <v>2</v>
          </cell>
          <cell r="BJ659">
            <v>0</v>
          </cell>
          <cell r="BK659" t="str">
            <v>PU</v>
          </cell>
          <cell r="BN659">
            <v>0</v>
          </cell>
        </row>
        <row r="660">
          <cell r="A660">
            <v>717000000</v>
          </cell>
          <cell r="D660" t="str">
            <v>Prešovská univerzita v Prešove</v>
          </cell>
          <cell r="E660" t="str">
            <v>Fakulta humanitných a prírodných vied</v>
          </cell>
          <cell r="L660">
            <v>1</v>
          </cell>
          <cell r="M660">
            <v>1</v>
          </cell>
          <cell r="AN660">
            <v>67</v>
          </cell>
          <cell r="AO660">
            <v>80.5</v>
          </cell>
          <cell r="AP660">
            <v>80.5</v>
          </cell>
          <cell r="AQ660">
            <v>67</v>
          </cell>
          <cell r="AR660">
            <v>67</v>
          </cell>
          <cell r="BH660">
            <v>76.810810810810793</v>
          </cell>
          <cell r="BI660">
            <v>80.5</v>
          </cell>
          <cell r="BJ660">
            <v>0</v>
          </cell>
          <cell r="BK660" t="str">
            <v>PU</v>
          </cell>
          <cell r="BN660">
            <v>67</v>
          </cell>
        </row>
        <row r="661">
          <cell r="A661">
            <v>717000000</v>
          </cell>
          <cell r="D661" t="str">
            <v>Prešovská univerzita v Prešove</v>
          </cell>
          <cell r="E661" t="str">
            <v>Filozofická fakulta</v>
          </cell>
          <cell r="L661">
            <v>1</v>
          </cell>
          <cell r="M661">
            <v>1</v>
          </cell>
          <cell r="AN661">
            <v>77</v>
          </cell>
          <cell r="AO661">
            <v>96.5</v>
          </cell>
          <cell r="AP661">
            <v>0</v>
          </cell>
          <cell r="AQ661">
            <v>0</v>
          </cell>
          <cell r="AR661">
            <v>77</v>
          </cell>
          <cell r="BH661">
            <v>72.655000000000001</v>
          </cell>
          <cell r="BI661">
            <v>96.5</v>
          </cell>
          <cell r="BJ661">
            <v>0</v>
          </cell>
          <cell r="BK661" t="str">
            <v>PU</v>
          </cell>
          <cell r="BN661">
            <v>77</v>
          </cell>
        </row>
        <row r="662">
          <cell r="A662">
            <v>717000000</v>
          </cell>
          <cell r="D662" t="str">
            <v>Prešovská univerzita v Prešove</v>
          </cell>
          <cell r="E662" t="str">
            <v>Fakulta humanitných a prírodných vied</v>
          </cell>
          <cell r="L662">
            <v>1</v>
          </cell>
          <cell r="M662">
            <v>1</v>
          </cell>
          <cell r="AN662">
            <v>43.5</v>
          </cell>
          <cell r="AO662">
            <v>56</v>
          </cell>
          <cell r="AP662">
            <v>56</v>
          </cell>
          <cell r="AQ662">
            <v>43.5</v>
          </cell>
          <cell r="AR662">
            <v>43.5</v>
          </cell>
          <cell r="BH662">
            <v>51.972307692307687</v>
          </cell>
          <cell r="BI662">
            <v>56</v>
          </cell>
          <cell r="BJ662">
            <v>0</v>
          </cell>
          <cell r="BK662" t="str">
            <v>PU</v>
          </cell>
          <cell r="BN662">
            <v>43.5</v>
          </cell>
        </row>
        <row r="663">
          <cell r="A663">
            <v>717000000</v>
          </cell>
          <cell r="D663" t="str">
            <v>Prešovská univerzita v Prešove</v>
          </cell>
          <cell r="E663" t="str">
            <v>Filozofická fakulta</v>
          </cell>
          <cell r="L663">
            <v>1</v>
          </cell>
          <cell r="M663">
            <v>1</v>
          </cell>
          <cell r="AN663">
            <v>46.5</v>
          </cell>
          <cell r="AO663">
            <v>58</v>
          </cell>
          <cell r="AP663">
            <v>0</v>
          </cell>
          <cell r="AQ663">
            <v>0</v>
          </cell>
          <cell r="AR663">
            <v>46.5</v>
          </cell>
          <cell r="BH663">
            <v>41.521071428571432</v>
          </cell>
          <cell r="BI663">
            <v>58</v>
          </cell>
          <cell r="BJ663">
            <v>0</v>
          </cell>
          <cell r="BK663" t="str">
            <v>PU</v>
          </cell>
          <cell r="BN663">
            <v>46.5</v>
          </cell>
        </row>
        <row r="664">
          <cell r="A664">
            <v>717000000</v>
          </cell>
          <cell r="D664" t="str">
            <v>Prešovská univerzita v Prešove</v>
          </cell>
          <cell r="E664" t="str">
            <v>Filozofická fakulta</v>
          </cell>
          <cell r="L664">
            <v>1</v>
          </cell>
          <cell r="M664">
            <v>1</v>
          </cell>
          <cell r="AN664">
            <v>54.5</v>
          </cell>
          <cell r="AO664">
            <v>68.5</v>
          </cell>
          <cell r="AP664">
            <v>0</v>
          </cell>
          <cell r="AQ664">
            <v>0</v>
          </cell>
          <cell r="AR664">
            <v>54.5</v>
          </cell>
          <cell r="BH664">
            <v>50.875000000000007</v>
          </cell>
          <cell r="BI664">
            <v>68.5</v>
          </cell>
          <cell r="BJ664">
            <v>0</v>
          </cell>
          <cell r="BK664" t="str">
            <v>PU</v>
          </cell>
          <cell r="BN664">
            <v>54.5</v>
          </cell>
        </row>
        <row r="665">
          <cell r="A665">
            <v>717000000</v>
          </cell>
          <cell r="D665" t="str">
            <v>Prešovská univerzita v Prešove</v>
          </cell>
          <cell r="E665" t="str">
            <v>Fakulta manažmentu, ekonomiky a obchodu</v>
          </cell>
          <cell r="L665">
            <v>1</v>
          </cell>
          <cell r="M665">
            <v>1</v>
          </cell>
          <cell r="AN665">
            <v>439</v>
          </cell>
          <cell r="AO665">
            <v>486</v>
          </cell>
          <cell r="AP665">
            <v>0</v>
          </cell>
          <cell r="AQ665">
            <v>0</v>
          </cell>
          <cell r="AR665">
            <v>439</v>
          </cell>
          <cell r="BH665">
            <v>384.72952380952376</v>
          </cell>
          <cell r="BI665">
            <v>486</v>
          </cell>
          <cell r="BJ665">
            <v>0</v>
          </cell>
          <cell r="BK665" t="str">
            <v>PU</v>
          </cell>
          <cell r="BN665">
            <v>439</v>
          </cell>
        </row>
        <row r="666">
          <cell r="A666">
            <v>717000000</v>
          </cell>
          <cell r="D666" t="str">
            <v>Prešovská univerzita v Prešove</v>
          </cell>
          <cell r="E666" t="str">
            <v>Fakulta manažmentu, ekonomiky a obchodu</v>
          </cell>
          <cell r="L666">
            <v>2</v>
          </cell>
          <cell r="M666">
            <v>1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BH666">
            <v>0</v>
          </cell>
          <cell r="BI666">
            <v>114</v>
          </cell>
          <cell r="BJ666">
            <v>0</v>
          </cell>
          <cell r="BK666" t="str">
            <v>PU</v>
          </cell>
          <cell r="BN666">
            <v>0</v>
          </cell>
        </row>
        <row r="667">
          <cell r="A667">
            <v>717000000</v>
          </cell>
          <cell r="D667" t="str">
            <v>Prešovská univerzita v Prešove</v>
          </cell>
          <cell r="E667" t="str">
            <v>Pedagogická fakulta</v>
          </cell>
          <cell r="L667">
            <v>2</v>
          </cell>
          <cell r="M667">
            <v>1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BH667">
            <v>0</v>
          </cell>
          <cell r="BI667">
            <v>219</v>
          </cell>
          <cell r="BJ667">
            <v>0</v>
          </cell>
          <cell r="BK667" t="str">
            <v>PU</v>
          </cell>
          <cell r="BN667">
            <v>0</v>
          </cell>
        </row>
        <row r="668">
          <cell r="A668">
            <v>717000000</v>
          </cell>
          <cell r="D668" t="str">
            <v>Prešovská univerzita v Prešove</v>
          </cell>
          <cell r="E668" t="str">
            <v>Pedagogická fakulta</v>
          </cell>
          <cell r="L668">
            <v>1</v>
          </cell>
          <cell r="M668">
            <v>1</v>
          </cell>
          <cell r="AN668">
            <v>536</v>
          </cell>
          <cell r="AO668">
            <v>571</v>
          </cell>
          <cell r="AP668">
            <v>0</v>
          </cell>
          <cell r="AQ668">
            <v>0</v>
          </cell>
          <cell r="AR668">
            <v>536</v>
          </cell>
          <cell r="BH668">
            <v>551.24727272727262</v>
          </cell>
          <cell r="BI668">
            <v>571</v>
          </cell>
          <cell r="BJ668">
            <v>0</v>
          </cell>
          <cell r="BK668" t="str">
            <v>PU</v>
          </cell>
          <cell r="BN668">
            <v>536</v>
          </cell>
        </row>
        <row r="669">
          <cell r="A669">
            <v>717000000</v>
          </cell>
          <cell r="D669" t="str">
            <v>Prešovská univerzita v Prešove</v>
          </cell>
          <cell r="E669" t="str">
            <v>Pedagogická fakulta</v>
          </cell>
          <cell r="L669">
            <v>2</v>
          </cell>
          <cell r="M669">
            <v>1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BH669">
            <v>0</v>
          </cell>
          <cell r="BI669">
            <v>51</v>
          </cell>
          <cell r="BJ669">
            <v>0</v>
          </cell>
          <cell r="BK669" t="str">
            <v>PU</v>
          </cell>
          <cell r="BN669">
            <v>0</v>
          </cell>
        </row>
        <row r="670">
          <cell r="A670">
            <v>717000000</v>
          </cell>
          <cell r="D670" t="str">
            <v>Prešovská univerzita v Prešove</v>
          </cell>
          <cell r="E670" t="str">
            <v>Fakulta športu</v>
          </cell>
          <cell r="L670">
            <v>1</v>
          </cell>
          <cell r="M670">
            <v>1</v>
          </cell>
          <cell r="AN670">
            <v>53</v>
          </cell>
          <cell r="AO670">
            <v>66</v>
          </cell>
          <cell r="AP670">
            <v>0</v>
          </cell>
          <cell r="AQ670">
            <v>0</v>
          </cell>
          <cell r="AR670">
            <v>53</v>
          </cell>
          <cell r="BH670">
            <v>51.719999999999992</v>
          </cell>
          <cell r="BI670">
            <v>66</v>
          </cell>
          <cell r="BJ670">
            <v>0</v>
          </cell>
          <cell r="BK670" t="str">
            <v>PU</v>
          </cell>
          <cell r="BN670">
            <v>53</v>
          </cell>
        </row>
        <row r="671">
          <cell r="A671">
            <v>717000000</v>
          </cell>
          <cell r="D671" t="str">
            <v>Prešovská univerzita v Prešove</v>
          </cell>
          <cell r="E671" t="str">
            <v>Fakulta športu</v>
          </cell>
          <cell r="L671">
            <v>2</v>
          </cell>
          <cell r="M671">
            <v>3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BH671">
            <v>0</v>
          </cell>
          <cell r="BI671">
            <v>2</v>
          </cell>
          <cell r="BJ671">
            <v>0</v>
          </cell>
          <cell r="BK671" t="str">
            <v>PU</v>
          </cell>
          <cell r="BN671">
            <v>0</v>
          </cell>
        </row>
        <row r="672">
          <cell r="A672">
            <v>717000000</v>
          </cell>
          <cell r="D672" t="str">
            <v>Prešovská univerzita v Prešove</v>
          </cell>
          <cell r="E672" t="str">
            <v>Fakulta zdravotníckych odborov</v>
          </cell>
          <cell r="L672">
            <v>2</v>
          </cell>
          <cell r="M672">
            <v>5</v>
          </cell>
          <cell r="AN672">
            <v>1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BH672">
            <v>0</v>
          </cell>
          <cell r="BI672">
            <v>34</v>
          </cell>
          <cell r="BJ672">
            <v>0</v>
          </cell>
          <cell r="BK672" t="str">
            <v>PU</v>
          </cell>
          <cell r="BN672">
            <v>0</v>
          </cell>
        </row>
        <row r="673">
          <cell r="A673">
            <v>717000000</v>
          </cell>
          <cell r="D673" t="str">
            <v>Prešovská univerzita v Prešove</v>
          </cell>
          <cell r="E673" t="str">
            <v>Fakulta zdravotníckych odborov</v>
          </cell>
          <cell r="L673">
            <v>1</v>
          </cell>
          <cell r="M673">
            <v>5</v>
          </cell>
          <cell r="AN673">
            <v>126</v>
          </cell>
          <cell r="AO673">
            <v>136</v>
          </cell>
          <cell r="AP673">
            <v>0</v>
          </cell>
          <cell r="AQ673">
            <v>0</v>
          </cell>
          <cell r="AR673">
            <v>126</v>
          </cell>
          <cell r="BH673">
            <v>389.74736842105267</v>
          </cell>
          <cell r="BI673">
            <v>136</v>
          </cell>
          <cell r="BJ673">
            <v>0</v>
          </cell>
          <cell r="BK673" t="str">
            <v>PU</v>
          </cell>
          <cell r="BN673">
            <v>126</v>
          </cell>
        </row>
        <row r="674">
          <cell r="A674">
            <v>717000000</v>
          </cell>
          <cell r="D674" t="str">
            <v>Prešovská univerzita v Prešove</v>
          </cell>
          <cell r="E674" t="str">
            <v>Fakulta zdravotníckych odborov</v>
          </cell>
          <cell r="L674">
            <v>1</v>
          </cell>
          <cell r="M674">
            <v>5</v>
          </cell>
          <cell r="AN674">
            <v>268</v>
          </cell>
          <cell r="AO674">
            <v>287</v>
          </cell>
          <cell r="AP674">
            <v>287</v>
          </cell>
          <cell r="AQ674">
            <v>0</v>
          </cell>
          <cell r="AR674">
            <v>268</v>
          </cell>
          <cell r="BH674">
            <v>910.36000000000013</v>
          </cell>
          <cell r="BI674">
            <v>287</v>
          </cell>
          <cell r="BJ674">
            <v>0</v>
          </cell>
          <cell r="BK674" t="str">
            <v>PU</v>
          </cell>
          <cell r="BN674">
            <v>268</v>
          </cell>
        </row>
        <row r="675">
          <cell r="A675">
            <v>717000000</v>
          </cell>
          <cell r="D675" t="str">
            <v>Prešovská univerzita v Prešove</v>
          </cell>
          <cell r="E675" t="str">
            <v>Fakulta zdravotníckych odborov</v>
          </cell>
          <cell r="L675">
            <v>2</v>
          </cell>
          <cell r="M675">
            <v>5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BH675">
            <v>0</v>
          </cell>
          <cell r="BI675">
            <v>41</v>
          </cell>
          <cell r="BJ675">
            <v>0</v>
          </cell>
          <cell r="BK675" t="str">
            <v>PU</v>
          </cell>
          <cell r="BN675">
            <v>0</v>
          </cell>
        </row>
        <row r="676">
          <cell r="A676">
            <v>717000000</v>
          </cell>
          <cell r="D676" t="str">
            <v>Prešovská univerzita v Prešove</v>
          </cell>
          <cell r="E676" t="str">
            <v>Fakulta zdravotníckych odborov</v>
          </cell>
          <cell r="L676">
            <v>2</v>
          </cell>
          <cell r="M676">
            <v>5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BH676">
            <v>0</v>
          </cell>
          <cell r="BI676">
            <v>16</v>
          </cell>
          <cell r="BJ676">
            <v>0</v>
          </cell>
          <cell r="BK676" t="str">
            <v>PU</v>
          </cell>
          <cell r="BN676">
            <v>0</v>
          </cell>
        </row>
        <row r="677">
          <cell r="A677">
            <v>717000000</v>
          </cell>
          <cell r="D677" t="str">
            <v>Prešovská univerzita v Prešove</v>
          </cell>
          <cell r="E677" t="str">
            <v>Fakulta zdravotníckych odborov</v>
          </cell>
          <cell r="L677">
            <v>1</v>
          </cell>
          <cell r="M677">
            <v>5</v>
          </cell>
          <cell r="AN677">
            <v>78</v>
          </cell>
          <cell r="AO677">
            <v>87</v>
          </cell>
          <cell r="AP677">
            <v>0</v>
          </cell>
          <cell r="AQ677">
            <v>0</v>
          </cell>
          <cell r="AR677">
            <v>78</v>
          </cell>
          <cell r="BH677">
            <v>177.45</v>
          </cell>
          <cell r="BI677">
            <v>87</v>
          </cell>
          <cell r="BJ677">
            <v>0</v>
          </cell>
          <cell r="BK677" t="str">
            <v>PU</v>
          </cell>
          <cell r="BN677">
            <v>78</v>
          </cell>
        </row>
        <row r="678">
          <cell r="A678">
            <v>717000000</v>
          </cell>
          <cell r="D678" t="str">
            <v>Prešovská univerzita v Prešove</v>
          </cell>
          <cell r="E678" t="str">
            <v>Fakulta zdravotníckych odborov</v>
          </cell>
          <cell r="L678">
            <v>1</v>
          </cell>
          <cell r="M678">
            <v>5</v>
          </cell>
          <cell r="AN678">
            <v>108</v>
          </cell>
          <cell r="AO678">
            <v>125</v>
          </cell>
          <cell r="AP678">
            <v>0</v>
          </cell>
          <cell r="AQ678">
            <v>0</v>
          </cell>
          <cell r="AR678">
            <v>108</v>
          </cell>
          <cell r="BH678">
            <v>316.11870967741942</v>
          </cell>
          <cell r="BI678">
            <v>125</v>
          </cell>
          <cell r="BJ678">
            <v>0</v>
          </cell>
          <cell r="BK678" t="str">
            <v>PU</v>
          </cell>
          <cell r="BN678">
            <v>108</v>
          </cell>
        </row>
        <row r="679">
          <cell r="A679">
            <v>717000000</v>
          </cell>
          <cell r="D679" t="str">
            <v>Prešovská univerzita v Prešove</v>
          </cell>
          <cell r="E679">
            <v>0</v>
          </cell>
          <cell r="L679">
            <v>2</v>
          </cell>
          <cell r="M679">
            <v>3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BH679">
            <v>0</v>
          </cell>
          <cell r="BI679">
            <v>1</v>
          </cell>
          <cell r="BJ679">
            <v>0</v>
          </cell>
          <cell r="BK679" t="str">
            <v>PU</v>
          </cell>
          <cell r="BN679">
            <v>0</v>
          </cell>
        </row>
        <row r="680">
          <cell r="A680">
            <v>728000000</v>
          </cell>
          <cell r="D680" t="str">
            <v>Vysoká škola Danubius</v>
          </cell>
          <cell r="E680" t="str">
            <v>Fakulta sociálnych štúdií</v>
          </cell>
          <cell r="L680">
            <v>1</v>
          </cell>
          <cell r="M680">
            <v>1</v>
          </cell>
          <cell r="AN680">
            <v>203</v>
          </cell>
          <cell r="AO680">
            <v>203</v>
          </cell>
          <cell r="AP680">
            <v>0</v>
          </cell>
          <cell r="AQ680">
            <v>0</v>
          </cell>
          <cell r="AR680">
            <v>203</v>
          </cell>
          <cell r="BH680">
            <v>173.3</v>
          </cell>
          <cell r="BI680">
            <v>203</v>
          </cell>
          <cell r="BJ680">
            <v>0</v>
          </cell>
          <cell r="BK680" t="str">
            <v>VŠDan</v>
          </cell>
          <cell r="BN680">
            <v>203</v>
          </cell>
        </row>
        <row r="681">
          <cell r="A681">
            <v>728000000</v>
          </cell>
          <cell r="D681" t="str">
            <v>Vysoká škola Danubius</v>
          </cell>
          <cell r="E681" t="str">
            <v>Fakulta sociálnych štúdií</v>
          </cell>
          <cell r="L681">
            <v>1</v>
          </cell>
          <cell r="M681">
            <v>2</v>
          </cell>
          <cell r="AN681">
            <v>145</v>
          </cell>
          <cell r="AO681">
            <v>145</v>
          </cell>
          <cell r="AP681">
            <v>0</v>
          </cell>
          <cell r="AQ681">
            <v>0</v>
          </cell>
          <cell r="AR681">
            <v>145</v>
          </cell>
          <cell r="BH681">
            <v>140.60606060606062</v>
          </cell>
          <cell r="BI681">
            <v>145</v>
          </cell>
          <cell r="BJ681">
            <v>0</v>
          </cell>
          <cell r="BK681" t="str">
            <v>VŠDan</v>
          </cell>
          <cell r="BN681">
            <v>145</v>
          </cell>
        </row>
        <row r="682">
          <cell r="A682">
            <v>702000000</v>
          </cell>
          <cell r="D682" t="str">
            <v>Slovenská technická univerzita v Bratislave</v>
          </cell>
          <cell r="E682" t="str">
            <v>Stavebná fakulta</v>
          </cell>
          <cell r="L682">
            <v>1</v>
          </cell>
          <cell r="M682">
            <v>3</v>
          </cell>
          <cell r="AN682">
            <v>13</v>
          </cell>
          <cell r="AO682">
            <v>0</v>
          </cell>
          <cell r="AP682">
            <v>0</v>
          </cell>
          <cell r="AQ682">
            <v>0</v>
          </cell>
          <cell r="AR682">
            <v>13</v>
          </cell>
          <cell r="BH682">
            <v>81.900000000000006</v>
          </cell>
          <cell r="BI682">
            <v>14</v>
          </cell>
          <cell r="BJ682">
            <v>13</v>
          </cell>
          <cell r="BK682" t="str">
            <v>STU</v>
          </cell>
          <cell r="BN682">
            <v>13</v>
          </cell>
        </row>
        <row r="683">
          <cell r="A683">
            <v>702000000</v>
          </cell>
          <cell r="D683" t="str">
            <v>Slovenská technická univerzita v Bratislave</v>
          </cell>
          <cell r="E683" t="str">
            <v>Fakulta chemickej a potravinárskej technológie</v>
          </cell>
          <cell r="L683">
            <v>1</v>
          </cell>
          <cell r="M683">
            <v>3</v>
          </cell>
          <cell r="AN683">
            <v>3</v>
          </cell>
          <cell r="AO683">
            <v>0</v>
          </cell>
          <cell r="AP683">
            <v>0</v>
          </cell>
          <cell r="AQ683">
            <v>0</v>
          </cell>
          <cell r="AR683">
            <v>3</v>
          </cell>
          <cell r="BH683">
            <v>18.900000000000002</v>
          </cell>
          <cell r="BI683">
            <v>4</v>
          </cell>
          <cell r="BJ683">
            <v>3</v>
          </cell>
          <cell r="BK683" t="str">
            <v>STU</v>
          </cell>
          <cell r="BN683">
            <v>3</v>
          </cell>
        </row>
        <row r="684">
          <cell r="A684">
            <v>724000000</v>
          </cell>
          <cell r="D684" t="str">
            <v>Vysoká škola zdravotníctva a sociálnej práce sv. Alžbety v Bratislave, n. o.</v>
          </cell>
          <cell r="E684">
            <v>0</v>
          </cell>
          <cell r="L684">
            <v>2</v>
          </cell>
          <cell r="M684">
            <v>2</v>
          </cell>
          <cell r="AN684">
            <v>98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BH684">
            <v>0</v>
          </cell>
          <cell r="BI684">
            <v>98</v>
          </cell>
          <cell r="BJ684">
            <v>0</v>
          </cell>
          <cell r="BK684" t="str">
            <v>VŠZaSP</v>
          </cell>
          <cell r="BN684">
            <v>0</v>
          </cell>
        </row>
        <row r="685">
          <cell r="A685">
            <v>719000000</v>
          </cell>
          <cell r="D685" t="str">
            <v>Trenčianska univerzita Alexandra Dubčeka v Trenčíne</v>
          </cell>
          <cell r="E685" t="str">
            <v>Fakulta špeciálnej techniky</v>
          </cell>
          <cell r="L685">
            <v>1</v>
          </cell>
          <cell r="M685">
            <v>1</v>
          </cell>
          <cell r="AN685">
            <v>67</v>
          </cell>
          <cell r="AO685">
            <v>75</v>
          </cell>
          <cell r="AP685">
            <v>75</v>
          </cell>
          <cell r="AQ685">
            <v>67</v>
          </cell>
          <cell r="AR685">
            <v>67</v>
          </cell>
          <cell r="BH685">
            <v>87.899999999999991</v>
          </cell>
          <cell r="BI685">
            <v>75</v>
          </cell>
          <cell r="BJ685">
            <v>0</v>
          </cell>
          <cell r="BK685" t="str">
            <v>TUAD</v>
          </cell>
          <cell r="BN685">
            <v>67</v>
          </cell>
        </row>
        <row r="686">
          <cell r="A686">
            <v>709000000</v>
          </cell>
          <cell r="D686" t="str">
            <v>Technická univerzita v Košiciach</v>
          </cell>
          <cell r="E686" t="str">
            <v>Fakulta elektrotechniky a informatiky</v>
          </cell>
          <cell r="L686">
            <v>1</v>
          </cell>
          <cell r="M686">
            <v>1</v>
          </cell>
          <cell r="AN686">
            <v>0</v>
          </cell>
          <cell r="AO686">
            <v>38</v>
          </cell>
          <cell r="AP686">
            <v>38</v>
          </cell>
          <cell r="AQ686">
            <v>0</v>
          </cell>
          <cell r="AR686">
            <v>0</v>
          </cell>
          <cell r="BH686">
            <v>0</v>
          </cell>
          <cell r="BI686">
            <v>38</v>
          </cell>
          <cell r="BJ686">
            <v>0</v>
          </cell>
          <cell r="BK686" t="str">
            <v>TUKE</v>
          </cell>
          <cell r="BN686">
            <v>0</v>
          </cell>
        </row>
        <row r="687">
          <cell r="A687">
            <v>720000000</v>
          </cell>
          <cell r="D687" t="str">
            <v>Univerzita sv. Cyrila a Metoda v Trnave</v>
          </cell>
          <cell r="E687" t="str">
            <v>Fakulta sociálnych vied</v>
          </cell>
          <cell r="L687">
            <v>2</v>
          </cell>
          <cell r="M687">
            <v>3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BH687">
            <v>0</v>
          </cell>
          <cell r="BI687">
            <v>4</v>
          </cell>
          <cell r="BJ687">
            <v>0</v>
          </cell>
          <cell r="BK687" t="str">
            <v>UCM</v>
          </cell>
          <cell r="BN687">
            <v>0</v>
          </cell>
        </row>
        <row r="688">
          <cell r="A688">
            <v>710000000</v>
          </cell>
          <cell r="D688" t="str">
            <v>Žilinská univerzita v Žiline</v>
          </cell>
          <cell r="E688" t="str">
            <v>Fakulta riadenia a informatiky</v>
          </cell>
          <cell r="L688">
            <v>1</v>
          </cell>
          <cell r="M688">
            <v>2</v>
          </cell>
          <cell r="AN688">
            <v>97</v>
          </cell>
          <cell r="AO688">
            <v>103</v>
          </cell>
          <cell r="AP688">
            <v>0</v>
          </cell>
          <cell r="AQ688">
            <v>0</v>
          </cell>
          <cell r="AR688">
            <v>97</v>
          </cell>
          <cell r="BH688">
            <v>90.533333333333331</v>
          </cell>
          <cell r="BI688">
            <v>103</v>
          </cell>
          <cell r="BJ688">
            <v>0</v>
          </cell>
          <cell r="BK688" t="str">
            <v>ŽU</v>
          </cell>
          <cell r="BN688">
            <v>97</v>
          </cell>
        </row>
        <row r="689">
          <cell r="A689">
            <v>709000000</v>
          </cell>
          <cell r="D689" t="str">
            <v>Technická univerzita v Košiciach</v>
          </cell>
          <cell r="E689" t="str">
            <v>Strojnícka fakulta</v>
          </cell>
          <cell r="L689">
            <v>2</v>
          </cell>
          <cell r="M689">
            <v>3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BH689">
            <v>0</v>
          </cell>
          <cell r="BI689">
            <v>1</v>
          </cell>
          <cell r="BJ689">
            <v>0</v>
          </cell>
          <cell r="BK689" t="str">
            <v>TUKE</v>
          </cell>
          <cell r="BN689">
            <v>0</v>
          </cell>
        </row>
        <row r="690">
          <cell r="A690">
            <v>709000000</v>
          </cell>
          <cell r="D690" t="str">
            <v>Technická univerzita v Košiciach</v>
          </cell>
          <cell r="E690" t="str">
            <v>Strojnícka fakulta</v>
          </cell>
          <cell r="L690">
            <v>2</v>
          </cell>
          <cell r="M690">
            <v>3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BH690">
            <v>0</v>
          </cell>
          <cell r="BI690">
            <v>4</v>
          </cell>
          <cell r="BJ690">
            <v>0</v>
          </cell>
          <cell r="BK690" t="str">
            <v>TUKE</v>
          </cell>
          <cell r="BN690">
            <v>0</v>
          </cell>
        </row>
        <row r="691">
          <cell r="A691">
            <v>709000000</v>
          </cell>
          <cell r="D691" t="str">
            <v>Technická univerzita v Košiciach</v>
          </cell>
          <cell r="E691" t="str">
            <v>Strojnícka fakulta</v>
          </cell>
          <cell r="L691">
            <v>2</v>
          </cell>
          <cell r="M691">
            <v>3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BH691">
            <v>0</v>
          </cell>
          <cell r="BI691">
            <v>9</v>
          </cell>
          <cell r="BJ691">
            <v>0</v>
          </cell>
          <cell r="BK691" t="str">
            <v>TUKE</v>
          </cell>
          <cell r="BN691">
            <v>0</v>
          </cell>
        </row>
        <row r="692">
          <cell r="A692">
            <v>722000000</v>
          </cell>
          <cell r="D692" t="str">
            <v>Katolícka univerzita v Ružomberku</v>
          </cell>
          <cell r="E692" t="str">
            <v>Pedagogická fakulta</v>
          </cell>
          <cell r="L692">
            <v>2</v>
          </cell>
          <cell r="M692">
            <v>3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BH692">
            <v>0</v>
          </cell>
          <cell r="BI692">
            <v>2</v>
          </cell>
          <cell r="BJ692">
            <v>0</v>
          </cell>
          <cell r="BK692" t="str">
            <v>KU</v>
          </cell>
          <cell r="BN692">
            <v>0</v>
          </cell>
        </row>
        <row r="693">
          <cell r="A693">
            <v>709000000</v>
          </cell>
          <cell r="D693" t="str">
            <v>Technická univerzita v Košiciach</v>
          </cell>
          <cell r="E693" t="str">
            <v>Fakulta elektrotechniky a informatiky</v>
          </cell>
          <cell r="L693">
            <v>1</v>
          </cell>
          <cell r="M693">
            <v>3</v>
          </cell>
          <cell r="AN693">
            <v>10</v>
          </cell>
          <cell r="AO693">
            <v>0</v>
          </cell>
          <cell r="AP693">
            <v>0</v>
          </cell>
          <cell r="AQ693">
            <v>10</v>
          </cell>
          <cell r="AR693">
            <v>10</v>
          </cell>
          <cell r="BH693">
            <v>63</v>
          </cell>
          <cell r="BI693">
            <v>11</v>
          </cell>
          <cell r="BJ693">
            <v>10</v>
          </cell>
          <cell r="BK693" t="str">
            <v>TUKE</v>
          </cell>
          <cell r="BN693">
            <v>10</v>
          </cell>
        </row>
        <row r="694">
          <cell r="A694">
            <v>709000000</v>
          </cell>
          <cell r="D694" t="str">
            <v>Technická univerzita v Košiciach</v>
          </cell>
          <cell r="E694" t="str">
            <v>Fakulta elektrotechniky a informatiky</v>
          </cell>
          <cell r="L694">
            <v>1</v>
          </cell>
          <cell r="M694">
            <v>1</v>
          </cell>
          <cell r="AN694">
            <v>220</v>
          </cell>
          <cell r="AO694">
            <v>238</v>
          </cell>
          <cell r="AP694">
            <v>238</v>
          </cell>
          <cell r="AQ694">
            <v>220</v>
          </cell>
          <cell r="AR694">
            <v>220</v>
          </cell>
          <cell r="BH694">
            <v>280.5</v>
          </cell>
          <cell r="BI694">
            <v>238</v>
          </cell>
          <cell r="BJ694">
            <v>0</v>
          </cell>
          <cell r="BK694" t="str">
            <v>TUKE</v>
          </cell>
          <cell r="BN694">
            <v>220</v>
          </cell>
        </row>
        <row r="695">
          <cell r="A695">
            <v>728000000</v>
          </cell>
          <cell r="D695" t="str">
            <v>Vysoká škola Danubius</v>
          </cell>
          <cell r="E695" t="str">
            <v>Fakulta verejnej politiky a verejnej správy</v>
          </cell>
          <cell r="L695">
            <v>2</v>
          </cell>
          <cell r="M695">
            <v>3</v>
          </cell>
          <cell r="AN695">
            <v>53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BH695">
            <v>0</v>
          </cell>
          <cell r="BI695">
            <v>53</v>
          </cell>
          <cell r="BJ695">
            <v>0</v>
          </cell>
          <cell r="BK695" t="str">
            <v>VŠDan</v>
          </cell>
          <cell r="BN695">
            <v>0</v>
          </cell>
        </row>
        <row r="696">
          <cell r="A696">
            <v>709000000</v>
          </cell>
          <cell r="D696" t="str">
            <v>Technická univerzita v Košiciach</v>
          </cell>
          <cell r="E696" t="str">
            <v>Fakulta baníctva, ekológie, riadenia a geotechnológií</v>
          </cell>
          <cell r="L696">
            <v>2</v>
          </cell>
          <cell r="M696">
            <v>3</v>
          </cell>
          <cell r="AN696">
            <v>2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BH696">
            <v>0</v>
          </cell>
          <cell r="BI696">
            <v>11</v>
          </cell>
          <cell r="BJ696">
            <v>0</v>
          </cell>
          <cell r="BK696" t="str">
            <v>TUKE</v>
          </cell>
          <cell r="BN696">
            <v>0</v>
          </cell>
        </row>
        <row r="697">
          <cell r="A697">
            <v>709000000</v>
          </cell>
          <cell r="D697" t="str">
            <v>Technická univerzita v Košiciach</v>
          </cell>
          <cell r="E697" t="str">
            <v>Stavebná fakulta</v>
          </cell>
          <cell r="L697">
            <v>2</v>
          </cell>
          <cell r="M697">
            <v>3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BH697">
            <v>0</v>
          </cell>
          <cell r="BI697">
            <v>1</v>
          </cell>
          <cell r="BJ697">
            <v>0</v>
          </cell>
          <cell r="BK697" t="str">
            <v>TUKE</v>
          </cell>
          <cell r="BN697">
            <v>0</v>
          </cell>
        </row>
        <row r="698">
          <cell r="A698">
            <v>709000000</v>
          </cell>
          <cell r="D698" t="str">
            <v>Technická univerzita v Košiciach</v>
          </cell>
          <cell r="E698" t="str">
            <v>Fakulta elektrotechniky a informatiky</v>
          </cell>
          <cell r="L698">
            <v>1</v>
          </cell>
          <cell r="M698">
            <v>1</v>
          </cell>
          <cell r="AN698">
            <v>47</v>
          </cell>
          <cell r="AO698">
            <v>51</v>
          </cell>
          <cell r="AP698">
            <v>51</v>
          </cell>
          <cell r="AQ698">
            <v>47</v>
          </cell>
          <cell r="AR698">
            <v>47</v>
          </cell>
          <cell r="BH698">
            <v>57.449999999999996</v>
          </cell>
          <cell r="BI698">
            <v>51</v>
          </cell>
          <cell r="BJ698">
            <v>0</v>
          </cell>
          <cell r="BK698" t="str">
            <v>TUKE</v>
          </cell>
          <cell r="BN698">
            <v>47</v>
          </cell>
        </row>
        <row r="699">
          <cell r="A699">
            <v>709000000</v>
          </cell>
          <cell r="D699" t="str">
            <v>Technická univerzita v Košiciach</v>
          </cell>
          <cell r="E699" t="str">
            <v>Fakulta elektrotechniky a informatiky</v>
          </cell>
          <cell r="L699">
            <v>1</v>
          </cell>
          <cell r="M699">
            <v>1</v>
          </cell>
          <cell r="AN699">
            <v>157</v>
          </cell>
          <cell r="AO699">
            <v>170</v>
          </cell>
          <cell r="AP699">
            <v>170</v>
          </cell>
          <cell r="AQ699">
            <v>157</v>
          </cell>
          <cell r="AR699">
            <v>157</v>
          </cell>
          <cell r="BH699">
            <v>196.35000000000002</v>
          </cell>
          <cell r="BI699">
            <v>170</v>
          </cell>
          <cell r="BJ699">
            <v>0</v>
          </cell>
          <cell r="BK699" t="str">
            <v>TUKE</v>
          </cell>
          <cell r="BN699">
            <v>157</v>
          </cell>
        </row>
        <row r="700">
          <cell r="A700">
            <v>709000000</v>
          </cell>
          <cell r="D700" t="str">
            <v>Technická univerzita v Košiciach</v>
          </cell>
          <cell r="E700" t="str">
            <v>Fakulta elektrotechniky a informatiky</v>
          </cell>
          <cell r="L700">
            <v>1</v>
          </cell>
          <cell r="M700">
            <v>1</v>
          </cell>
          <cell r="AN700">
            <v>96</v>
          </cell>
          <cell r="AO700">
            <v>122</v>
          </cell>
          <cell r="AP700">
            <v>122</v>
          </cell>
          <cell r="AQ700">
            <v>96</v>
          </cell>
          <cell r="AR700">
            <v>96</v>
          </cell>
          <cell r="BH700">
            <v>113.83783783783784</v>
          </cell>
          <cell r="BI700">
            <v>122</v>
          </cell>
          <cell r="BJ700">
            <v>0</v>
          </cell>
          <cell r="BK700" t="str">
            <v>TUKE</v>
          </cell>
          <cell r="BN700">
            <v>96</v>
          </cell>
        </row>
        <row r="701">
          <cell r="A701">
            <v>705000000</v>
          </cell>
          <cell r="D701" t="str">
            <v>Technická univerzita vo Zvolene</v>
          </cell>
          <cell r="E701" t="str">
            <v>Drevárska fakulta</v>
          </cell>
          <cell r="L701">
            <v>2</v>
          </cell>
          <cell r="M701">
            <v>1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BH701">
            <v>0</v>
          </cell>
          <cell r="BI701">
            <v>18</v>
          </cell>
          <cell r="BJ701">
            <v>0</v>
          </cell>
          <cell r="BK701" t="str">
            <v>TUZVO</v>
          </cell>
          <cell r="BN701">
            <v>0</v>
          </cell>
        </row>
        <row r="702">
          <cell r="A702">
            <v>701000000</v>
          </cell>
          <cell r="D702" t="str">
            <v>Univerzita Komenského v Bratislave</v>
          </cell>
          <cell r="E702" t="str">
            <v>Fakulta matematiky, fyziky a informatiky</v>
          </cell>
          <cell r="L702">
            <v>1</v>
          </cell>
          <cell r="M702">
            <v>3</v>
          </cell>
          <cell r="AN702">
            <v>15</v>
          </cell>
          <cell r="AO702">
            <v>0</v>
          </cell>
          <cell r="AP702">
            <v>0</v>
          </cell>
          <cell r="AQ702">
            <v>0</v>
          </cell>
          <cell r="AR702">
            <v>15</v>
          </cell>
          <cell r="BH702">
            <v>94.5</v>
          </cell>
          <cell r="BI702">
            <v>15</v>
          </cell>
          <cell r="BJ702">
            <v>15</v>
          </cell>
          <cell r="BK702" t="str">
            <v>UK</v>
          </cell>
          <cell r="BN702">
            <v>15</v>
          </cell>
        </row>
        <row r="703">
          <cell r="A703">
            <v>701000000</v>
          </cell>
          <cell r="D703" t="str">
            <v>Univerzita Komenského v Bratislave</v>
          </cell>
          <cell r="E703" t="str">
            <v>Fakulta sociálnych a ekonomických vied</v>
          </cell>
          <cell r="L703">
            <v>2</v>
          </cell>
          <cell r="M703">
            <v>3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BH703">
            <v>0</v>
          </cell>
          <cell r="BI703">
            <v>5</v>
          </cell>
          <cell r="BJ703">
            <v>0</v>
          </cell>
          <cell r="BK703" t="str">
            <v>UK</v>
          </cell>
          <cell r="BN703">
            <v>0</v>
          </cell>
        </row>
        <row r="704">
          <cell r="A704">
            <v>711000000</v>
          </cell>
          <cell r="D704" t="str">
            <v>Univerzita Pavla Jozefa Šafárika v Košiciach</v>
          </cell>
          <cell r="E704" t="str">
            <v>Filozofická fakulta</v>
          </cell>
          <cell r="L704">
            <v>1</v>
          </cell>
          <cell r="M704">
            <v>3</v>
          </cell>
          <cell r="AN704">
            <v>6</v>
          </cell>
          <cell r="AO704">
            <v>0</v>
          </cell>
          <cell r="AP704">
            <v>0</v>
          </cell>
          <cell r="AQ704">
            <v>0</v>
          </cell>
          <cell r="AR704">
            <v>6</v>
          </cell>
          <cell r="BH704">
            <v>19.8</v>
          </cell>
          <cell r="BI704">
            <v>7</v>
          </cell>
          <cell r="BJ704">
            <v>6</v>
          </cell>
          <cell r="BK704" t="str">
            <v>UPJŠ</v>
          </cell>
          <cell r="BN704">
            <v>6</v>
          </cell>
        </row>
        <row r="705">
          <cell r="A705">
            <v>726000000</v>
          </cell>
          <cell r="D705" t="str">
            <v>Vysoká škola ekonómie a manažmentu v Bratislave</v>
          </cell>
          <cell r="E705">
            <v>0</v>
          </cell>
          <cell r="L705">
            <v>1</v>
          </cell>
          <cell r="M705">
            <v>1</v>
          </cell>
          <cell r="AN705">
            <v>324</v>
          </cell>
          <cell r="AO705">
            <v>324</v>
          </cell>
          <cell r="AP705">
            <v>0</v>
          </cell>
          <cell r="AQ705">
            <v>0</v>
          </cell>
          <cell r="AR705">
            <v>324</v>
          </cell>
          <cell r="BH705">
            <v>279</v>
          </cell>
          <cell r="BI705">
            <v>324</v>
          </cell>
          <cell r="BJ705">
            <v>0</v>
          </cell>
          <cell r="BK705" t="str">
            <v>VŠEMVS</v>
          </cell>
          <cell r="BN705">
            <v>324</v>
          </cell>
        </row>
        <row r="706">
          <cell r="A706">
            <v>726000000</v>
          </cell>
          <cell r="D706" t="str">
            <v>Vysoká škola ekonómie a manažmentu v Bratislave</v>
          </cell>
          <cell r="E706">
            <v>0</v>
          </cell>
          <cell r="L706">
            <v>1</v>
          </cell>
          <cell r="M706">
            <v>2</v>
          </cell>
          <cell r="AN706">
            <v>151</v>
          </cell>
          <cell r="AO706">
            <v>151</v>
          </cell>
          <cell r="AP706">
            <v>0</v>
          </cell>
          <cell r="AQ706">
            <v>0</v>
          </cell>
          <cell r="AR706">
            <v>151</v>
          </cell>
          <cell r="BH706">
            <v>140.76271186440678</v>
          </cell>
          <cell r="BI706">
            <v>151</v>
          </cell>
          <cell r="BJ706">
            <v>0</v>
          </cell>
          <cell r="BK706" t="str">
            <v>VŠEMVS</v>
          </cell>
          <cell r="BN706">
            <v>151</v>
          </cell>
        </row>
        <row r="707">
          <cell r="A707">
            <v>726000000</v>
          </cell>
          <cell r="D707" t="str">
            <v>Vysoká škola ekonómie a manažmentu v Bratislave</v>
          </cell>
          <cell r="E707">
            <v>0</v>
          </cell>
          <cell r="L707">
            <v>2</v>
          </cell>
          <cell r="M707">
            <v>1</v>
          </cell>
          <cell r="AN707">
            <v>21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BH707">
            <v>0</v>
          </cell>
          <cell r="BI707">
            <v>21</v>
          </cell>
          <cell r="BJ707">
            <v>0</v>
          </cell>
          <cell r="BK707" t="str">
            <v>VŠEMVS</v>
          </cell>
          <cell r="BN707">
            <v>0</v>
          </cell>
        </row>
        <row r="708">
          <cell r="A708">
            <v>726000000</v>
          </cell>
          <cell r="D708" t="str">
            <v>Vysoká škola ekonómie a manažmentu v Bratislave</v>
          </cell>
          <cell r="E708">
            <v>0</v>
          </cell>
          <cell r="L708">
            <v>2</v>
          </cell>
          <cell r="M708">
            <v>1</v>
          </cell>
          <cell r="AN708">
            <v>48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BH708">
            <v>0</v>
          </cell>
          <cell r="BI708">
            <v>48</v>
          </cell>
          <cell r="BJ708">
            <v>0</v>
          </cell>
          <cell r="BK708" t="str">
            <v>VŠEMVS</v>
          </cell>
          <cell r="BN708">
            <v>0</v>
          </cell>
        </row>
        <row r="709">
          <cell r="A709">
            <v>726000000</v>
          </cell>
          <cell r="D709" t="str">
            <v>Vysoká škola ekonómie a manažmentu v Bratislave</v>
          </cell>
          <cell r="E709">
            <v>0</v>
          </cell>
          <cell r="L709">
            <v>1</v>
          </cell>
          <cell r="M709">
            <v>1</v>
          </cell>
          <cell r="AN709">
            <v>23</v>
          </cell>
          <cell r="AO709">
            <v>23</v>
          </cell>
          <cell r="AP709">
            <v>0</v>
          </cell>
          <cell r="AQ709">
            <v>0</v>
          </cell>
          <cell r="AR709">
            <v>23</v>
          </cell>
          <cell r="BH709">
            <v>20.6</v>
          </cell>
          <cell r="BI709">
            <v>23</v>
          </cell>
          <cell r="BJ709">
            <v>0</v>
          </cell>
          <cell r="BK709" t="str">
            <v>VŠEMVS</v>
          </cell>
          <cell r="BN709">
            <v>23</v>
          </cell>
        </row>
        <row r="710">
          <cell r="A710">
            <v>702000000</v>
          </cell>
          <cell r="D710" t="str">
            <v>Slovenská technická univerzita v Bratislave</v>
          </cell>
          <cell r="E710">
            <v>0</v>
          </cell>
          <cell r="L710">
            <v>2</v>
          </cell>
          <cell r="M710">
            <v>3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BH710">
            <v>0</v>
          </cell>
          <cell r="BI710">
            <v>17</v>
          </cell>
          <cell r="BJ710">
            <v>0</v>
          </cell>
          <cell r="BK710" t="str">
            <v>STU</v>
          </cell>
          <cell r="BN710">
            <v>0</v>
          </cell>
        </row>
        <row r="711">
          <cell r="A711">
            <v>702000000</v>
          </cell>
          <cell r="D711" t="str">
            <v>Slovenská technická univerzita v Bratislave</v>
          </cell>
          <cell r="E711" t="str">
            <v>Materiálovotechnologická fakulta so sídlom v Trnave</v>
          </cell>
          <cell r="L711">
            <v>2</v>
          </cell>
          <cell r="M711">
            <v>3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BH711">
            <v>0</v>
          </cell>
          <cell r="BI711">
            <v>1</v>
          </cell>
          <cell r="BJ711">
            <v>0</v>
          </cell>
          <cell r="BK711" t="str">
            <v>STU</v>
          </cell>
          <cell r="BN711">
            <v>0</v>
          </cell>
        </row>
        <row r="712">
          <cell r="A712">
            <v>726000000</v>
          </cell>
          <cell r="D712" t="str">
            <v>Vysoká škola ekonómie a manažmentu v Bratislave</v>
          </cell>
          <cell r="E712">
            <v>0</v>
          </cell>
          <cell r="L712">
            <v>1</v>
          </cell>
          <cell r="M712">
            <v>1</v>
          </cell>
          <cell r="AN712">
            <v>829</v>
          </cell>
          <cell r="AO712">
            <v>829</v>
          </cell>
          <cell r="AP712">
            <v>0</v>
          </cell>
          <cell r="AQ712">
            <v>0</v>
          </cell>
          <cell r="AR712">
            <v>829</v>
          </cell>
          <cell r="BH712">
            <v>720.90140845070425</v>
          </cell>
          <cell r="BI712">
            <v>829</v>
          </cell>
          <cell r="BJ712">
            <v>0</v>
          </cell>
          <cell r="BK712" t="str">
            <v>VŠEMVS</v>
          </cell>
          <cell r="BN712">
            <v>829</v>
          </cell>
        </row>
        <row r="713">
          <cell r="A713">
            <v>711000000</v>
          </cell>
          <cell r="D713" t="str">
            <v>Univerzita Pavla Jozefa Šafárika v Košiciach</v>
          </cell>
          <cell r="E713" t="str">
            <v>Filozofická fakulta</v>
          </cell>
          <cell r="L713">
            <v>1</v>
          </cell>
          <cell r="M713">
            <v>1</v>
          </cell>
          <cell r="AN713">
            <v>0</v>
          </cell>
          <cell r="AO713">
            <v>1</v>
          </cell>
          <cell r="AP713">
            <v>0</v>
          </cell>
          <cell r="AQ713">
            <v>0</v>
          </cell>
          <cell r="AR713">
            <v>0</v>
          </cell>
          <cell r="BH713">
            <v>0</v>
          </cell>
          <cell r="BI713">
            <v>1</v>
          </cell>
          <cell r="BJ713">
            <v>0</v>
          </cell>
          <cell r="BK713" t="str">
            <v>UPJŠ</v>
          </cell>
          <cell r="BN713">
            <v>0</v>
          </cell>
        </row>
        <row r="714">
          <cell r="A714">
            <v>719000000</v>
          </cell>
          <cell r="D714" t="str">
            <v>Trenčianska univerzita Alexandra Dubčeka v Trenčíne</v>
          </cell>
          <cell r="E714">
            <v>0</v>
          </cell>
          <cell r="L714">
            <v>2</v>
          </cell>
          <cell r="M714">
            <v>1</v>
          </cell>
          <cell r="AN714">
            <v>6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BH714">
            <v>0</v>
          </cell>
          <cell r="BI714">
            <v>11</v>
          </cell>
          <cell r="BJ714">
            <v>0</v>
          </cell>
          <cell r="BK714" t="str">
            <v>TUAD</v>
          </cell>
          <cell r="BN714">
            <v>0</v>
          </cell>
        </row>
        <row r="715">
          <cell r="A715">
            <v>729000000</v>
          </cell>
          <cell r="D715" t="str">
            <v>Vysoká škola medzinárodného podnikania ISM Slovakia v Prešove</v>
          </cell>
          <cell r="E715">
            <v>0</v>
          </cell>
          <cell r="L715">
            <v>1</v>
          </cell>
          <cell r="M715">
            <v>1</v>
          </cell>
          <cell r="AN715">
            <v>25</v>
          </cell>
          <cell r="AO715">
            <v>25</v>
          </cell>
          <cell r="AP715">
            <v>0</v>
          </cell>
          <cell r="AQ715">
            <v>0</v>
          </cell>
          <cell r="AR715">
            <v>25</v>
          </cell>
          <cell r="BH715">
            <v>20.5</v>
          </cell>
          <cell r="BI715">
            <v>25</v>
          </cell>
          <cell r="BJ715">
            <v>0</v>
          </cell>
          <cell r="BK715" t="str">
            <v>ISM</v>
          </cell>
          <cell r="BN715">
            <v>25</v>
          </cell>
        </row>
        <row r="716">
          <cell r="A716">
            <v>718000000</v>
          </cell>
          <cell r="D716" t="str">
            <v>Akadémia umení v Banskej Bystrici</v>
          </cell>
          <cell r="E716" t="str">
            <v>Fakulta dramatických umení</v>
          </cell>
          <cell r="L716">
            <v>1</v>
          </cell>
          <cell r="M716">
            <v>3</v>
          </cell>
          <cell r="AN716">
            <v>2</v>
          </cell>
          <cell r="AO716">
            <v>0</v>
          </cell>
          <cell r="AP716">
            <v>0</v>
          </cell>
          <cell r="AQ716">
            <v>0</v>
          </cell>
          <cell r="AR716">
            <v>2</v>
          </cell>
          <cell r="BH716">
            <v>6.6000000000000005</v>
          </cell>
          <cell r="BI716">
            <v>2</v>
          </cell>
          <cell r="BJ716">
            <v>2</v>
          </cell>
          <cell r="BK716" t="str">
            <v>AU</v>
          </cell>
          <cell r="BN716">
            <v>2</v>
          </cell>
        </row>
        <row r="717">
          <cell r="A717">
            <v>718000000</v>
          </cell>
          <cell r="D717" t="str">
            <v>Akadémia umení v Banskej Bystrici</v>
          </cell>
          <cell r="E717" t="str">
            <v>Fakulta dramatických umení</v>
          </cell>
          <cell r="L717">
            <v>1</v>
          </cell>
          <cell r="M717">
            <v>1</v>
          </cell>
          <cell r="AN717">
            <v>34</v>
          </cell>
          <cell r="AO717">
            <v>38</v>
          </cell>
          <cell r="AP717">
            <v>0</v>
          </cell>
          <cell r="AQ717">
            <v>0</v>
          </cell>
          <cell r="AR717">
            <v>34</v>
          </cell>
          <cell r="BH717">
            <v>71.928888888888892</v>
          </cell>
          <cell r="BI717">
            <v>38</v>
          </cell>
          <cell r="BJ717">
            <v>0</v>
          </cell>
          <cell r="BK717" t="str">
            <v>AU</v>
          </cell>
          <cell r="BN717">
            <v>34</v>
          </cell>
        </row>
        <row r="718">
          <cell r="A718">
            <v>729000000</v>
          </cell>
          <cell r="D718" t="str">
            <v>Vysoká škola medzinárodného podnikania ISM Slovakia v Prešove</v>
          </cell>
          <cell r="E718">
            <v>0</v>
          </cell>
          <cell r="L718">
            <v>2</v>
          </cell>
          <cell r="M718">
            <v>1</v>
          </cell>
          <cell r="AN718">
            <v>18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BH718">
            <v>0</v>
          </cell>
          <cell r="BI718">
            <v>18</v>
          </cell>
          <cell r="BJ718">
            <v>0</v>
          </cell>
          <cell r="BK718" t="str">
            <v>ISM</v>
          </cell>
          <cell r="BN718">
            <v>0</v>
          </cell>
        </row>
        <row r="719">
          <cell r="A719">
            <v>708000000</v>
          </cell>
          <cell r="D719" t="str">
            <v>Univerzita veterinárskeho lekárstva a farmácie v Košiciach</v>
          </cell>
          <cell r="E719">
            <v>0</v>
          </cell>
          <cell r="L719">
            <v>2</v>
          </cell>
          <cell r="M719">
            <v>3</v>
          </cell>
          <cell r="AN719">
            <v>4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BH719">
            <v>0</v>
          </cell>
          <cell r="BI719">
            <v>4</v>
          </cell>
          <cell r="BJ719">
            <v>0</v>
          </cell>
          <cell r="BK719" t="str">
            <v>UVLF</v>
          </cell>
          <cell r="BN719">
            <v>0</v>
          </cell>
        </row>
        <row r="720">
          <cell r="A720">
            <v>708000000</v>
          </cell>
          <cell r="D720" t="str">
            <v>Univerzita veterinárskeho lekárstva a farmácie v Košiciach</v>
          </cell>
          <cell r="E720">
            <v>0</v>
          </cell>
          <cell r="L720">
            <v>1</v>
          </cell>
          <cell r="M720">
            <v>3</v>
          </cell>
          <cell r="AN720">
            <v>11</v>
          </cell>
          <cell r="AO720">
            <v>0</v>
          </cell>
          <cell r="AP720">
            <v>0</v>
          </cell>
          <cell r="AQ720">
            <v>0</v>
          </cell>
          <cell r="AR720">
            <v>11</v>
          </cell>
          <cell r="BH720">
            <v>69.3</v>
          </cell>
          <cell r="BI720">
            <v>11</v>
          </cell>
          <cell r="BJ720">
            <v>11</v>
          </cell>
          <cell r="BK720" t="str">
            <v>UVLF</v>
          </cell>
          <cell r="BN720">
            <v>11</v>
          </cell>
        </row>
        <row r="721">
          <cell r="A721">
            <v>708000000</v>
          </cell>
          <cell r="D721" t="str">
            <v>Univerzita veterinárskeho lekárstva a farmácie v Košiciach</v>
          </cell>
          <cell r="E721">
            <v>0</v>
          </cell>
          <cell r="L721">
            <v>1</v>
          </cell>
          <cell r="M721">
            <v>3</v>
          </cell>
          <cell r="AN721">
            <v>6</v>
          </cell>
          <cell r="AO721">
            <v>0</v>
          </cell>
          <cell r="AP721">
            <v>0</v>
          </cell>
          <cell r="AQ721">
            <v>0</v>
          </cell>
          <cell r="AR721">
            <v>6</v>
          </cell>
          <cell r="BH721">
            <v>37.800000000000004</v>
          </cell>
          <cell r="BI721">
            <v>6</v>
          </cell>
          <cell r="BJ721">
            <v>6</v>
          </cell>
          <cell r="BK721" t="str">
            <v>UVLF</v>
          </cell>
          <cell r="BN721">
            <v>6</v>
          </cell>
        </row>
        <row r="722">
          <cell r="A722">
            <v>708000000</v>
          </cell>
          <cell r="D722" t="str">
            <v>Univerzita veterinárskeho lekárstva a farmácie v Košiciach</v>
          </cell>
          <cell r="E722">
            <v>0</v>
          </cell>
          <cell r="L722">
            <v>1</v>
          </cell>
          <cell r="M722">
            <v>3</v>
          </cell>
          <cell r="AN722">
            <v>4</v>
          </cell>
          <cell r="AO722">
            <v>0</v>
          </cell>
          <cell r="AP722">
            <v>0</v>
          </cell>
          <cell r="AQ722">
            <v>0</v>
          </cell>
          <cell r="AR722">
            <v>4</v>
          </cell>
          <cell r="BH722">
            <v>25.200000000000003</v>
          </cell>
          <cell r="BI722">
            <v>4</v>
          </cell>
          <cell r="BJ722">
            <v>4</v>
          </cell>
          <cell r="BK722" t="str">
            <v>UVLF</v>
          </cell>
          <cell r="BN722">
            <v>4</v>
          </cell>
        </row>
        <row r="723">
          <cell r="A723">
            <v>708000000</v>
          </cell>
          <cell r="D723" t="str">
            <v>Univerzita veterinárskeho lekárstva a farmácie v Košiciach</v>
          </cell>
          <cell r="E723">
            <v>0</v>
          </cell>
          <cell r="L723">
            <v>1</v>
          </cell>
          <cell r="M723">
            <v>3</v>
          </cell>
          <cell r="AN723">
            <v>10</v>
          </cell>
          <cell r="AO723">
            <v>0</v>
          </cell>
          <cell r="AP723">
            <v>0</v>
          </cell>
          <cell r="AQ723">
            <v>0</v>
          </cell>
          <cell r="AR723">
            <v>10</v>
          </cell>
          <cell r="BH723">
            <v>63</v>
          </cell>
          <cell r="BI723">
            <v>10</v>
          </cell>
          <cell r="BJ723">
            <v>10</v>
          </cell>
          <cell r="BK723" t="str">
            <v>UVLF</v>
          </cell>
          <cell r="BN723">
            <v>10</v>
          </cell>
        </row>
        <row r="724">
          <cell r="A724">
            <v>708000000</v>
          </cell>
          <cell r="D724" t="str">
            <v>Univerzita veterinárskeho lekárstva a farmácie v Košiciach</v>
          </cell>
          <cell r="E724">
            <v>0</v>
          </cell>
          <cell r="L724">
            <v>1</v>
          </cell>
          <cell r="M724">
            <v>3</v>
          </cell>
          <cell r="AN724">
            <v>10</v>
          </cell>
          <cell r="AO724">
            <v>0</v>
          </cell>
          <cell r="AP724">
            <v>0</v>
          </cell>
          <cell r="AQ724">
            <v>0</v>
          </cell>
          <cell r="AR724">
            <v>10</v>
          </cell>
          <cell r="BH724">
            <v>63</v>
          </cell>
          <cell r="BI724">
            <v>10</v>
          </cell>
          <cell r="BJ724">
            <v>10</v>
          </cell>
          <cell r="BK724" t="str">
            <v>UVLF</v>
          </cell>
          <cell r="BN724">
            <v>10</v>
          </cell>
        </row>
        <row r="725">
          <cell r="A725">
            <v>708000000</v>
          </cell>
          <cell r="D725" t="str">
            <v>Univerzita veterinárskeho lekárstva a farmácie v Košiciach</v>
          </cell>
          <cell r="E725">
            <v>0</v>
          </cell>
          <cell r="L725">
            <v>1</v>
          </cell>
          <cell r="M725">
            <v>3</v>
          </cell>
          <cell r="AN725">
            <v>7</v>
          </cell>
          <cell r="AO725">
            <v>0</v>
          </cell>
          <cell r="AP725">
            <v>0</v>
          </cell>
          <cell r="AQ725">
            <v>0</v>
          </cell>
          <cell r="AR725">
            <v>7</v>
          </cell>
          <cell r="BH725">
            <v>44.1</v>
          </cell>
          <cell r="BI725">
            <v>7</v>
          </cell>
          <cell r="BJ725">
            <v>7</v>
          </cell>
          <cell r="BK725" t="str">
            <v>UVLF</v>
          </cell>
          <cell r="BN725">
            <v>7</v>
          </cell>
        </row>
        <row r="726">
          <cell r="A726">
            <v>708000000</v>
          </cell>
          <cell r="D726" t="str">
            <v>Univerzita veterinárskeho lekárstva a farmácie v Košiciach</v>
          </cell>
          <cell r="E726">
            <v>0</v>
          </cell>
          <cell r="L726">
            <v>1</v>
          </cell>
          <cell r="M726">
            <v>1</v>
          </cell>
          <cell r="AN726">
            <v>109</v>
          </cell>
          <cell r="AO726">
            <v>117</v>
          </cell>
          <cell r="AP726">
            <v>0</v>
          </cell>
          <cell r="AQ726">
            <v>0</v>
          </cell>
          <cell r="AR726">
            <v>109</v>
          </cell>
          <cell r="BH726">
            <v>370.06315789473689</v>
          </cell>
          <cell r="BI726">
            <v>117</v>
          </cell>
          <cell r="BJ726">
            <v>0</v>
          </cell>
          <cell r="BK726" t="str">
            <v>UVLF</v>
          </cell>
          <cell r="BN726">
            <v>109</v>
          </cell>
        </row>
        <row r="727">
          <cell r="A727">
            <v>708000000</v>
          </cell>
          <cell r="D727" t="str">
            <v>Univerzita veterinárskeho lekárstva a farmácie v Košiciach</v>
          </cell>
          <cell r="E727">
            <v>0</v>
          </cell>
          <cell r="L727">
            <v>1</v>
          </cell>
          <cell r="M727">
            <v>1</v>
          </cell>
          <cell r="AN727">
            <v>51</v>
          </cell>
          <cell r="AO727">
            <v>54</v>
          </cell>
          <cell r="AP727">
            <v>0</v>
          </cell>
          <cell r="AQ727">
            <v>0</v>
          </cell>
          <cell r="AR727">
            <v>51</v>
          </cell>
          <cell r="BH727">
            <v>100.32000000000001</v>
          </cell>
          <cell r="BI727">
            <v>54</v>
          </cell>
          <cell r="BJ727">
            <v>0</v>
          </cell>
          <cell r="BK727" t="str">
            <v>UVLF</v>
          </cell>
          <cell r="BN727">
            <v>51</v>
          </cell>
        </row>
        <row r="728">
          <cell r="A728">
            <v>708000000</v>
          </cell>
          <cell r="D728" t="str">
            <v>Univerzita veterinárskeho lekárstva a farmácie v Košiciach</v>
          </cell>
          <cell r="E728">
            <v>0</v>
          </cell>
          <cell r="L728">
            <v>1</v>
          </cell>
          <cell r="M728">
            <v>1</v>
          </cell>
          <cell r="AN728">
            <v>26</v>
          </cell>
          <cell r="AO728">
            <v>34</v>
          </cell>
          <cell r="AP728">
            <v>0</v>
          </cell>
          <cell r="AQ728">
            <v>0</v>
          </cell>
          <cell r="AR728">
            <v>26</v>
          </cell>
          <cell r="BH728">
            <v>97.240000000000009</v>
          </cell>
          <cell r="BI728">
            <v>34</v>
          </cell>
          <cell r="BJ728">
            <v>0</v>
          </cell>
          <cell r="BK728" t="str">
            <v>UVLF</v>
          </cell>
          <cell r="BN728">
            <v>26</v>
          </cell>
        </row>
        <row r="729">
          <cell r="A729">
            <v>714000000</v>
          </cell>
          <cell r="D729" t="str">
            <v>Univerzita Mateja Bela v Banskej Bystrici</v>
          </cell>
          <cell r="E729" t="str">
            <v>Ekonomická fakulta</v>
          </cell>
          <cell r="L729">
            <v>2</v>
          </cell>
          <cell r="M729">
            <v>2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BH729">
            <v>0</v>
          </cell>
          <cell r="BI729">
            <v>25</v>
          </cell>
          <cell r="BJ729">
            <v>0</v>
          </cell>
          <cell r="BK729" t="str">
            <v>UMB</v>
          </cell>
          <cell r="BN729">
            <v>0</v>
          </cell>
        </row>
        <row r="730">
          <cell r="A730">
            <v>714000000</v>
          </cell>
          <cell r="D730" t="str">
            <v>Univerzita Mateja Bela v Banskej Bystrici</v>
          </cell>
          <cell r="E730" t="str">
            <v>Ekonomická fakulta</v>
          </cell>
          <cell r="L730">
            <v>2</v>
          </cell>
          <cell r="M730">
            <v>2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BH730">
            <v>0</v>
          </cell>
          <cell r="BI730">
            <v>25</v>
          </cell>
          <cell r="BJ730">
            <v>0</v>
          </cell>
          <cell r="BK730" t="str">
            <v>UMB</v>
          </cell>
          <cell r="BN730">
            <v>0</v>
          </cell>
        </row>
        <row r="731">
          <cell r="A731">
            <v>714000000</v>
          </cell>
          <cell r="D731" t="str">
            <v>Univerzita Mateja Bela v Banskej Bystrici</v>
          </cell>
          <cell r="E731" t="str">
            <v>Ekonomická fakulta</v>
          </cell>
          <cell r="L731">
            <v>1</v>
          </cell>
          <cell r="M731">
            <v>2</v>
          </cell>
          <cell r="AN731">
            <v>134</v>
          </cell>
          <cell r="AO731">
            <v>143</v>
          </cell>
          <cell r="AP731">
            <v>0</v>
          </cell>
          <cell r="AQ731">
            <v>0</v>
          </cell>
          <cell r="AR731">
            <v>134</v>
          </cell>
          <cell r="BH731">
            <v>121.63076923076923</v>
          </cell>
          <cell r="BI731">
            <v>143</v>
          </cell>
          <cell r="BJ731">
            <v>0</v>
          </cell>
          <cell r="BK731" t="str">
            <v>UMB</v>
          </cell>
          <cell r="BN731">
            <v>134</v>
          </cell>
        </row>
        <row r="732">
          <cell r="A732">
            <v>714000000</v>
          </cell>
          <cell r="D732" t="str">
            <v>Univerzita Mateja Bela v Banskej Bystrici</v>
          </cell>
          <cell r="E732" t="str">
            <v>Ekonomická fakulta</v>
          </cell>
          <cell r="L732">
            <v>1</v>
          </cell>
          <cell r="M732">
            <v>2</v>
          </cell>
          <cell r="AN732">
            <v>31</v>
          </cell>
          <cell r="AO732">
            <v>37</v>
          </cell>
          <cell r="AP732">
            <v>0</v>
          </cell>
          <cell r="AQ732">
            <v>0</v>
          </cell>
          <cell r="AR732">
            <v>31</v>
          </cell>
          <cell r="BH732">
            <v>29.65217391304348</v>
          </cell>
          <cell r="BI732">
            <v>37</v>
          </cell>
          <cell r="BJ732">
            <v>0</v>
          </cell>
          <cell r="BK732" t="str">
            <v>UMB</v>
          </cell>
          <cell r="BN732">
            <v>31</v>
          </cell>
        </row>
        <row r="733">
          <cell r="A733">
            <v>714000000</v>
          </cell>
          <cell r="D733" t="str">
            <v>Univerzita Mateja Bela v Banskej Bystrici</v>
          </cell>
          <cell r="E733" t="str">
            <v>Ekonomická fakulta</v>
          </cell>
          <cell r="L733">
            <v>1</v>
          </cell>
          <cell r="M733">
            <v>1</v>
          </cell>
          <cell r="AN733">
            <v>69</v>
          </cell>
          <cell r="AO733">
            <v>75</v>
          </cell>
          <cell r="AP733">
            <v>0</v>
          </cell>
          <cell r="AQ733">
            <v>0</v>
          </cell>
          <cell r="AR733">
            <v>69</v>
          </cell>
          <cell r="BH733">
            <v>59.7</v>
          </cell>
          <cell r="BI733">
            <v>75</v>
          </cell>
          <cell r="BJ733">
            <v>0</v>
          </cell>
          <cell r="BK733" t="str">
            <v>UMB</v>
          </cell>
          <cell r="BN733">
            <v>69</v>
          </cell>
        </row>
        <row r="734">
          <cell r="A734">
            <v>714000000</v>
          </cell>
          <cell r="D734" t="str">
            <v>Univerzita Mateja Bela v Banskej Bystrici</v>
          </cell>
          <cell r="E734" t="str">
            <v>Ekonomická fakulta</v>
          </cell>
          <cell r="L734">
            <v>1</v>
          </cell>
          <cell r="M734">
            <v>1</v>
          </cell>
          <cell r="AN734">
            <v>22</v>
          </cell>
          <cell r="AO734">
            <v>30</v>
          </cell>
          <cell r="AP734">
            <v>0</v>
          </cell>
          <cell r="AQ734">
            <v>0</v>
          </cell>
          <cell r="AR734">
            <v>22</v>
          </cell>
          <cell r="BH734">
            <v>19</v>
          </cell>
          <cell r="BI734">
            <v>30</v>
          </cell>
          <cell r="BJ734">
            <v>0</v>
          </cell>
          <cell r="BK734" t="str">
            <v>UMB</v>
          </cell>
          <cell r="BN734">
            <v>22</v>
          </cell>
        </row>
        <row r="735">
          <cell r="A735">
            <v>714000000</v>
          </cell>
          <cell r="D735" t="str">
            <v>Univerzita Mateja Bela v Banskej Bystrici</v>
          </cell>
          <cell r="E735" t="str">
            <v>Filozofická fakulta</v>
          </cell>
          <cell r="L735">
            <v>2</v>
          </cell>
          <cell r="M735">
            <v>1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BH735">
            <v>0</v>
          </cell>
          <cell r="BI735">
            <v>36</v>
          </cell>
          <cell r="BJ735">
            <v>0</v>
          </cell>
          <cell r="BK735" t="str">
            <v>UMB</v>
          </cell>
          <cell r="BN735">
            <v>0</v>
          </cell>
        </row>
        <row r="736">
          <cell r="A736">
            <v>714000000</v>
          </cell>
          <cell r="D736" t="str">
            <v>Univerzita Mateja Bela v Banskej Bystrici</v>
          </cell>
          <cell r="E736" t="str">
            <v>Filozofická fakulta</v>
          </cell>
          <cell r="L736">
            <v>2</v>
          </cell>
          <cell r="M736">
            <v>1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BH736">
            <v>0</v>
          </cell>
          <cell r="BI736">
            <v>21</v>
          </cell>
          <cell r="BJ736">
            <v>0</v>
          </cell>
          <cell r="BK736" t="str">
            <v>UMB</v>
          </cell>
          <cell r="BN736">
            <v>0</v>
          </cell>
        </row>
        <row r="737">
          <cell r="A737">
            <v>714000000</v>
          </cell>
          <cell r="D737" t="str">
            <v>Univerzita Mateja Bela v Banskej Bystrici</v>
          </cell>
          <cell r="E737" t="str">
            <v>Filozofická fakulta</v>
          </cell>
          <cell r="L737">
            <v>1</v>
          </cell>
          <cell r="M737">
            <v>2</v>
          </cell>
          <cell r="AN737">
            <v>28.5</v>
          </cell>
          <cell r="AO737">
            <v>30.5</v>
          </cell>
          <cell r="AP737">
            <v>0</v>
          </cell>
          <cell r="AQ737">
            <v>0</v>
          </cell>
          <cell r="AR737">
            <v>28.5</v>
          </cell>
          <cell r="BH737">
            <v>33.68181818181818</v>
          </cell>
          <cell r="BI737">
            <v>30.5</v>
          </cell>
          <cell r="BJ737">
            <v>0</v>
          </cell>
          <cell r="BK737" t="str">
            <v>UMB</v>
          </cell>
          <cell r="BN737">
            <v>28.5</v>
          </cell>
        </row>
        <row r="738">
          <cell r="A738">
            <v>714000000</v>
          </cell>
          <cell r="D738" t="str">
            <v>Univerzita Mateja Bela v Banskej Bystrici</v>
          </cell>
          <cell r="E738" t="str">
            <v>Filozofická fakulta</v>
          </cell>
          <cell r="L738">
            <v>1</v>
          </cell>
          <cell r="M738">
            <v>2</v>
          </cell>
          <cell r="AN738">
            <v>6.5</v>
          </cell>
          <cell r="AO738">
            <v>7.5</v>
          </cell>
          <cell r="AP738">
            <v>0</v>
          </cell>
          <cell r="AQ738">
            <v>0</v>
          </cell>
          <cell r="AR738">
            <v>6.5</v>
          </cell>
          <cell r="BH738">
            <v>9.75</v>
          </cell>
          <cell r="BI738">
            <v>7.5</v>
          </cell>
          <cell r="BJ738">
            <v>0</v>
          </cell>
          <cell r="BK738" t="str">
            <v>UMB</v>
          </cell>
          <cell r="BN738">
            <v>6.5</v>
          </cell>
        </row>
        <row r="739">
          <cell r="A739">
            <v>714000000</v>
          </cell>
          <cell r="D739" t="str">
            <v>Univerzita Mateja Bela v Banskej Bystrici</v>
          </cell>
          <cell r="E739" t="str">
            <v>Filozofická fakulta</v>
          </cell>
          <cell r="L739">
            <v>1</v>
          </cell>
          <cell r="M739">
            <v>3</v>
          </cell>
          <cell r="AN739">
            <v>1</v>
          </cell>
          <cell r="AO739">
            <v>0</v>
          </cell>
          <cell r="AP739">
            <v>0</v>
          </cell>
          <cell r="AQ739">
            <v>0</v>
          </cell>
          <cell r="AR739">
            <v>1</v>
          </cell>
          <cell r="BH739">
            <v>4.4000000000000004</v>
          </cell>
          <cell r="BI739">
            <v>2</v>
          </cell>
          <cell r="BJ739">
            <v>1</v>
          </cell>
          <cell r="BK739" t="str">
            <v>UMB</v>
          </cell>
          <cell r="BN739">
            <v>1</v>
          </cell>
        </row>
        <row r="740">
          <cell r="A740">
            <v>714000000</v>
          </cell>
          <cell r="D740" t="str">
            <v>Univerzita Mateja Bela v Banskej Bystrici</v>
          </cell>
          <cell r="E740" t="str">
            <v>Filozofická fakulta</v>
          </cell>
          <cell r="L740">
            <v>1</v>
          </cell>
          <cell r="M740">
            <v>2</v>
          </cell>
          <cell r="AN740">
            <v>24</v>
          </cell>
          <cell r="AO740">
            <v>26</v>
          </cell>
          <cell r="AP740">
            <v>0</v>
          </cell>
          <cell r="AQ740">
            <v>0</v>
          </cell>
          <cell r="AR740">
            <v>24</v>
          </cell>
          <cell r="BH740">
            <v>22.628571428571426</v>
          </cell>
          <cell r="BI740">
            <v>26</v>
          </cell>
          <cell r="BJ740">
            <v>0</v>
          </cell>
          <cell r="BK740" t="str">
            <v>UMB</v>
          </cell>
          <cell r="BN740">
            <v>24</v>
          </cell>
        </row>
        <row r="741">
          <cell r="A741">
            <v>714000000</v>
          </cell>
          <cell r="D741" t="str">
            <v>Univerzita Mateja Bela v Banskej Bystrici</v>
          </cell>
          <cell r="E741" t="str">
            <v>Filozofická fakulta</v>
          </cell>
          <cell r="L741">
            <v>1</v>
          </cell>
          <cell r="M741">
            <v>1</v>
          </cell>
          <cell r="AN741">
            <v>34</v>
          </cell>
          <cell r="AO741">
            <v>54</v>
          </cell>
          <cell r="AP741">
            <v>0</v>
          </cell>
          <cell r="AQ741">
            <v>0</v>
          </cell>
          <cell r="AR741">
            <v>34</v>
          </cell>
          <cell r="BH741">
            <v>35.76</v>
          </cell>
          <cell r="BI741">
            <v>54</v>
          </cell>
          <cell r="BJ741">
            <v>0</v>
          </cell>
          <cell r="BK741" t="str">
            <v>UMB</v>
          </cell>
          <cell r="BN741">
            <v>34</v>
          </cell>
        </row>
        <row r="742">
          <cell r="A742">
            <v>714000000</v>
          </cell>
          <cell r="D742" t="str">
            <v>Univerzita Mateja Bela v Banskej Bystrici</v>
          </cell>
          <cell r="E742" t="str">
            <v>Filozofická fakulta</v>
          </cell>
          <cell r="L742">
            <v>1</v>
          </cell>
          <cell r="M742">
            <v>1</v>
          </cell>
          <cell r="AN742">
            <v>13</v>
          </cell>
          <cell r="AO742">
            <v>16</v>
          </cell>
          <cell r="AP742">
            <v>0</v>
          </cell>
          <cell r="AQ742">
            <v>0</v>
          </cell>
          <cell r="AR742">
            <v>13</v>
          </cell>
          <cell r="BH742">
            <v>5.3</v>
          </cell>
          <cell r="BI742">
            <v>16</v>
          </cell>
          <cell r="BJ742">
            <v>0</v>
          </cell>
          <cell r="BK742" t="str">
            <v>UMB</v>
          </cell>
          <cell r="BN742">
            <v>13</v>
          </cell>
        </row>
        <row r="743">
          <cell r="A743">
            <v>714000000</v>
          </cell>
          <cell r="D743" t="str">
            <v>Univerzita Mateja Bela v Banskej Bystrici</v>
          </cell>
          <cell r="E743" t="str">
            <v>Filozofická fakulta</v>
          </cell>
          <cell r="L743">
            <v>1</v>
          </cell>
          <cell r="M743">
            <v>1</v>
          </cell>
          <cell r="AN743">
            <v>4.5</v>
          </cell>
          <cell r="AO743">
            <v>5.5</v>
          </cell>
          <cell r="AP743">
            <v>0</v>
          </cell>
          <cell r="AQ743">
            <v>0</v>
          </cell>
          <cell r="AR743">
            <v>4.5</v>
          </cell>
          <cell r="BH743">
            <v>4.29</v>
          </cell>
          <cell r="BI743">
            <v>5.5</v>
          </cell>
          <cell r="BJ743">
            <v>0</v>
          </cell>
          <cell r="BK743" t="str">
            <v>UMB</v>
          </cell>
          <cell r="BN743">
            <v>4.5</v>
          </cell>
        </row>
        <row r="744">
          <cell r="A744">
            <v>714000000</v>
          </cell>
          <cell r="D744" t="str">
            <v>Univerzita Mateja Bela v Banskej Bystrici</v>
          </cell>
          <cell r="E744" t="str">
            <v>Filozofická fakulta</v>
          </cell>
          <cell r="L744">
            <v>1</v>
          </cell>
          <cell r="M744">
            <v>1</v>
          </cell>
          <cell r="AN744">
            <v>9</v>
          </cell>
          <cell r="AO744">
            <v>13</v>
          </cell>
          <cell r="AP744">
            <v>0</v>
          </cell>
          <cell r="AQ744">
            <v>0</v>
          </cell>
          <cell r="AR744">
            <v>9</v>
          </cell>
          <cell r="BH744">
            <v>7.5</v>
          </cell>
          <cell r="BI744">
            <v>13</v>
          </cell>
          <cell r="BJ744">
            <v>0</v>
          </cell>
          <cell r="BK744" t="str">
            <v>UMB</v>
          </cell>
          <cell r="BN744">
            <v>9</v>
          </cell>
        </row>
        <row r="745">
          <cell r="A745">
            <v>714000000</v>
          </cell>
          <cell r="D745" t="str">
            <v>Univerzita Mateja Bela v Banskej Bystrici</v>
          </cell>
          <cell r="E745" t="str">
            <v>Filozofická fakulta</v>
          </cell>
          <cell r="L745">
            <v>1</v>
          </cell>
          <cell r="M745">
            <v>1</v>
          </cell>
          <cell r="AN745">
            <v>46</v>
          </cell>
          <cell r="AO745">
            <v>57</v>
          </cell>
          <cell r="AP745">
            <v>0</v>
          </cell>
          <cell r="AQ745">
            <v>0</v>
          </cell>
          <cell r="AR745">
            <v>46</v>
          </cell>
          <cell r="BH745">
            <v>44.660000000000004</v>
          </cell>
          <cell r="BI745">
            <v>57</v>
          </cell>
          <cell r="BJ745">
            <v>0</v>
          </cell>
          <cell r="BK745" t="str">
            <v>UMB</v>
          </cell>
          <cell r="BN745">
            <v>46</v>
          </cell>
        </row>
        <row r="746">
          <cell r="A746">
            <v>714000000</v>
          </cell>
          <cell r="D746" t="str">
            <v>Univerzita Mateja Bela v Banskej Bystrici</v>
          </cell>
          <cell r="E746" t="str">
            <v>Filozofická fakulta</v>
          </cell>
          <cell r="L746">
            <v>1</v>
          </cell>
          <cell r="M746">
            <v>1</v>
          </cell>
          <cell r="AN746">
            <v>4.5</v>
          </cell>
          <cell r="AO746">
            <v>7.5</v>
          </cell>
          <cell r="AP746">
            <v>0</v>
          </cell>
          <cell r="AQ746">
            <v>0</v>
          </cell>
          <cell r="AR746">
            <v>4.5</v>
          </cell>
          <cell r="BH746">
            <v>4.95</v>
          </cell>
          <cell r="BI746">
            <v>7.5</v>
          </cell>
          <cell r="BJ746">
            <v>0</v>
          </cell>
          <cell r="BK746" t="str">
            <v>UMB</v>
          </cell>
          <cell r="BN746">
            <v>4.5</v>
          </cell>
        </row>
        <row r="747">
          <cell r="A747">
            <v>714000000</v>
          </cell>
          <cell r="D747" t="str">
            <v>Univerzita Mateja Bela v Banskej Bystrici</v>
          </cell>
          <cell r="E747" t="str">
            <v>Fakulta prírodných vied</v>
          </cell>
          <cell r="L747">
            <v>1</v>
          </cell>
          <cell r="M747">
            <v>1</v>
          </cell>
          <cell r="AN747">
            <v>3.5</v>
          </cell>
          <cell r="AO747">
            <v>5</v>
          </cell>
          <cell r="AP747">
            <v>0</v>
          </cell>
          <cell r="AQ747">
            <v>0</v>
          </cell>
          <cell r="AR747">
            <v>3.5</v>
          </cell>
          <cell r="BH747">
            <v>3.6399999999999992</v>
          </cell>
          <cell r="BI747">
            <v>5</v>
          </cell>
          <cell r="BJ747">
            <v>0</v>
          </cell>
          <cell r="BK747" t="str">
            <v>UMB</v>
          </cell>
          <cell r="BN747">
            <v>3.5</v>
          </cell>
        </row>
        <row r="748">
          <cell r="A748">
            <v>714000000</v>
          </cell>
          <cell r="D748" t="str">
            <v>Univerzita Mateja Bela v Banskej Bystrici</v>
          </cell>
          <cell r="E748" t="str">
            <v>Filozofická fakulta</v>
          </cell>
          <cell r="L748">
            <v>1</v>
          </cell>
          <cell r="M748">
            <v>1</v>
          </cell>
          <cell r="AN748">
            <v>36</v>
          </cell>
          <cell r="AO748">
            <v>47.5</v>
          </cell>
          <cell r="AP748">
            <v>0</v>
          </cell>
          <cell r="AQ748">
            <v>0</v>
          </cell>
          <cell r="AR748">
            <v>36</v>
          </cell>
          <cell r="BH748">
            <v>49.5</v>
          </cell>
          <cell r="BI748">
            <v>47.5</v>
          </cell>
          <cell r="BJ748">
            <v>0</v>
          </cell>
          <cell r="BK748" t="str">
            <v>UMB</v>
          </cell>
          <cell r="BN748">
            <v>36</v>
          </cell>
        </row>
        <row r="749">
          <cell r="A749">
            <v>714000000</v>
          </cell>
          <cell r="D749" t="str">
            <v>Univerzita Mateja Bela v Banskej Bystrici</v>
          </cell>
          <cell r="E749" t="str">
            <v>Filozofická fakulta</v>
          </cell>
          <cell r="L749">
            <v>1</v>
          </cell>
          <cell r="M749">
            <v>1</v>
          </cell>
          <cell r="AN749">
            <v>11.5</v>
          </cell>
          <cell r="AO749">
            <v>15.5</v>
          </cell>
          <cell r="AP749">
            <v>0</v>
          </cell>
          <cell r="AQ749">
            <v>0</v>
          </cell>
          <cell r="AR749">
            <v>11.5</v>
          </cell>
          <cell r="BH749">
            <v>17.25</v>
          </cell>
          <cell r="BI749">
            <v>15.5</v>
          </cell>
          <cell r="BJ749">
            <v>0</v>
          </cell>
          <cell r="BK749" t="str">
            <v>UMB</v>
          </cell>
          <cell r="BN749">
            <v>11.5</v>
          </cell>
        </row>
        <row r="750">
          <cell r="A750">
            <v>714000000</v>
          </cell>
          <cell r="D750" t="str">
            <v>Univerzita Mateja Bela v Banskej Bystrici</v>
          </cell>
          <cell r="E750" t="str">
            <v>Filozofická fakulta</v>
          </cell>
          <cell r="L750">
            <v>1</v>
          </cell>
          <cell r="M750">
            <v>1</v>
          </cell>
          <cell r="AN750">
            <v>7</v>
          </cell>
          <cell r="AO750">
            <v>9.5</v>
          </cell>
          <cell r="AP750">
            <v>0</v>
          </cell>
          <cell r="AQ750">
            <v>0</v>
          </cell>
          <cell r="AR750">
            <v>7</v>
          </cell>
          <cell r="BH750">
            <v>9.8249999999999993</v>
          </cell>
          <cell r="BI750">
            <v>9.5</v>
          </cell>
          <cell r="BJ750">
            <v>0</v>
          </cell>
          <cell r="BK750" t="str">
            <v>UMB</v>
          </cell>
          <cell r="BN750">
            <v>7</v>
          </cell>
        </row>
        <row r="751">
          <cell r="A751">
            <v>714000000</v>
          </cell>
          <cell r="D751" t="str">
            <v>Univerzita Mateja Bela v Banskej Bystrici</v>
          </cell>
          <cell r="E751" t="str">
            <v>Fakulta prírodných vied</v>
          </cell>
          <cell r="L751">
            <v>1</v>
          </cell>
          <cell r="M751">
            <v>1</v>
          </cell>
          <cell r="AN751">
            <v>45.5</v>
          </cell>
          <cell r="AO751">
            <v>56</v>
          </cell>
          <cell r="AP751">
            <v>56</v>
          </cell>
          <cell r="AQ751">
            <v>45.5</v>
          </cell>
          <cell r="AR751">
            <v>45.5</v>
          </cell>
          <cell r="BH751">
            <v>55.51</v>
          </cell>
          <cell r="BI751">
            <v>56</v>
          </cell>
          <cell r="BJ751">
            <v>0</v>
          </cell>
          <cell r="BK751" t="str">
            <v>UMB</v>
          </cell>
          <cell r="BN751">
            <v>45.5</v>
          </cell>
        </row>
        <row r="752">
          <cell r="A752">
            <v>714000000</v>
          </cell>
          <cell r="D752" t="str">
            <v>Univerzita Mateja Bela v Banskej Bystrici</v>
          </cell>
          <cell r="E752" t="str">
            <v>Filozofická fakulta</v>
          </cell>
          <cell r="L752">
            <v>1</v>
          </cell>
          <cell r="M752">
            <v>1</v>
          </cell>
          <cell r="AN752">
            <v>8</v>
          </cell>
          <cell r="AO752">
            <v>10.5</v>
          </cell>
          <cell r="AP752">
            <v>0</v>
          </cell>
          <cell r="AQ752">
            <v>0</v>
          </cell>
          <cell r="AR752">
            <v>8</v>
          </cell>
          <cell r="BH752">
            <v>10.649999999999999</v>
          </cell>
          <cell r="BI752">
            <v>10.5</v>
          </cell>
          <cell r="BJ752">
            <v>0</v>
          </cell>
          <cell r="BK752" t="str">
            <v>UMB</v>
          </cell>
          <cell r="BN752">
            <v>8</v>
          </cell>
        </row>
        <row r="753">
          <cell r="A753">
            <v>711000000</v>
          </cell>
          <cell r="D753" t="str">
            <v>Univerzita Pavla Jozefa Šafárika v Košiciach</v>
          </cell>
          <cell r="E753" t="str">
            <v>Prírodovedecká fakulta</v>
          </cell>
          <cell r="L753">
            <v>1</v>
          </cell>
          <cell r="M753">
            <v>3</v>
          </cell>
          <cell r="AN753">
            <v>19</v>
          </cell>
          <cell r="AO753">
            <v>0</v>
          </cell>
          <cell r="AP753">
            <v>0</v>
          </cell>
          <cell r="AQ753">
            <v>0</v>
          </cell>
          <cell r="AR753">
            <v>19</v>
          </cell>
          <cell r="BH753">
            <v>119.7</v>
          </cell>
          <cell r="BI753">
            <v>19</v>
          </cell>
          <cell r="BJ753">
            <v>19</v>
          </cell>
          <cell r="BK753" t="str">
            <v>UPJŠ</v>
          </cell>
          <cell r="BN753">
            <v>19</v>
          </cell>
        </row>
        <row r="754">
          <cell r="A754">
            <v>711000000</v>
          </cell>
          <cell r="D754" t="str">
            <v>Univerzita Pavla Jozefa Šafárika v Košiciach</v>
          </cell>
          <cell r="E754" t="str">
            <v>Prírodovedecká fakulta</v>
          </cell>
          <cell r="L754">
            <v>1</v>
          </cell>
          <cell r="M754">
            <v>2</v>
          </cell>
          <cell r="AN754">
            <v>5</v>
          </cell>
          <cell r="AO754">
            <v>9</v>
          </cell>
          <cell r="AP754">
            <v>0</v>
          </cell>
          <cell r="AQ754">
            <v>0</v>
          </cell>
          <cell r="AR754">
            <v>5</v>
          </cell>
          <cell r="BH754">
            <v>7.5</v>
          </cell>
          <cell r="BI754">
            <v>9</v>
          </cell>
          <cell r="BJ754">
            <v>0</v>
          </cell>
          <cell r="BK754" t="str">
            <v>UPJŠ</v>
          </cell>
          <cell r="BN754">
            <v>5</v>
          </cell>
        </row>
        <row r="755">
          <cell r="A755">
            <v>711000000</v>
          </cell>
          <cell r="D755" t="str">
            <v>Univerzita Pavla Jozefa Šafárika v Košiciach</v>
          </cell>
          <cell r="E755" t="str">
            <v>Prírodovedecká fakulta</v>
          </cell>
          <cell r="L755">
            <v>1</v>
          </cell>
          <cell r="M755">
            <v>3</v>
          </cell>
          <cell r="AN755">
            <v>11</v>
          </cell>
          <cell r="AO755">
            <v>0</v>
          </cell>
          <cell r="AP755">
            <v>0</v>
          </cell>
          <cell r="AQ755">
            <v>0</v>
          </cell>
          <cell r="AR755">
            <v>11</v>
          </cell>
          <cell r="BH755">
            <v>69.3</v>
          </cell>
          <cell r="BI755">
            <v>11</v>
          </cell>
          <cell r="BJ755">
            <v>11</v>
          </cell>
          <cell r="BK755" t="str">
            <v>UPJŠ</v>
          </cell>
          <cell r="BN755">
            <v>11</v>
          </cell>
        </row>
        <row r="756">
          <cell r="A756">
            <v>711000000</v>
          </cell>
          <cell r="D756" t="str">
            <v>Univerzita Pavla Jozefa Šafárika v Košiciach</v>
          </cell>
          <cell r="E756" t="str">
            <v>Prírodovedecká fakulta</v>
          </cell>
          <cell r="L756">
            <v>1</v>
          </cell>
          <cell r="M756">
            <v>3</v>
          </cell>
          <cell r="AN756">
            <v>9</v>
          </cell>
          <cell r="AO756">
            <v>0</v>
          </cell>
          <cell r="AP756">
            <v>0</v>
          </cell>
          <cell r="AQ756">
            <v>0</v>
          </cell>
          <cell r="AR756">
            <v>9</v>
          </cell>
          <cell r="BH756">
            <v>56.7</v>
          </cell>
          <cell r="BI756">
            <v>9</v>
          </cell>
          <cell r="BJ756">
            <v>9</v>
          </cell>
          <cell r="BK756" t="str">
            <v>UPJŠ</v>
          </cell>
          <cell r="BN756">
            <v>9</v>
          </cell>
        </row>
        <row r="757">
          <cell r="A757">
            <v>711000000</v>
          </cell>
          <cell r="D757" t="str">
            <v>Univerzita Pavla Jozefa Šafárika v Košiciach</v>
          </cell>
          <cell r="E757" t="str">
            <v>Prírodovedecká fakulta</v>
          </cell>
          <cell r="L757">
            <v>1</v>
          </cell>
          <cell r="M757">
            <v>3</v>
          </cell>
          <cell r="AN757">
            <v>7</v>
          </cell>
          <cell r="AO757">
            <v>0</v>
          </cell>
          <cell r="AP757">
            <v>0</v>
          </cell>
          <cell r="AQ757">
            <v>0</v>
          </cell>
          <cell r="AR757">
            <v>7</v>
          </cell>
          <cell r="BH757">
            <v>44.1</v>
          </cell>
          <cell r="BI757">
            <v>7</v>
          </cell>
          <cell r="BJ757">
            <v>7</v>
          </cell>
          <cell r="BK757" t="str">
            <v>UPJŠ</v>
          </cell>
          <cell r="BN757">
            <v>7</v>
          </cell>
        </row>
        <row r="758">
          <cell r="A758">
            <v>711000000</v>
          </cell>
          <cell r="D758" t="str">
            <v>Univerzita Pavla Jozefa Šafárika v Košiciach</v>
          </cell>
          <cell r="E758" t="str">
            <v>Prírodovedecká fakulta</v>
          </cell>
          <cell r="L758">
            <v>1</v>
          </cell>
          <cell r="M758">
            <v>3</v>
          </cell>
          <cell r="AN758">
            <v>7</v>
          </cell>
          <cell r="AO758">
            <v>0</v>
          </cell>
          <cell r="AP758">
            <v>0</v>
          </cell>
          <cell r="AQ758">
            <v>0</v>
          </cell>
          <cell r="AR758">
            <v>7</v>
          </cell>
          <cell r="BH758">
            <v>23.1</v>
          </cell>
          <cell r="BI758">
            <v>7</v>
          </cell>
          <cell r="BJ758">
            <v>7</v>
          </cell>
          <cell r="BK758" t="str">
            <v>UPJŠ</v>
          </cell>
          <cell r="BN758">
            <v>7</v>
          </cell>
        </row>
        <row r="759">
          <cell r="A759">
            <v>711000000</v>
          </cell>
          <cell r="D759" t="str">
            <v>Univerzita Pavla Jozefa Šafárika v Košiciach</v>
          </cell>
          <cell r="E759" t="str">
            <v>Prírodovedecká fakulta</v>
          </cell>
          <cell r="L759">
            <v>1</v>
          </cell>
          <cell r="M759">
            <v>3</v>
          </cell>
          <cell r="AN759">
            <v>3</v>
          </cell>
          <cell r="AO759">
            <v>0</v>
          </cell>
          <cell r="AP759">
            <v>0</v>
          </cell>
          <cell r="AQ759">
            <v>0</v>
          </cell>
          <cell r="AR759">
            <v>3</v>
          </cell>
          <cell r="BH759">
            <v>18.900000000000002</v>
          </cell>
          <cell r="BI759">
            <v>3</v>
          </cell>
          <cell r="BJ759">
            <v>3</v>
          </cell>
          <cell r="BK759" t="str">
            <v>UPJŠ</v>
          </cell>
          <cell r="BN759">
            <v>3</v>
          </cell>
        </row>
        <row r="760">
          <cell r="A760">
            <v>711000000</v>
          </cell>
          <cell r="D760" t="str">
            <v>Univerzita Pavla Jozefa Šafárika v Košiciach</v>
          </cell>
          <cell r="E760" t="str">
            <v>Prírodovedecká fakulta</v>
          </cell>
          <cell r="L760">
            <v>1</v>
          </cell>
          <cell r="M760">
            <v>2</v>
          </cell>
          <cell r="AN760">
            <v>37.5</v>
          </cell>
          <cell r="AO760">
            <v>40</v>
          </cell>
          <cell r="AP760">
            <v>0</v>
          </cell>
          <cell r="AQ760">
            <v>0</v>
          </cell>
          <cell r="AR760">
            <v>37.5</v>
          </cell>
          <cell r="BH760">
            <v>48.300000000000004</v>
          </cell>
          <cell r="BI760">
            <v>40</v>
          </cell>
          <cell r="BJ760">
            <v>0</v>
          </cell>
          <cell r="BK760" t="str">
            <v>UPJŠ</v>
          </cell>
          <cell r="BN760">
            <v>37.5</v>
          </cell>
        </row>
        <row r="761">
          <cell r="A761">
            <v>711000000</v>
          </cell>
          <cell r="D761" t="str">
            <v>Univerzita Pavla Jozefa Šafárika v Košiciach</v>
          </cell>
          <cell r="E761" t="str">
            <v>Prírodovedecká fakulta</v>
          </cell>
          <cell r="L761">
            <v>1</v>
          </cell>
          <cell r="M761">
            <v>2</v>
          </cell>
          <cell r="AN761">
            <v>21</v>
          </cell>
          <cell r="AO761">
            <v>23</v>
          </cell>
          <cell r="AP761">
            <v>0</v>
          </cell>
          <cell r="AQ761">
            <v>0</v>
          </cell>
          <cell r="AR761">
            <v>21</v>
          </cell>
          <cell r="BH761">
            <v>26.95</v>
          </cell>
          <cell r="BI761">
            <v>23</v>
          </cell>
          <cell r="BJ761">
            <v>0</v>
          </cell>
          <cell r="BK761" t="str">
            <v>UPJŠ</v>
          </cell>
          <cell r="BN761">
            <v>21</v>
          </cell>
        </row>
        <row r="762">
          <cell r="A762">
            <v>711000000</v>
          </cell>
          <cell r="D762" t="str">
            <v>Univerzita Pavla Jozefa Šafárika v Košiciach</v>
          </cell>
          <cell r="E762" t="str">
            <v>Prírodovedecká fakulta</v>
          </cell>
          <cell r="L762">
            <v>1</v>
          </cell>
          <cell r="M762">
            <v>3</v>
          </cell>
          <cell r="AN762">
            <v>13</v>
          </cell>
          <cell r="AO762">
            <v>0</v>
          </cell>
          <cell r="AP762">
            <v>0</v>
          </cell>
          <cell r="AQ762">
            <v>0</v>
          </cell>
          <cell r="AR762">
            <v>13</v>
          </cell>
          <cell r="BH762">
            <v>72.8</v>
          </cell>
          <cell r="BI762">
            <v>13</v>
          </cell>
          <cell r="BJ762">
            <v>13</v>
          </cell>
          <cell r="BK762" t="str">
            <v>UPJŠ</v>
          </cell>
          <cell r="BN762">
            <v>13</v>
          </cell>
        </row>
        <row r="763">
          <cell r="A763">
            <v>711000000</v>
          </cell>
          <cell r="D763" t="str">
            <v>Univerzita Pavla Jozefa Šafárika v Košiciach</v>
          </cell>
          <cell r="E763" t="str">
            <v>Prírodovedecká fakulta</v>
          </cell>
          <cell r="L763">
            <v>1</v>
          </cell>
          <cell r="M763">
            <v>5</v>
          </cell>
          <cell r="AN763">
            <v>26</v>
          </cell>
          <cell r="AO763">
            <v>34</v>
          </cell>
          <cell r="AP763">
            <v>34</v>
          </cell>
          <cell r="AQ763">
            <v>26</v>
          </cell>
          <cell r="AR763">
            <v>26</v>
          </cell>
          <cell r="BH763">
            <v>56.550000000000004</v>
          </cell>
          <cell r="BI763">
            <v>34</v>
          </cell>
          <cell r="BJ763">
            <v>0</v>
          </cell>
          <cell r="BK763" t="str">
            <v>UPJŠ</v>
          </cell>
          <cell r="BN763">
            <v>26</v>
          </cell>
        </row>
        <row r="764">
          <cell r="A764">
            <v>711000000</v>
          </cell>
          <cell r="D764" t="str">
            <v>Univerzita Pavla Jozefa Šafárika v Košiciach</v>
          </cell>
          <cell r="E764" t="str">
            <v>Prírodovedecká fakulta</v>
          </cell>
          <cell r="L764">
            <v>1</v>
          </cell>
          <cell r="M764">
            <v>1</v>
          </cell>
          <cell r="AN764">
            <v>5</v>
          </cell>
          <cell r="AO764">
            <v>6</v>
          </cell>
          <cell r="AP764">
            <v>0</v>
          </cell>
          <cell r="AQ764">
            <v>0</v>
          </cell>
          <cell r="AR764">
            <v>5</v>
          </cell>
          <cell r="BH764">
            <v>5.6999999999999993</v>
          </cell>
          <cell r="BI764">
            <v>6</v>
          </cell>
          <cell r="BJ764">
            <v>0</v>
          </cell>
          <cell r="BK764" t="str">
            <v>UPJŠ</v>
          </cell>
          <cell r="BN764">
            <v>5</v>
          </cell>
        </row>
        <row r="765">
          <cell r="A765">
            <v>711000000</v>
          </cell>
          <cell r="D765" t="str">
            <v>Univerzita Pavla Jozefa Šafárika v Košiciach</v>
          </cell>
          <cell r="E765" t="str">
            <v>Prírodovedecká fakulta</v>
          </cell>
          <cell r="L765">
            <v>1</v>
          </cell>
          <cell r="M765">
            <v>1</v>
          </cell>
          <cell r="AN765">
            <v>19</v>
          </cell>
          <cell r="AO765">
            <v>20</v>
          </cell>
          <cell r="AP765">
            <v>0</v>
          </cell>
          <cell r="AQ765">
            <v>0</v>
          </cell>
          <cell r="AR765">
            <v>19</v>
          </cell>
          <cell r="BH765">
            <v>23.659999999999997</v>
          </cell>
          <cell r="BI765">
            <v>20</v>
          </cell>
          <cell r="BJ765">
            <v>0</v>
          </cell>
          <cell r="BK765" t="str">
            <v>UPJŠ</v>
          </cell>
          <cell r="BN765">
            <v>19</v>
          </cell>
        </row>
        <row r="766">
          <cell r="A766">
            <v>711000000</v>
          </cell>
          <cell r="D766" t="str">
            <v>Univerzita Pavla Jozefa Šafárika v Košiciach</v>
          </cell>
          <cell r="E766" t="str">
            <v>Prírodovedecká fakulta</v>
          </cell>
          <cell r="L766">
            <v>1</v>
          </cell>
          <cell r="M766">
            <v>1</v>
          </cell>
          <cell r="AN766">
            <v>26</v>
          </cell>
          <cell r="AO766">
            <v>27</v>
          </cell>
          <cell r="AP766">
            <v>0</v>
          </cell>
          <cell r="AQ766">
            <v>0</v>
          </cell>
          <cell r="AR766">
            <v>26</v>
          </cell>
          <cell r="BH766">
            <v>34.049999999999997</v>
          </cell>
          <cell r="BI766">
            <v>27</v>
          </cell>
          <cell r="BJ766">
            <v>0</v>
          </cell>
          <cell r="BK766" t="str">
            <v>UPJŠ</v>
          </cell>
          <cell r="BN766">
            <v>26</v>
          </cell>
        </row>
        <row r="767">
          <cell r="A767">
            <v>711000000</v>
          </cell>
          <cell r="D767" t="str">
            <v>Univerzita Pavla Jozefa Šafárika v Košiciach</v>
          </cell>
          <cell r="E767" t="str">
            <v>Prírodovedecká fakulta</v>
          </cell>
          <cell r="L767">
            <v>1</v>
          </cell>
          <cell r="M767">
            <v>3</v>
          </cell>
          <cell r="AN767">
            <v>5</v>
          </cell>
          <cell r="AO767">
            <v>0</v>
          </cell>
          <cell r="AP767">
            <v>0</v>
          </cell>
          <cell r="AQ767">
            <v>0</v>
          </cell>
          <cell r="AR767">
            <v>5</v>
          </cell>
          <cell r="BH767">
            <v>31.5</v>
          </cell>
          <cell r="BI767">
            <v>5</v>
          </cell>
          <cell r="BJ767">
            <v>5</v>
          </cell>
          <cell r="BK767" t="str">
            <v>UPJŠ</v>
          </cell>
          <cell r="BN767">
            <v>5</v>
          </cell>
        </row>
        <row r="768">
          <cell r="A768">
            <v>711000000</v>
          </cell>
          <cell r="D768" t="str">
            <v>Univerzita Pavla Jozefa Šafárika v Košiciach</v>
          </cell>
          <cell r="E768" t="str">
            <v>Prírodovedecká fakulta</v>
          </cell>
          <cell r="L768">
            <v>1</v>
          </cell>
          <cell r="M768">
            <v>1</v>
          </cell>
          <cell r="AN768">
            <v>25</v>
          </cell>
          <cell r="AO768">
            <v>30</v>
          </cell>
          <cell r="AP768">
            <v>0</v>
          </cell>
          <cell r="AQ768">
            <v>0</v>
          </cell>
          <cell r="AR768">
            <v>25</v>
          </cell>
          <cell r="BH768">
            <v>31.650000000000002</v>
          </cell>
          <cell r="BI768">
            <v>30</v>
          </cell>
          <cell r="BJ768">
            <v>0</v>
          </cell>
          <cell r="BK768" t="str">
            <v>UPJŠ</v>
          </cell>
          <cell r="BN768">
            <v>25</v>
          </cell>
        </row>
        <row r="769">
          <cell r="A769">
            <v>711000000</v>
          </cell>
          <cell r="D769" t="str">
            <v>Univerzita Pavla Jozefa Šafárika v Košiciach</v>
          </cell>
          <cell r="E769" t="str">
            <v>Prírodovedecká fakulta</v>
          </cell>
          <cell r="L769">
            <v>1</v>
          </cell>
          <cell r="M769">
            <v>1</v>
          </cell>
          <cell r="AN769">
            <v>58</v>
          </cell>
          <cell r="AO769">
            <v>62</v>
          </cell>
          <cell r="AP769">
            <v>0</v>
          </cell>
          <cell r="AQ769">
            <v>0</v>
          </cell>
          <cell r="AR769">
            <v>58</v>
          </cell>
          <cell r="BH769">
            <v>71.91249999999998</v>
          </cell>
          <cell r="BI769">
            <v>62</v>
          </cell>
          <cell r="BJ769">
            <v>0</v>
          </cell>
          <cell r="BK769" t="str">
            <v>UPJŠ</v>
          </cell>
          <cell r="BN769">
            <v>58</v>
          </cell>
        </row>
        <row r="770">
          <cell r="A770">
            <v>711000000</v>
          </cell>
          <cell r="D770" t="str">
            <v>Univerzita Pavla Jozefa Šafárika v Košiciach</v>
          </cell>
          <cell r="E770" t="str">
            <v>Prírodovedecká fakulta</v>
          </cell>
          <cell r="L770">
            <v>1</v>
          </cell>
          <cell r="M770">
            <v>1</v>
          </cell>
          <cell r="AN770">
            <v>6</v>
          </cell>
          <cell r="AO770">
            <v>7</v>
          </cell>
          <cell r="AP770">
            <v>0</v>
          </cell>
          <cell r="AQ770">
            <v>0</v>
          </cell>
          <cell r="AR770">
            <v>6</v>
          </cell>
          <cell r="BH770">
            <v>6.72</v>
          </cell>
          <cell r="BI770">
            <v>7</v>
          </cell>
          <cell r="BJ770">
            <v>0</v>
          </cell>
          <cell r="BK770" t="str">
            <v>UPJŠ</v>
          </cell>
          <cell r="BN770">
            <v>6</v>
          </cell>
        </row>
        <row r="771">
          <cell r="A771">
            <v>711000000</v>
          </cell>
          <cell r="D771" t="str">
            <v>Univerzita Pavla Jozefa Šafárika v Košiciach</v>
          </cell>
          <cell r="E771" t="str">
            <v>Fakulta verejnej správy</v>
          </cell>
          <cell r="L771">
            <v>2</v>
          </cell>
          <cell r="M771">
            <v>2</v>
          </cell>
          <cell r="AN771">
            <v>1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BH771">
            <v>0</v>
          </cell>
          <cell r="BI771">
            <v>25</v>
          </cell>
          <cell r="BJ771">
            <v>0</v>
          </cell>
          <cell r="BK771" t="str">
            <v>UPJŠ</v>
          </cell>
          <cell r="BN771">
            <v>0</v>
          </cell>
        </row>
        <row r="772">
          <cell r="A772">
            <v>711000000</v>
          </cell>
          <cell r="D772" t="str">
            <v>Univerzita Pavla Jozefa Šafárika v Košiciach</v>
          </cell>
          <cell r="E772" t="str">
            <v>Fakulta verejnej správy</v>
          </cell>
          <cell r="L772">
            <v>1</v>
          </cell>
          <cell r="M772">
            <v>2</v>
          </cell>
          <cell r="AN772">
            <v>23</v>
          </cell>
          <cell r="AO772">
            <v>25</v>
          </cell>
          <cell r="AP772">
            <v>0</v>
          </cell>
          <cell r="AQ772">
            <v>0</v>
          </cell>
          <cell r="AR772">
            <v>23</v>
          </cell>
          <cell r="BH772">
            <v>19.55</v>
          </cell>
          <cell r="BI772">
            <v>25</v>
          </cell>
          <cell r="BJ772">
            <v>0</v>
          </cell>
          <cell r="BK772" t="str">
            <v>UPJŠ</v>
          </cell>
          <cell r="BN772">
            <v>23</v>
          </cell>
        </row>
        <row r="773">
          <cell r="A773">
            <v>711000000</v>
          </cell>
          <cell r="D773" t="str">
            <v>Univerzita Pavla Jozefa Šafárika v Košiciach</v>
          </cell>
          <cell r="E773" t="str">
            <v>Lekárska fakulta</v>
          </cell>
          <cell r="L773">
            <v>1</v>
          </cell>
          <cell r="M773">
            <v>3</v>
          </cell>
          <cell r="AN773">
            <v>1</v>
          </cell>
          <cell r="AO773">
            <v>0</v>
          </cell>
          <cell r="AP773">
            <v>0</v>
          </cell>
          <cell r="AQ773">
            <v>0</v>
          </cell>
          <cell r="AR773">
            <v>1</v>
          </cell>
          <cell r="BH773">
            <v>10.199999999999999</v>
          </cell>
          <cell r="BI773">
            <v>1</v>
          </cell>
          <cell r="BJ773">
            <v>1</v>
          </cell>
          <cell r="BK773" t="str">
            <v>UPJŠ</v>
          </cell>
          <cell r="BN773">
            <v>1</v>
          </cell>
        </row>
        <row r="774">
          <cell r="A774">
            <v>711000000</v>
          </cell>
          <cell r="D774" t="str">
            <v>Univerzita Pavla Jozefa Šafárika v Košiciach</v>
          </cell>
          <cell r="E774" t="str">
            <v>Lekárska fakulta</v>
          </cell>
          <cell r="L774">
            <v>1</v>
          </cell>
          <cell r="M774">
            <v>3</v>
          </cell>
          <cell r="AN774">
            <v>4</v>
          </cell>
          <cell r="AO774">
            <v>0</v>
          </cell>
          <cell r="AP774">
            <v>0</v>
          </cell>
          <cell r="AQ774">
            <v>0</v>
          </cell>
          <cell r="AR774">
            <v>4</v>
          </cell>
          <cell r="BH774">
            <v>40.799999999999997</v>
          </cell>
          <cell r="BI774">
            <v>4</v>
          </cell>
          <cell r="BJ774">
            <v>4</v>
          </cell>
          <cell r="BK774" t="str">
            <v>UPJŠ</v>
          </cell>
          <cell r="BN774">
            <v>4</v>
          </cell>
        </row>
        <row r="775">
          <cell r="A775">
            <v>711000000</v>
          </cell>
          <cell r="D775" t="str">
            <v>Univerzita Pavla Jozefa Šafárika v Košiciach</v>
          </cell>
          <cell r="E775" t="str">
            <v>Lekárska fakulta</v>
          </cell>
          <cell r="L775">
            <v>1</v>
          </cell>
          <cell r="M775">
            <v>3</v>
          </cell>
          <cell r="AN775">
            <v>9</v>
          </cell>
          <cell r="AO775">
            <v>0</v>
          </cell>
          <cell r="AP775">
            <v>0</v>
          </cell>
          <cell r="AQ775">
            <v>0</v>
          </cell>
          <cell r="AR775">
            <v>9</v>
          </cell>
          <cell r="BH775">
            <v>91.8</v>
          </cell>
          <cell r="BI775">
            <v>9</v>
          </cell>
          <cell r="BJ775">
            <v>9</v>
          </cell>
          <cell r="BK775" t="str">
            <v>UPJŠ</v>
          </cell>
          <cell r="BN775">
            <v>9</v>
          </cell>
        </row>
        <row r="776">
          <cell r="A776">
            <v>720000000</v>
          </cell>
          <cell r="D776" t="str">
            <v>Univerzita sv. Cyrila a Metoda v Trnave</v>
          </cell>
          <cell r="E776" t="str">
            <v>Fakulta sociálnych vied</v>
          </cell>
          <cell r="L776">
            <v>1</v>
          </cell>
          <cell r="M776">
            <v>3</v>
          </cell>
          <cell r="AN776">
            <v>8</v>
          </cell>
          <cell r="AO776">
            <v>0</v>
          </cell>
          <cell r="AP776">
            <v>0</v>
          </cell>
          <cell r="AQ776">
            <v>0</v>
          </cell>
          <cell r="AR776">
            <v>8</v>
          </cell>
          <cell r="BH776">
            <v>35.200000000000003</v>
          </cell>
          <cell r="BI776">
            <v>10</v>
          </cell>
          <cell r="BJ776">
            <v>8</v>
          </cell>
          <cell r="BK776" t="str">
            <v>UCM</v>
          </cell>
          <cell r="BN776">
            <v>8</v>
          </cell>
        </row>
        <row r="777">
          <cell r="A777">
            <v>709000000</v>
          </cell>
          <cell r="D777" t="str">
            <v>Technická univerzita v Košiciach</v>
          </cell>
          <cell r="E777" t="str">
            <v>Fakulta baníctva, ekológie, riadenia a geotechnológií</v>
          </cell>
          <cell r="L777">
            <v>2</v>
          </cell>
          <cell r="M777">
            <v>3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BH777">
            <v>0</v>
          </cell>
          <cell r="BI777">
            <v>16</v>
          </cell>
          <cell r="BJ777">
            <v>0</v>
          </cell>
          <cell r="BK777" t="str">
            <v>TUKE</v>
          </cell>
          <cell r="BN777">
            <v>0</v>
          </cell>
        </row>
        <row r="778">
          <cell r="A778">
            <v>709000000</v>
          </cell>
          <cell r="D778" t="str">
            <v>Technická univerzita v Košiciach</v>
          </cell>
          <cell r="E778" t="str">
            <v>Fakulta baníctva, ekológie, riadenia a geotechnológií</v>
          </cell>
          <cell r="L778">
            <v>1</v>
          </cell>
          <cell r="M778">
            <v>1</v>
          </cell>
          <cell r="AN778">
            <v>34</v>
          </cell>
          <cell r="AO778">
            <v>36</v>
          </cell>
          <cell r="AP778">
            <v>0</v>
          </cell>
          <cell r="AQ778">
            <v>0</v>
          </cell>
          <cell r="AR778">
            <v>34</v>
          </cell>
          <cell r="BH778">
            <v>37.5</v>
          </cell>
          <cell r="BI778">
            <v>36</v>
          </cell>
          <cell r="BJ778">
            <v>0</v>
          </cell>
          <cell r="BK778" t="str">
            <v>TUKE</v>
          </cell>
          <cell r="BN778">
            <v>34</v>
          </cell>
        </row>
        <row r="779">
          <cell r="A779">
            <v>709000000</v>
          </cell>
          <cell r="D779" t="str">
            <v>Technická univerzita v Košiciach</v>
          </cell>
          <cell r="E779" t="str">
            <v>Fakulta baníctva, ekológie, riadenia a geotechnológií</v>
          </cell>
          <cell r="L779">
            <v>2</v>
          </cell>
          <cell r="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BH779">
            <v>0</v>
          </cell>
          <cell r="BI779">
            <v>7</v>
          </cell>
          <cell r="BJ779">
            <v>0</v>
          </cell>
          <cell r="BK779" t="str">
            <v>TUKE</v>
          </cell>
          <cell r="BN779">
            <v>0</v>
          </cell>
        </row>
        <row r="780">
          <cell r="A780">
            <v>709000000</v>
          </cell>
          <cell r="D780" t="str">
            <v>Technická univerzita v Košiciach</v>
          </cell>
          <cell r="E780" t="str">
            <v>Fakulta baníctva, ekológie, riadenia a geotechnológií</v>
          </cell>
          <cell r="L780">
            <v>1</v>
          </cell>
          <cell r="M780">
            <v>2</v>
          </cell>
          <cell r="AN780">
            <v>4</v>
          </cell>
          <cell r="AO780">
            <v>8</v>
          </cell>
          <cell r="AP780">
            <v>0</v>
          </cell>
          <cell r="AQ780">
            <v>0</v>
          </cell>
          <cell r="AR780">
            <v>4</v>
          </cell>
          <cell r="BH780">
            <v>0</v>
          </cell>
          <cell r="BI780">
            <v>8</v>
          </cell>
          <cell r="BJ780">
            <v>0</v>
          </cell>
          <cell r="BK780" t="str">
            <v>TUKE</v>
          </cell>
          <cell r="BN780">
            <v>4</v>
          </cell>
        </row>
        <row r="781">
          <cell r="A781">
            <v>709000000</v>
          </cell>
          <cell r="D781" t="str">
            <v>Technická univerzita v Košiciach</v>
          </cell>
          <cell r="E781" t="str">
            <v>Fakulta baníctva, ekológie, riadenia a geotechnológií</v>
          </cell>
          <cell r="L781">
            <v>1</v>
          </cell>
          <cell r="M781">
            <v>3</v>
          </cell>
          <cell r="AN781">
            <v>2</v>
          </cell>
          <cell r="AO781">
            <v>0</v>
          </cell>
          <cell r="AP781">
            <v>0</v>
          </cell>
          <cell r="AQ781">
            <v>0</v>
          </cell>
          <cell r="AR781">
            <v>2</v>
          </cell>
          <cell r="BH781">
            <v>16.8</v>
          </cell>
          <cell r="BI781">
            <v>3</v>
          </cell>
          <cell r="BJ781">
            <v>2</v>
          </cell>
          <cell r="BK781" t="str">
            <v>TUKE</v>
          </cell>
          <cell r="BN781">
            <v>2</v>
          </cell>
        </row>
        <row r="782">
          <cell r="A782">
            <v>709000000</v>
          </cell>
          <cell r="D782" t="str">
            <v>Technická univerzita v Košiciach</v>
          </cell>
          <cell r="E782" t="str">
            <v>Fakulta baníctva, ekológie, riadenia a geotechnológií</v>
          </cell>
          <cell r="L782">
            <v>1</v>
          </cell>
          <cell r="M782">
            <v>2</v>
          </cell>
          <cell r="AN782">
            <v>37</v>
          </cell>
          <cell r="AO782">
            <v>40</v>
          </cell>
          <cell r="AP782">
            <v>0</v>
          </cell>
          <cell r="AQ782">
            <v>0</v>
          </cell>
          <cell r="AR782">
            <v>37</v>
          </cell>
          <cell r="BH782">
            <v>46.62</v>
          </cell>
          <cell r="BI782">
            <v>40</v>
          </cell>
          <cell r="BJ782">
            <v>0</v>
          </cell>
          <cell r="BK782" t="str">
            <v>TUKE</v>
          </cell>
          <cell r="BN782">
            <v>37</v>
          </cell>
        </row>
        <row r="783">
          <cell r="A783">
            <v>709000000</v>
          </cell>
          <cell r="D783" t="str">
            <v>Technická univerzita v Košiciach</v>
          </cell>
          <cell r="E783" t="str">
            <v>Fakulta baníctva, ekológie, riadenia a geotechnológií</v>
          </cell>
          <cell r="L783">
            <v>1</v>
          </cell>
          <cell r="M783">
            <v>2</v>
          </cell>
          <cell r="AN783">
            <v>5</v>
          </cell>
          <cell r="AO783">
            <v>7</v>
          </cell>
          <cell r="AP783">
            <v>0</v>
          </cell>
          <cell r="AQ783">
            <v>0</v>
          </cell>
          <cell r="AR783">
            <v>5</v>
          </cell>
          <cell r="BH783">
            <v>6.1607142857142856</v>
          </cell>
          <cell r="BI783">
            <v>7</v>
          </cell>
          <cell r="BJ783">
            <v>0</v>
          </cell>
          <cell r="BK783" t="str">
            <v>TUKE</v>
          </cell>
          <cell r="BN783">
            <v>5</v>
          </cell>
        </row>
        <row r="784">
          <cell r="A784">
            <v>709000000</v>
          </cell>
          <cell r="D784" t="str">
            <v>Technická univerzita v Košiciach</v>
          </cell>
          <cell r="E784" t="str">
            <v>Fakulta baníctva, ekológie, riadenia a geotechnológií</v>
          </cell>
          <cell r="L784">
            <v>1</v>
          </cell>
          <cell r="M784">
            <v>1</v>
          </cell>
          <cell r="AN784">
            <v>30</v>
          </cell>
          <cell r="AO784">
            <v>42</v>
          </cell>
          <cell r="AP784">
            <v>0</v>
          </cell>
          <cell r="AQ784">
            <v>0</v>
          </cell>
          <cell r="AR784">
            <v>30</v>
          </cell>
          <cell r="BH784">
            <v>34.199999999999996</v>
          </cell>
          <cell r="BI784">
            <v>42</v>
          </cell>
          <cell r="BJ784">
            <v>0</v>
          </cell>
          <cell r="BK784" t="str">
            <v>TUKE</v>
          </cell>
          <cell r="BN784">
            <v>30</v>
          </cell>
        </row>
        <row r="785">
          <cell r="A785">
            <v>709000000</v>
          </cell>
          <cell r="D785" t="str">
            <v>Technická univerzita v Košiciach</v>
          </cell>
          <cell r="E785" t="str">
            <v>Fakulta baníctva, ekológie, riadenia a geotechnológií</v>
          </cell>
          <cell r="L785">
            <v>1</v>
          </cell>
          <cell r="M785">
            <v>1</v>
          </cell>
          <cell r="AN785">
            <v>74</v>
          </cell>
          <cell r="AO785">
            <v>84</v>
          </cell>
          <cell r="AP785">
            <v>0</v>
          </cell>
          <cell r="AQ785">
            <v>0</v>
          </cell>
          <cell r="AR785">
            <v>74</v>
          </cell>
          <cell r="BH785">
            <v>91.199999999999989</v>
          </cell>
          <cell r="BI785">
            <v>84</v>
          </cell>
          <cell r="BJ785">
            <v>0</v>
          </cell>
          <cell r="BK785" t="str">
            <v>TUKE</v>
          </cell>
          <cell r="BN785">
            <v>74</v>
          </cell>
        </row>
        <row r="786">
          <cell r="A786">
            <v>709000000</v>
          </cell>
          <cell r="D786" t="str">
            <v>Technická univerzita v Košiciach</v>
          </cell>
          <cell r="E786" t="str">
            <v>Fakulta baníctva, ekológie, riadenia a geotechnológií</v>
          </cell>
          <cell r="L786">
            <v>1</v>
          </cell>
          <cell r="M786">
            <v>2</v>
          </cell>
          <cell r="AN786">
            <v>39</v>
          </cell>
          <cell r="AO786">
            <v>49</v>
          </cell>
          <cell r="AP786">
            <v>0</v>
          </cell>
          <cell r="AQ786">
            <v>0</v>
          </cell>
          <cell r="AR786">
            <v>39</v>
          </cell>
          <cell r="BH786">
            <v>53.413043478260875</v>
          </cell>
          <cell r="BI786">
            <v>49</v>
          </cell>
          <cell r="BJ786">
            <v>0</v>
          </cell>
          <cell r="BK786" t="str">
            <v>TUKE</v>
          </cell>
          <cell r="BN786">
            <v>39</v>
          </cell>
        </row>
        <row r="787">
          <cell r="A787">
            <v>709000000</v>
          </cell>
          <cell r="D787" t="str">
            <v>Technická univerzita v Košiciach</v>
          </cell>
          <cell r="E787" t="str">
            <v>Fakulta baníctva, ekológie, riadenia a geotechnológií</v>
          </cell>
          <cell r="L787">
            <v>1</v>
          </cell>
          <cell r="M787">
            <v>1</v>
          </cell>
          <cell r="AN787">
            <v>46</v>
          </cell>
          <cell r="AO787">
            <v>51</v>
          </cell>
          <cell r="AP787">
            <v>0</v>
          </cell>
          <cell r="AQ787">
            <v>0</v>
          </cell>
          <cell r="AR787">
            <v>46</v>
          </cell>
          <cell r="BH787">
            <v>51.449999999999996</v>
          </cell>
          <cell r="BI787">
            <v>51</v>
          </cell>
          <cell r="BJ787">
            <v>0</v>
          </cell>
          <cell r="BK787" t="str">
            <v>TUKE</v>
          </cell>
          <cell r="BN787">
            <v>46</v>
          </cell>
        </row>
        <row r="788">
          <cell r="A788">
            <v>709000000</v>
          </cell>
          <cell r="D788" t="str">
            <v>Technická univerzita v Košiciach</v>
          </cell>
          <cell r="E788" t="str">
            <v>Fakulta baníctva, ekológie, riadenia a geotechnológií</v>
          </cell>
          <cell r="L788">
            <v>1</v>
          </cell>
          <cell r="M788">
            <v>1</v>
          </cell>
          <cell r="AN788">
            <v>355</v>
          </cell>
          <cell r="AO788">
            <v>371</v>
          </cell>
          <cell r="AP788">
            <v>0</v>
          </cell>
          <cell r="AQ788">
            <v>355</v>
          </cell>
          <cell r="AR788">
            <v>355</v>
          </cell>
          <cell r="BH788">
            <v>428.09999999999997</v>
          </cell>
          <cell r="BI788">
            <v>371</v>
          </cell>
          <cell r="BJ788">
            <v>0</v>
          </cell>
          <cell r="BK788" t="str">
            <v>TUKE</v>
          </cell>
          <cell r="BN788">
            <v>355</v>
          </cell>
        </row>
        <row r="789">
          <cell r="A789">
            <v>709000000</v>
          </cell>
          <cell r="D789" t="str">
            <v>Technická univerzita v Košiciach</v>
          </cell>
          <cell r="E789" t="str">
            <v>Fakulta baníctva, ekológie, riadenia a geotechnológií</v>
          </cell>
          <cell r="L789">
            <v>1</v>
          </cell>
          <cell r="M789">
            <v>2</v>
          </cell>
          <cell r="AN789">
            <v>25</v>
          </cell>
          <cell r="AO789">
            <v>27</v>
          </cell>
          <cell r="AP789">
            <v>0</v>
          </cell>
          <cell r="AQ789">
            <v>0</v>
          </cell>
          <cell r="AR789">
            <v>25</v>
          </cell>
          <cell r="BH789">
            <v>16.666666666666664</v>
          </cell>
          <cell r="BI789">
            <v>27</v>
          </cell>
          <cell r="BJ789">
            <v>0</v>
          </cell>
          <cell r="BK789" t="str">
            <v>TUKE</v>
          </cell>
          <cell r="BN789">
            <v>25</v>
          </cell>
        </row>
        <row r="790">
          <cell r="A790">
            <v>709000000</v>
          </cell>
          <cell r="D790" t="str">
            <v>Technická univerzita v Košiciach</v>
          </cell>
          <cell r="E790" t="str">
            <v>Fakulta materiálov, metalurgie a recyklácie</v>
          </cell>
          <cell r="L790">
            <v>1</v>
          </cell>
          <cell r="M790">
            <v>3</v>
          </cell>
          <cell r="AN790">
            <v>21</v>
          </cell>
          <cell r="AO790">
            <v>0</v>
          </cell>
          <cell r="AP790">
            <v>0</v>
          </cell>
          <cell r="AQ790">
            <v>0</v>
          </cell>
          <cell r="AR790">
            <v>21</v>
          </cell>
          <cell r="BH790">
            <v>132.30000000000001</v>
          </cell>
          <cell r="BI790">
            <v>22</v>
          </cell>
          <cell r="BJ790">
            <v>21</v>
          </cell>
          <cell r="BK790" t="str">
            <v>TUKE</v>
          </cell>
          <cell r="BN790">
            <v>21</v>
          </cell>
        </row>
        <row r="791">
          <cell r="A791">
            <v>709000000</v>
          </cell>
          <cell r="D791" t="str">
            <v>Technická univerzita v Košiciach</v>
          </cell>
          <cell r="E791" t="str">
            <v>Letecká fakulta</v>
          </cell>
          <cell r="L791">
            <v>1</v>
          </cell>
          <cell r="M791">
            <v>1</v>
          </cell>
          <cell r="AN791">
            <v>174</v>
          </cell>
          <cell r="AO791">
            <v>184</v>
          </cell>
          <cell r="AP791">
            <v>0</v>
          </cell>
          <cell r="AQ791">
            <v>174</v>
          </cell>
          <cell r="AR791">
            <v>174</v>
          </cell>
          <cell r="BH791">
            <v>221.39999999999998</v>
          </cell>
          <cell r="BI791">
            <v>184</v>
          </cell>
          <cell r="BJ791">
            <v>0</v>
          </cell>
          <cell r="BK791" t="str">
            <v>TUKE</v>
          </cell>
          <cell r="BN791">
            <v>174</v>
          </cell>
        </row>
        <row r="792">
          <cell r="A792">
            <v>709000000</v>
          </cell>
          <cell r="D792" t="str">
            <v>Technická univerzita v Košiciach</v>
          </cell>
          <cell r="E792" t="str">
            <v>Letecká fakulta</v>
          </cell>
          <cell r="L792">
            <v>1</v>
          </cell>
          <cell r="M792">
            <v>1</v>
          </cell>
          <cell r="AN792">
            <v>83</v>
          </cell>
          <cell r="AO792">
            <v>91</v>
          </cell>
          <cell r="AP792">
            <v>0</v>
          </cell>
          <cell r="AQ792">
            <v>83</v>
          </cell>
          <cell r="AR792">
            <v>83</v>
          </cell>
          <cell r="BH792">
            <v>105.14999999999999</v>
          </cell>
          <cell r="BI792">
            <v>91</v>
          </cell>
          <cell r="BJ792">
            <v>0</v>
          </cell>
          <cell r="BK792" t="str">
            <v>TUKE</v>
          </cell>
          <cell r="BN792">
            <v>83</v>
          </cell>
        </row>
        <row r="793">
          <cell r="A793">
            <v>709000000</v>
          </cell>
          <cell r="D793" t="str">
            <v>Technická univerzita v Košiciach</v>
          </cell>
          <cell r="E793" t="str">
            <v>Letecká fakulta</v>
          </cell>
          <cell r="L793">
            <v>1</v>
          </cell>
          <cell r="M793">
            <v>1</v>
          </cell>
          <cell r="AN793">
            <v>223</v>
          </cell>
          <cell r="AO793">
            <v>240</v>
          </cell>
          <cell r="AP793">
            <v>0</v>
          </cell>
          <cell r="AQ793">
            <v>223</v>
          </cell>
          <cell r="AR793">
            <v>223</v>
          </cell>
          <cell r="BH793">
            <v>289.04999999999995</v>
          </cell>
          <cell r="BI793">
            <v>240</v>
          </cell>
          <cell r="BJ793">
            <v>0</v>
          </cell>
          <cell r="BK793" t="str">
            <v>TUKE</v>
          </cell>
          <cell r="BN793">
            <v>223</v>
          </cell>
        </row>
        <row r="794">
          <cell r="A794">
            <v>709000000</v>
          </cell>
          <cell r="D794" t="str">
            <v>Technická univerzita v Košiciach</v>
          </cell>
          <cell r="E794" t="str">
            <v>Stavebná fakulta</v>
          </cell>
          <cell r="L794">
            <v>1</v>
          </cell>
          <cell r="M794">
            <v>1</v>
          </cell>
          <cell r="AN794">
            <v>50</v>
          </cell>
          <cell r="AO794">
            <v>55</v>
          </cell>
          <cell r="AP794">
            <v>0</v>
          </cell>
          <cell r="AQ794">
            <v>0</v>
          </cell>
          <cell r="AR794">
            <v>50</v>
          </cell>
          <cell r="BH794">
            <v>60.149999999999991</v>
          </cell>
          <cell r="BI794">
            <v>55</v>
          </cell>
          <cell r="BJ794">
            <v>0</v>
          </cell>
          <cell r="BK794" t="str">
            <v>TUKE</v>
          </cell>
          <cell r="BN794">
            <v>50</v>
          </cell>
        </row>
        <row r="795">
          <cell r="A795">
            <v>709000000</v>
          </cell>
          <cell r="D795" t="str">
            <v>Technická univerzita v Košiciach</v>
          </cell>
          <cell r="E795" t="str">
            <v>Stavebná fakulta</v>
          </cell>
          <cell r="L795">
            <v>2</v>
          </cell>
          <cell r="M795">
            <v>1</v>
          </cell>
          <cell r="AN795">
            <v>7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BH795">
            <v>0</v>
          </cell>
          <cell r="BI795">
            <v>30</v>
          </cell>
          <cell r="BJ795">
            <v>0</v>
          </cell>
          <cell r="BK795" t="str">
            <v>TUKE</v>
          </cell>
          <cell r="BN795">
            <v>0</v>
          </cell>
        </row>
        <row r="796">
          <cell r="A796">
            <v>709000000</v>
          </cell>
          <cell r="D796" t="str">
            <v>Technická univerzita v Košiciach</v>
          </cell>
          <cell r="E796" t="str">
            <v>Ekonomická fakulta</v>
          </cell>
          <cell r="L796">
            <v>1</v>
          </cell>
          <cell r="M796">
            <v>2</v>
          </cell>
          <cell r="AN796">
            <v>187</v>
          </cell>
          <cell r="AO796">
            <v>196</v>
          </cell>
          <cell r="AP796">
            <v>0</v>
          </cell>
          <cell r="AQ796">
            <v>0</v>
          </cell>
          <cell r="AR796">
            <v>187</v>
          </cell>
          <cell r="BH796">
            <v>169.6046511627907</v>
          </cell>
          <cell r="BI796">
            <v>196</v>
          </cell>
          <cell r="BJ796">
            <v>0</v>
          </cell>
          <cell r="BK796" t="str">
            <v>TUKE</v>
          </cell>
          <cell r="BN796">
            <v>187</v>
          </cell>
        </row>
        <row r="797">
          <cell r="A797">
            <v>709000000</v>
          </cell>
          <cell r="D797" t="str">
            <v>Technická univerzita v Košiciach</v>
          </cell>
          <cell r="E797" t="str">
            <v>Ekonomická fakulta</v>
          </cell>
          <cell r="L797">
            <v>1</v>
          </cell>
          <cell r="M797">
            <v>1</v>
          </cell>
          <cell r="AN797">
            <v>138</v>
          </cell>
          <cell r="AO797">
            <v>146</v>
          </cell>
          <cell r="AP797">
            <v>0</v>
          </cell>
          <cell r="AQ797">
            <v>0</v>
          </cell>
          <cell r="AR797">
            <v>138</v>
          </cell>
          <cell r="BH797">
            <v>108.89999999999999</v>
          </cell>
          <cell r="BI797">
            <v>146</v>
          </cell>
          <cell r="BJ797">
            <v>0</v>
          </cell>
          <cell r="BK797" t="str">
            <v>TUKE</v>
          </cell>
          <cell r="BN797">
            <v>138</v>
          </cell>
        </row>
        <row r="798">
          <cell r="A798">
            <v>709000000</v>
          </cell>
          <cell r="D798" t="str">
            <v>Technická univerzita v Košiciach</v>
          </cell>
          <cell r="E798" t="str">
            <v>Ekonomická fakulta</v>
          </cell>
          <cell r="L798">
            <v>2</v>
          </cell>
          <cell r="M798">
            <v>3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BH798">
            <v>0</v>
          </cell>
          <cell r="BI798">
            <v>2</v>
          </cell>
          <cell r="BJ798">
            <v>0</v>
          </cell>
          <cell r="BK798" t="str">
            <v>TUKE</v>
          </cell>
          <cell r="BN798">
            <v>0</v>
          </cell>
        </row>
        <row r="799">
          <cell r="A799">
            <v>709000000</v>
          </cell>
          <cell r="D799" t="str">
            <v>Technická univerzita v Košiciach</v>
          </cell>
          <cell r="E799" t="str">
            <v>Fakulta umení</v>
          </cell>
          <cell r="L799">
            <v>1</v>
          </cell>
          <cell r="M799">
            <v>3</v>
          </cell>
          <cell r="AN799">
            <v>3</v>
          </cell>
          <cell r="AO799">
            <v>0</v>
          </cell>
          <cell r="AP799">
            <v>0</v>
          </cell>
          <cell r="AQ799">
            <v>0</v>
          </cell>
          <cell r="AR799">
            <v>3</v>
          </cell>
          <cell r="BH799">
            <v>9.9</v>
          </cell>
          <cell r="BI799">
            <v>3</v>
          </cell>
          <cell r="BJ799">
            <v>3</v>
          </cell>
          <cell r="BK799" t="str">
            <v>TUKE</v>
          </cell>
          <cell r="BN799">
            <v>3</v>
          </cell>
        </row>
        <row r="800">
          <cell r="A800">
            <v>709000000</v>
          </cell>
          <cell r="D800" t="str">
            <v>Technická univerzita v Košiciach</v>
          </cell>
          <cell r="E800" t="str">
            <v>Fakulta umení</v>
          </cell>
          <cell r="L800">
            <v>1</v>
          </cell>
          <cell r="M800">
            <v>3</v>
          </cell>
          <cell r="AN800">
            <v>3</v>
          </cell>
          <cell r="AO800">
            <v>0</v>
          </cell>
          <cell r="AP800">
            <v>0</v>
          </cell>
          <cell r="AQ800">
            <v>0</v>
          </cell>
          <cell r="AR800">
            <v>3</v>
          </cell>
          <cell r="BH800">
            <v>9.9</v>
          </cell>
          <cell r="BI800">
            <v>3</v>
          </cell>
          <cell r="BJ800">
            <v>3</v>
          </cell>
          <cell r="BK800" t="str">
            <v>TUKE</v>
          </cell>
          <cell r="BN800">
            <v>3</v>
          </cell>
        </row>
        <row r="801">
          <cell r="A801">
            <v>709000000</v>
          </cell>
          <cell r="D801" t="str">
            <v>Technická univerzita v Košiciach</v>
          </cell>
          <cell r="E801" t="str">
            <v>Fakulta umení</v>
          </cell>
          <cell r="L801">
            <v>1</v>
          </cell>
          <cell r="M801">
            <v>1</v>
          </cell>
          <cell r="AN801">
            <v>65</v>
          </cell>
          <cell r="AO801">
            <v>68</v>
          </cell>
          <cell r="AP801">
            <v>0</v>
          </cell>
          <cell r="AQ801">
            <v>0</v>
          </cell>
          <cell r="AR801">
            <v>65</v>
          </cell>
          <cell r="BH801">
            <v>76.628571428571433</v>
          </cell>
          <cell r="BI801">
            <v>68</v>
          </cell>
          <cell r="BJ801">
            <v>0</v>
          </cell>
          <cell r="BK801" t="str">
            <v>TUKE</v>
          </cell>
          <cell r="BN801">
            <v>65</v>
          </cell>
        </row>
        <row r="802">
          <cell r="A802">
            <v>709000000</v>
          </cell>
          <cell r="D802" t="str">
            <v>Technická univerzita v Košiciach</v>
          </cell>
          <cell r="E802" t="str">
            <v>Fakulta umení</v>
          </cell>
          <cell r="L802">
            <v>1</v>
          </cell>
          <cell r="M802">
            <v>1</v>
          </cell>
          <cell r="AN802">
            <v>59</v>
          </cell>
          <cell r="AO802">
            <v>59</v>
          </cell>
          <cell r="AP802">
            <v>0</v>
          </cell>
          <cell r="AQ802">
            <v>0</v>
          </cell>
          <cell r="AR802">
            <v>59</v>
          </cell>
          <cell r="BH802">
            <v>172.48000000000002</v>
          </cell>
          <cell r="BI802">
            <v>59</v>
          </cell>
          <cell r="BJ802">
            <v>0</v>
          </cell>
          <cell r="BK802" t="str">
            <v>TUKE</v>
          </cell>
          <cell r="BN802">
            <v>59</v>
          </cell>
        </row>
        <row r="803">
          <cell r="A803">
            <v>709000000</v>
          </cell>
          <cell r="D803" t="str">
            <v>Technická univerzita v Košiciach</v>
          </cell>
          <cell r="E803" t="str">
            <v>Strojnícka fakulta</v>
          </cell>
          <cell r="L803">
            <v>1</v>
          </cell>
          <cell r="M803">
            <v>3</v>
          </cell>
          <cell r="AN803">
            <v>6</v>
          </cell>
          <cell r="AO803">
            <v>0</v>
          </cell>
          <cell r="AP803">
            <v>0</v>
          </cell>
          <cell r="AQ803">
            <v>0</v>
          </cell>
          <cell r="AR803">
            <v>6</v>
          </cell>
          <cell r="BH803">
            <v>35.193103448275863</v>
          </cell>
          <cell r="BI803">
            <v>6</v>
          </cell>
          <cell r="BJ803">
            <v>6</v>
          </cell>
          <cell r="BK803" t="str">
            <v>TUKE</v>
          </cell>
          <cell r="BN803">
            <v>6</v>
          </cell>
        </row>
        <row r="804">
          <cell r="A804">
            <v>709000000</v>
          </cell>
          <cell r="D804" t="str">
            <v>Technická univerzita v Košiciach</v>
          </cell>
          <cell r="E804" t="str">
            <v>Strojnícka fakulta</v>
          </cell>
          <cell r="L804">
            <v>1</v>
          </cell>
          <cell r="M804">
            <v>3</v>
          </cell>
          <cell r="AN804">
            <v>4</v>
          </cell>
          <cell r="AO804">
            <v>0</v>
          </cell>
          <cell r="AP804">
            <v>0</v>
          </cell>
          <cell r="AQ804">
            <v>0</v>
          </cell>
          <cell r="AR804">
            <v>4</v>
          </cell>
          <cell r="BH804">
            <v>23.462068965517243</v>
          </cell>
          <cell r="BI804">
            <v>4</v>
          </cell>
          <cell r="BJ804">
            <v>4</v>
          </cell>
          <cell r="BK804" t="str">
            <v>TUKE</v>
          </cell>
          <cell r="BN804">
            <v>4</v>
          </cell>
        </row>
        <row r="805">
          <cell r="A805">
            <v>709000000</v>
          </cell>
          <cell r="D805" t="str">
            <v>Technická univerzita v Košiciach</v>
          </cell>
          <cell r="E805" t="str">
            <v>Strojnícka fakulta</v>
          </cell>
          <cell r="L805">
            <v>1</v>
          </cell>
          <cell r="M805">
            <v>3</v>
          </cell>
          <cell r="AN805">
            <v>3</v>
          </cell>
          <cell r="AO805">
            <v>0</v>
          </cell>
          <cell r="AP805">
            <v>0</v>
          </cell>
          <cell r="AQ805">
            <v>3</v>
          </cell>
          <cell r="AR805">
            <v>3</v>
          </cell>
          <cell r="BH805">
            <v>18.900000000000002</v>
          </cell>
          <cell r="BI805">
            <v>3</v>
          </cell>
          <cell r="BJ805">
            <v>3</v>
          </cell>
          <cell r="BK805" t="str">
            <v>TUKE</v>
          </cell>
          <cell r="BN805">
            <v>3</v>
          </cell>
        </row>
        <row r="806">
          <cell r="A806">
            <v>709000000</v>
          </cell>
          <cell r="D806" t="str">
            <v>Technická univerzita v Košiciach</v>
          </cell>
          <cell r="E806" t="str">
            <v>Strojnícka fakulta</v>
          </cell>
          <cell r="L806">
            <v>1</v>
          </cell>
          <cell r="M806">
            <v>3</v>
          </cell>
          <cell r="AN806">
            <v>9</v>
          </cell>
          <cell r="AO806">
            <v>0</v>
          </cell>
          <cell r="AP806">
            <v>0</v>
          </cell>
          <cell r="AQ806">
            <v>9</v>
          </cell>
          <cell r="AR806">
            <v>9</v>
          </cell>
          <cell r="BH806">
            <v>56.7</v>
          </cell>
          <cell r="BI806">
            <v>9</v>
          </cell>
          <cell r="BJ806">
            <v>9</v>
          </cell>
          <cell r="BK806" t="str">
            <v>TUKE</v>
          </cell>
          <cell r="BN806">
            <v>9</v>
          </cell>
        </row>
        <row r="807">
          <cell r="A807">
            <v>709000000</v>
          </cell>
          <cell r="D807" t="str">
            <v>Technická univerzita v Košiciach</v>
          </cell>
          <cell r="E807" t="str">
            <v>Strojnícka fakulta</v>
          </cell>
          <cell r="L807">
            <v>1</v>
          </cell>
          <cell r="M807">
            <v>3</v>
          </cell>
          <cell r="AN807">
            <v>2</v>
          </cell>
          <cell r="AO807">
            <v>0</v>
          </cell>
          <cell r="AP807">
            <v>0</v>
          </cell>
          <cell r="AQ807">
            <v>0</v>
          </cell>
          <cell r="AR807">
            <v>2</v>
          </cell>
          <cell r="BH807">
            <v>11.731034482758622</v>
          </cell>
          <cell r="BI807">
            <v>2</v>
          </cell>
          <cell r="BJ807">
            <v>2</v>
          </cell>
          <cell r="BK807" t="str">
            <v>TUKE</v>
          </cell>
          <cell r="BN807">
            <v>2</v>
          </cell>
        </row>
        <row r="808">
          <cell r="A808">
            <v>709000000</v>
          </cell>
          <cell r="D808" t="str">
            <v>Technická univerzita v Košiciach</v>
          </cell>
          <cell r="E808" t="str">
            <v>Strojnícka fakulta</v>
          </cell>
          <cell r="L808">
            <v>1</v>
          </cell>
          <cell r="M808">
            <v>3</v>
          </cell>
          <cell r="AN808">
            <v>7</v>
          </cell>
          <cell r="AO808">
            <v>0</v>
          </cell>
          <cell r="AP808">
            <v>0</v>
          </cell>
          <cell r="AQ808">
            <v>7</v>
          </cell>
          <cell r="AR808">
            <v>7</v>
          </cell>
          <cell r="BH808">
            <v>44.1</v>
          </cell>
          <cell r="BI808">
            <v>7</v>
          </cell>
          <cell r="BJ808">
            <v>7</v>
          </cell>
          <cell r="BK808" t="str">
            <v>TUKE</v>
          </cell>
          <cell r="BN808">
            <v>7</v>
          </cell>
        </row>
        <row r="809">
          <cell r="A809">
            <v>709000000</v>
          </cell>
          <cell r="D809" t="str">
            <v>Technická univerzita v Košiciach</v>
          </cell>
          <cell r="E809" t="str">
            <v>Strojnícka fakulta</v>
          </cell>
          <cell r="L809">
            <v>1</v>
          </cell>
          <cell r="M809">
            <v>3</v>
          </cell>
          <cell r="AN809">
            <v>7</v>
          </cell>
          <cell r="AO809">
            <v>0</v>
          </cell>
          <cell r="AP809">
            <v>0</v>
          </cell>
          <cell r="AQ809">
            <v>0</v>
          </cell>
          <cell r="AR809">
            <v>7</v>
          </cell>
          <cell r="BH809">
            <v>36.75</v>
          </cell>
          <cell r="BI809">
            <v>7</v>
          </cell>
          <cell r="BJ809">
            <v>7</v>
          </cell>
          <cell r="BK809" t="str">
            <v>TUKE</v>
          </cell>
          <cell r="BN809">
            <v>7</v>
          </cell>
        </row>
        <row r="810">
          <cell r="A810">
            <v>709000000</v>
          </cell>
          <cell r="D810" t="str">
            <v>Technická univerzita v Košiciach</v>
          </cell>
          <cell r="E810" t="str">
            <v>Strojnícka fakulta</v>
          </cell>
          <cell r="L810">
            <v>1</v>
          </cell>
          <cell r="M810">
            <v>1</v>
          </cell>
          <cell r="AN810">
            <v>103</v>
          </cell>
          <cell r="AO810">
            <v>108</v>
          </cell>
          <cell r="AP810">
            <v>108</v>
          </cell>
          <cell r="AQ810">
            <v>103</v>
          </cell>
          <cell r="AR810">
            <v>103</v>
          </cell>
          <cell r="BH810">
            <v>133.79999999999998</v>
          </cell>
          <cell r="BI810">
            <v>108</v>
          </cell>
          <cell r="BJ810">
            <v>0</v>
          </cell>
          <cell r="BK810" t="str">
            <v>TUKE</v>
          </cell>
          <cell r="BN810">
            <v>103</v>
          </cell>
        </row>
        <row r="811">
          <cell r="A811">
            <v>709000000</v>
          </cell>
          <cell r="D811" t="str">
            <v>Technická univerzita v Košiciach</v>
          </cell>
          <cell r="E811" t="str">
            <v>Strojnícka fakulta</v>
          </cell>
          <cell r="L811">
            <v>1</v>
          </cell>
          <cell r="M811">
            <v>1</v>
          </cell>
          <cell r="AN811">
            <v>65</v>
          </cell>
          <cell r="AO811">
            <v>68</v>
          </cell>
          <cell r="AP811">
            <v>0</v>
          </cell>
          <cell r="AQ811">
            <v>0</v>
          </cell>
          <cell r="AR811">
            <v>65</v>
          </cell>
          <cell r="BH811">
            <v>71.863636363636374</v>
          </cell>
          <cell r="BI811">
            <v>68</v>
          </cell>
          <cell r="BJ811">
            <v>0</v>
          </cell>
          <cell r="BK811" t="str">
            <v>TUKE</v>
          </cell>
          <cell r="BN811">
            <v>65</v>
          </cell>
        </row>
        <row r="812">
          <cell r="A812">
            <v>709000000</v>
          </cell>
          <cell r="D812" t="str">
            <v>Technická univerzita v Košiciach</v>
          </cell>
          <cell r="E812" t="str">
            <v>Fakulta elektrotechniky a informatiky</v>
          </cell>
          <cell r="L812">
            <v>1</v>
          </cell>
          <cell r="M812">
            <v>3</v>
          </cell>
          <cell r="AN812">
            <v>27</v>
          </cell>
          <cell r="AO812">
            <v>0</v>
          </cell>
          <cell r="AP812">
            <v>0</v>
          </cell>
          <cell r="AQ812">
            <v>0</v>
          </cell>
          <cell r="AR812">
            <v>27</v>
          </cell>
          <cell r="BH812">
            <v>155.92499999999998</v>
          </cell>
          <cell r="BI812">
            <v>27</v>
          </cell>
          <cell r="BJ812">
            <v>27</v>
          </cell>
          <cell r="BK812" t="str">
            <v>TUKE</v>
          </cell>
          <cell r="BN812">
            <v>27</v>
          </cell>
        </row>
        <row r="813">
          <cell r="A813">
            <v>709000000</v>
          </cell>
          <cell r="D813" t="str">
            <v>Technická univerzita v Košiciach</v>
          </cell>
          <cell r="E813" t="str">
            <v>Fakulta elektrotechniky a informatiky</v>
          </cell>
          <cell r="L813">
            <v>1</v>
          </cell>
          <cell r="M813">
            <v>2</v>
          </cell>
          <cell r="AN813">
            <v>338</v>
          </cell>
          <cell r="AO813">
            <v>371</v>
          </cell>
          <cell r="AP813">
            <v>0</v>
          </cell>
          <cell r="AQ813">
            <v>0</v>
          </cell>
          <cell r="AR813">
            <v>338</v>
          </cell>
          <cell r="BH813">
            <v>475.55813953488371</v>
          </cell>
          <cell r="BI813">
            <v>371</v>
          </cell>
          <cell r="BJ813">
            <v>0</v>
          </cell>
          <cell r="BK813" t="str">
            <v>TUKE</v>
          </cell>
          <cell r="BN813">
            <v>338</v>
          </cell>
        </row>
        <row r="814">
          <cell r="A814">
            <v>709000000</v>
          </cell>
          <cell r="D814" t="str">
            <v>Technická univerzita v Košiciach</v>
          </cell>
          <cell r="E814" t="str">
            <v>Fakulta elektrotechniky a informatiky</v>
          </cell>
          <cell r="L814">
            <v>1</v>
          </cell>
          <cell r="M814">
            <v>2</v>
          </cell>
          <cell r="AN814">
            <v>73</v>
          </cell>
          <cell r="AO814">
            <v>84</v>
          </cell>
          <cell r="AP814">
            <v>0</v>
          </cell>
          <cell r="AQ814">
            <v>0</v>
          </cell>
          <cell r="AR814">
            <v>73</v>
          </cell>
          <cell r="BH814">
            <v>93.075000000000003</v>
          </cell>
          <cell r="BI814">
            <v>84</v>
          </cell>
          <cell r="BJ814">
            <v>0</v>
          </cell>
          <cell r="BK814" t="str">
            <v>TUKE</v>
          </cell>
          <cell r="BN814">
            <v>73</v>
          </cell>
        </row>
        <row r="815">
          <cell r="A815">
            <v>709000000</v>
          </cell>
          <cell r="D815" t="str">
            <v>Technická univerzita v Košiciach</v>
          </cell>
          <cell r="E815" t="str">
            <v>Fakulta elektrotechniky a informatiky</v>
          </cell>
          <cell r="L815">
            <v>1</v>
          </cell>
          <cell r="M815">
            <v>2</v>
          </cell>
          <cell r="AN815">
            <v>66</v>
          </cell>
          <cell r="AO815">
            <v>71</v>
          </cell>
          <cell r="AP815">
            <v>0</v>
          </cell>
          <cell r="AQ815">
            <v>0</v>
          </cell>
          <cell r="AR815">
            <v>66</v>
          </cell>
          <cell r="BH815">
            <v>77.785714285714278</v>
          </cell>
          <cell r="BI815">
            <v>71</v>
          </cell>
          <cell r="BJ815">
            <v>0</v>
          </cell>
          <cell r="BK815" t="str">
            <v>TUKE</v>
          </cell>
          <cell r="BN815">
            <v>66</v>
          </cell>
        </row>
        <row r="816">
          <cell r="A816">
            <v>709000000</v>
          </cell>
          <cell r="D816" t="str">
            <v>Technická univerzita v Košiciach</v>
          </cell>
          <cell r="E816" t="str">
            <v>Fakulta elektrotechniky a informatiky</v>
          </cell>
          <cell r="L816">
            <v>1</v>
          </cell>
          <cell r="M816">
            <v>1</v>
          </cell>
          <cell r="AN816">
            <v>297</v>
          </cell>
          <cell r="AO816">
            <v>334</v>
          </cell>
          <cell r="AP816">
            <v>334</v>
          </cell>
          <cell r="AQ816">
            <v>297</v>
          </cell>
          <cell r="AR816">
            <v>297</v>
          </cell>
          <cell r="BH816">
            <v>360.9</v>
          </cell>
          <cell r="BI816">
            <v>334</v>
          </cell>
          <cell r="BJ816">
            <v>0</v>
          </cell>
          <cell r="BK816" t="str">
            <v>TUKE</v>
          </cell>
          <cell r="BN816">
            <v>297</v>
          </cell>
        </row>
        <row r="817">
          <cell r="A817">
            <v>709000000</v>
          </cell>
          <cell r="D817" t="str">
            <v>Technická univerzita v Košiciach</v>
          </cell>
          <cell r="E817" t="str">
            <v>Fakulta elektrotechniky a informatiky</v>
          </cell>
          <cell r="L817">
            <v>1</v>
          </cell>
          <cell r="M817">
            <v>1</v>
          </cell>
          <cell r="AN817">
            <v>216</v>
          </cell>
          <cell r="AO817">
            <v>244</v>
          </cell>
          <cell r="AP817">
            <v>244</v>
          </cell>
          <cell r="AQ817">
            <v>216</v>
          </cell>
          <cell r="AR817">
            <v>216</v>
          </cell>
          <cell r="BH817">
            <v>272.51162790697674</v>
          </cell>
          <cell r="BI817">
            <v>244</v>
          </cell>
          <cell r="BJ817">
            <v>0</v>
          </cell>
          <cell r="BK817" t="str">
            <v>TUKE</v>
          </cell>
          <cell r="BN817">
            <v>216</v>
          </cell>
        </row>
        <row r="818">
          <cell r="A818">
            <v>709000000</v>
          </cell>
          <cell r="D818" t="str">
            <v>Technická univerzita v Košiciach</v>
          </cell>
          <cell r="E818" t="str">
            <v>Fakulta elektrotechniky a informatiky</v>
          </cell>
          <cell r="L818">
            <v>2</v>
          </cell>
          <cell r="M818">
            <v>3</v>
          </cell>
          <cell r="AN818">
            <v>1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BH818">
            <v>0</v>
          </cell>
          <cell r="BI818">
            <v>5</v>
          </cell>
          <cell r="BJ818">
            <v>0</v>
          </cell>
          <cell r="BK818" t="str">
            <v>TUKE</v>
          </cell>
          <cell r="BN818">
            <v>0</v>
          </cell>
        </row>
        <row r="819">
          <cell r="A819">
            <v>711000000</v>
          </cell>
          <cell r="D819" t="str">
            <v>Univerzita Pavla Jozefa Šafárika v Košiciach</v>
          </cell>
          <cell r="E819" t="str">
            <v>Filozofická fakulta</v>
          </cell>
          <cell r="L819">
            <v>2</v>
          </cell>
          <cell r="M819">
            <v>1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BH819">
            <v>0</v>
          </cell>
          <cell r="BI819">
            <v>3</v>
          </cell>
          <cell r="BJ819">
            <v>0</v>
          </cell>
          <cell r="BK819" t="str">
            <v>UPJŠ</v>
          </cell>
          <cell r="BN819">
            <v>0</v>
          </cell>
        </row>
        <row r="820">
          <cell r="A820">
            <v>711000000</v>
          </cell>
          <cell r="D820" t="str">
            <v>Univerzita Pavla Jozefa Šafárika v Košiciach</v>
          </cell>
          <cell r="E820" t="str">
            <v>Filozofická fakulta</v>
          </cell>
          <cell r="L820">
            <v>2</v>
          </cell>
          <cell r="M820">
            <v>3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BH820">
            <v>0</v>
          </cell>
          <cell r="BI820">
            <v>3</v>
          </cell>
          <cell r="BJ820">
            <v>0</v>
          </cell>
          <cell r="BK820" t="str">
            <v>UPJŠ</v>
          </cell>
          <cell r="BN820">
            <v>0</v>
          </cell>
        </row>
        <row r="821">
          <cell r="A821">
            <v>711000000</v>
          </cell>
          <cell r="D821" t="str">
            <v>Univerzita Pavla Jozefa Šafárika v Košiciach</v>
          </cell>
          <cell r="E821" t="str">
            <v>Filozofická fakulta</v>
          </cell>
          <cell r="L821">
            <v>1</v>
          </cell>
          <cell r="M821">
            <v>3</v>
          </cell>
          <cell r="AN821">
            <v>7</v>
          </cell>
          <cell r="AO821">
            <v>0</v>
          </cell>
          <cell r="AP821">
            <v>0</v>
          </cell>
          <cell r="AQ821">
            <v>0</v>
          </cell>
          <cell r="AR821">
            <v>7</v>
          </cell>
          <cell r="BH821">
            <v>23.1</v>
          </cell>
          <cell r="BI821">
            <v>7</v>
          </cell>
          <cell r="BJ821">
            <v>7</v>
          </cell>
          <cell r="BK821" t="str">
            <v>UPJŠ</v>
          </cell>
          <cell r="BN821">
            <v>7</v>
          </cell>
        </row>
        <row r="822">
          <cell r="A822">
            <v>711000000</v>
          </cell>
          <cell r="D822" t="str">
            <v>Univerzita Pavla Jozefa Šafárika v Košiciach</v>
          </cell>
          <cell r="E822" t="str">
            <v>Filozofická fakulta</v>
          </cell>
          <cell r="L822">
            <v>1</v>
          </cell>
          <cell r="M822">
            <v>2</v>
          </cell>
          <cell r="AN822">
            <v>15.5</v>
          </cell>
          <cell r="AO822">
            <v>16</v>
          </cell>
          <cell r="AP822">
            <v>0</v>
          </cell>
          <cell r="AQ822">
            <v>0</v>
          </cell>
          <cell r="AR822">
            <v>15.5</v>
          </cell>
          <cell r="BH822">
            <v>17.05</v>
          </cell>
          <cell r="BI822">
            <v>16</v>
          </cell>
          <cell r="BJ822">
            <v>0</v>
          </cell>
          <cell r="BK822" t="str">
            <v>UPJŠ</v>
          </cell>
          <cell r="BN822">
            <v>15.5</v>
          </cell>
        </row>
        <row r="823">
          <cell r="A823">
            <v>711000000</v>
          </cell>
          <cell r="D823" t="str">
            <v>Univerzita Pavla Jozefa Šafárika v Košiciach</v>
          </cell>
          <cell r="E823" t="str">
            <v>Filozofická fakulta</v>
          </cell>
          <cell r="L823">
            <v>1</v>
          </cell>
          <cell r="M823">
            <v>2</v>
          </cell>
          <cell r="AN823">
            <v>16.5</v>
          </cell>
          <cell r="AO823">
            <v>17.5</v>
          </cell>
          <cell r="AP823">
            <v>0</v>
          </cell>
          <cell r="AQ823">
            <v>0</v>
          </cell>
          <cell r="AR823">
            <v>16.5</v>
          </cell>
          <cell r="BH823">
            <v>18.150000000000002</v>
          </cell>
          <cell r="BI823">
            <v>17.5</v>
          </cell>
          <cell r="BJ823">
            <v>0</v>
          </cell>
          <cell r="BK823" t="str">
            <v>UPJŠ</v>
          </cell>
          <cell r="BN823">
            <v>16.5</v>
          </cell>
        </row>
        <row r="824">
          <cell r="A824">
            <v>711000000</v>
          </cell>
          <cell r="D824" t="str">
            <v>Univerzita Pavla Jozefa Šafárika v Košiciach</v>
          </cell>
          <cell r="E824" t="str">
            <v>Filozofická fakulta</v>
          </cell>
          <cell r="L824">
            <v>1</v>
          </cell>
          <cell r="M824">
            <v>1</v>
          </cell>
          <cell r="AN824">
            <v>10</v>
          </cell>
          <cell r="AO824">
            <v>11</v>
          </cell>
          <cell r="AP824">
            <v>0</v>
          </cell>
          <cell r="AQ824">
            <v>0</v>
          </cell>
          <cell r="AR824">
            <v>10</v>
          </cell>
          <cell r="BH824">
            <v>9.1</v>
          </cell>
          <cell r="BI824">
            <v>11</v>
          </cell>
          <cell r="BJ824">
            <v>0</v>
          </cell>
          <cell r="BK824" t="str">
            <v>UPJŠ</v>
          </cell>
          <cell r="BN824">
            <v>10</v>
          </cell>
        </row>
        <row r="825">
          <cell r="A825">
            <v>711000000</v>
          </cell>
          <cell r="D825" t="str">
            <v>Univerzita Pavla Jozefa Šafárika v Košiciach</v>
          </cell>
          <cell r="E825" t="str">
            <v>Filozofická fakulta</v>
          </cell>
          <cell r="L825">
            <v>1</v>
          </cell>
          <cell r="M825">
            <v>1</v>
          </cell>
          <cell r="AN825">
            <v>15</v>
          </cell>
          <cell r="AO825">
            <v>20</v>
          </cell>
          <cell r="AP825">
            <v>0</v>
          </cell>
          <cell r="AQ825">
            <v>0</v>
          </cell>
          <cell r="AR825">
            <v>15</v>
          </cell>
          <cell r="BH825">
            <v>15.375</v>
          </cell>
          <cell r="BI825">
            <v>20</v>
          </cell>
          <cell r="BJ825">
            <v>0</v>
          </cell>
          <cell r="BK825" t="str">
            <v>UPJŠ</v>
          </cell>
          <cell r="BN825">
            <v>15</v>
          </cell>
        </row>
        <row r="826">
          <cell r="A826">
            <v>711000000</v>
          </cell>
          <cell r="D826" t="str">
            <v>Univerzita Pavla Jozefa Šafárika v Košiciach</v>
          </cell>
          <cell r="E826" t="str">
            <v>Filozofická fakulta</v>
          </cell>
          <cell r="L826">
            <v>1</v>
          </cell>
          <cell r="M826">
            <v>1</v>
          </cell>
          <cell r="AN826">
            <v>49</v>
          </cell>
          <cell r="AO826">
            <v>58</v>
          </cell>
          <cell r="AP826">
            <v>0</v>
          </cell>
          <cell r="AQ826">
            <v>0</v>
          </cell>
          <cell r="AR826">
            <v>49</v>
          </cell>
          <cell r="BH826">
            <v>41.8</v>
          </cell>
          <cell r="BI826">
            <v>58</v>
          </cell>
          <cell r="BJ826">
            <v>0</v>
          </cell>
          <cell r="BK826" t="str">
            <v>UPJŠ</v>
          </cell>
          <cell r="BN826">
            <v>49</v>
          </cell>
        </row>
        <row r="827">
          <cell r="A827">
            <v>711000000</v>
          </cell>
          <cell r="D827" t="str">
            <v>Univerzita Pavla Jozefa Šafárika v Košiciach</v>
          </cell>
          <cell r="E827" t="str">
            <v>Filozofická fakulta</v>
          </cell>
          <cell r="L827">
            <v>1</v>
          </cell>
          <cell r="M827">
            <v>1</v>
          </cell>
          <cell r="AN827">
            <v>97</v>
          </cell>
          <cell r="AO827">
            <v>104</v>
          </cell>
          <cell r="AP827">
            <v>0</v>
          </cell>
          <cell r="AQ827">
            <v>0</v>
          </cell>
          <cell r="AR827">
            <v>97</v>
          </cell>
          <cell r="BH827">
            <v>125.56451612903226</v>
          </cell>
          <cell r="BI827">
            <v>104</v>
          </cell>
          <cell r="BJ827">
            <v>0</v>
          </cell>
          <cell r="BK827" t="str">
            <v>UPJŠ</v>
          </cell>
          <cell r="BN827">
            <v>97</v>
          </cell>
        </row>
        <row r="828">
          <cell r="A828">
            <v>711000000</v>
          </cell>
          <cell r="D828" t="str">
            <v>Univerzita Pavla Jozefa Šafárika v Košiciach</v>
          </cell>
          <cell r="E828" t="str">
            <v>Filozofická fakulta</v>
          </cell>
          <cell r="L828">
            <v>1</v>
          </cell>
          <cell r="M828">
            <v>1</v>
          </cell>
          <cell r="AN828">
            <v>47</v>
          </cell>
          <cell r="AO828">
            <v>49</v>
          </cell>
          <cell r="AP828">
            <v>0</v>
          </cell>
          <cell r="AQ828">
            <v>0</v>
          </cell>
          <cell r="AR828">
            <v>47</v>
          </cell>
          <cell r="BH828">
            <v>39.5</v>
          </cell>
          <cell r="BI828">
            <v>49</v>
          </cell>
          <cell r="BJ828">
            <v>0</v>
          </cell>
          <cell r="BK828" t="str">
            <v>UPJŠ</v>
          </cell>
          <cell r="BN828">
            <v>47</v>
          </cell>
        </row>
        <row r="829">
          <cell r="A829">
            <v>711000000</v>
          </cell>
          <cell r="D829" t="str">
            <v>Univerzita Pavla Jozefa Šafárika v Košiciach</v>
          </cell>
          <cell r="E829" t="str">
            <v>Filozofická fakulta</v>
          </cell>
          <cell r="L829">
            <v>1</v>
          </cell>
          <cell r="M829">
            <v>1</v>
          </cell>
          <cell r="AN829">
            <v>54</v>
          </cell>
          <cell r="AO829">
            <v>63</v>
          </cell>
          <cell r="AP829">
            <v>0</v>
          </cell>
          <cell r="AQ829">
            <v>0</v>
          </cell>
          <cell r="AR829">
            <v>54</v>
          </cell>
          <cell r="BH829">
            <v>46.8</v>
          </cell>
          <cell r="BI829">
            <v>63</v>
          </cell>
          <cell r="BJ829">
            <v>0</v>
          </cell>
          <cell r="BK829" t="str">
            <v>UPJŠ</v>
          </cell>
          <cell r="BN829">
            <v>54</v>
          </cell>
        </row>
        <row r="830">
          <cell r="A830">
            <v>711000000</v>
          </cell>
          <cell r="D830" t="str">
            <v>Univerzita Pavla Jozefa Šafárika v Košiciach</v>
          </cell>
          <cell r="E830" t="str">
            <v>Filozofická fakulta</v>
          </cell>
          <cell r="L830">
            <v>1</v>
          </cell>
          <cell r="M830">
            <v>2</v>
          </cell>
          <cell r="AN830">
            <v>3</v>
          </cell>
          <cell r="AO830">
            <v>4</v>
          </cell>
          <cell r="AP830">
            <v>0</v>
          </cell>
          <cell r="AQ830">
            <v>0</v>
          </cell>
          <cell r="AR830">
            <v>3</v>
          </cell>
          <cell r="BH830">
            <v>3</v>
          </cell>
          <cell r="BI830">
            <v>4</v>
          </cell>
          <cell r="BJ830">
            <v>0</v>
          </cell>
          <cell r="BK830" t="str">
            <v>UPJŠ</v>
          </cell>
          <cell r="BN830">
            <v>3</v>
          </cell>
        </row>
        <row r="831">
          <cell r="A831">
            <v>711000000</v>
          </cell>
          <cell r="D831" t="str">
            <v>Univerzita Pavla Jozefa Šafárika v Košiciach</v>
          </cell>
          <cell r="E831" t="str">
            <v>Filozofická fakulta</v>
          </cell>
          <cell r="L831">
            <v>1</v>
          </cell>
          <cell r="M831">
            <v>2</v>
          </cell>
          <cell r="AN831">
            <v>41</v>
          </cell>
          <cell r="AO831">
            <v>43</v>
          </cell>
          <cell r="AP831">
            <v>0</v>
          </cell>
          <cell r="AQ831">
            <v>0</v>
          </cell>
          <cell r="AR831">
            <v>41</v>
          </cell>
          <cell r="BH831">
            <v>35.142857142857146</v>
          </cell>
          <cell r="BI831">
            <v>43</v>
          </cell>
          <cell r="BJ831">
            <v>0</v>
          </cell>
          <cell r="BK831" t="str">
            <v>UPJŠ</v>
          </cell>
          <cell r="BN831">
            <v>41</v>
          </cell>
        </row>
        <row r="832">
          <cell r="A832">
            <v>711000000</v>
          </cell>
          <cell r="D832" t="str">
            <v>Univerzita Pavla Jozefa Šafárika v Košiciach</v>
          </cell>
          <cell r="E832" t="str">
            <v>Filozofická fakulta</v>
          </cell>
          <cell r="L832">
            <v>1</v>
          </cell>
          <cell r="M832">
            <v>1</v>
          </cell>
          <cell r="AN832">
            <v>10</v>
          </cell>
          <cell r="AO832">
            <v>11</v>
          </cell>
          <cell r="AP832">
            <v>0</v>
          </cell>
          <cell r="AQ832">
            <v>0</v>
          </cell>
          <cell r="AR832">
            <v>10</v>
          </cell>
          <cell r="BH832">
            <v>8.5</v>
          </cell>
          <cell r="BI832">
            <v>11</v>
          </cell>
          <cell r="BJ832">
            <v>0</v>
          </cell>
          <cell r="BK832" t="str">
            <v>UPJŠ</v>
          </cell>
          <cell r="BN832">
            <v>10</v>
          </cell>
        </row>
        <row r="833">
          <cell r="A833">
            <v>711000000</v>
          </cell>
          <cell r="D833" t="str">
            <v>Univerzita Pavla Jozefa Šafárika v Košiciach</v>
          </cell>
          <cell r="E833" t="str">
            <v>Filozofická fakulta</v>
          </cell>
          <cell r="L833">
            <v>1</v>
          </cell>
          <cell r="M833">
            <v>1</v>
          </cell>
          <cell r="AN833">
            <v>21</v>
          </cell>
          <cell r="AO833">
            <v>23</v>
          </cell>
          <cell r="AP833">
            <v>0</v>
          </cell>
          <cell r="AQ833">
            <v>0</v>
          </cell>
          <cell r="AR833">
            <v>21</v>
          </cell>
          <cell r="BH833">
            <v>17.399999999999999</v>
          </cell>
          <cell r="BI833">
            <v>23</v>
          </cell>
          <cell r="BJ833">
            <v>0</v>
          </cell>
          <cell r="BK833" t="str">
            <v>UPJŠ</v>
          </cell>
          <cell r="BN833">
            <v>21</v>
          </cell>
        </row>
        <row r="834">
          <cell r="A834">
            <v>711000000</v>
          </cell>
          <cell r="D834" t="str">
            <v>Univerzita Pavla Jozefa Šafárika v Košiciach</v>
          </cell>
          <cell r="E834" t="str">
            <v>Filozofická fakulta</v>
          </cell>
          <cell r="L834">
            <v>1</v>
          </cell>
          <cell r="M834">
            <v>1</v>
          </cell>
          <cell r="AN834">
            <v>11</v>
          </cell>
          <cell r="AO834">
            <v>13</v>
          </cell>
          <cell r="AP834">
            <v>0</v>
          </cell>
          <cell r="AQ834">
            <v>0</v>
          </cell>
          <cell r="AR834">
            <v>11</v>
          </cell>
          <cell r="BH834">
            <v>12.25</v>
          </cell>
          <cell r="BI834">
            <v>13</v>
          </cell>
          <cell r="BJ834">
            <v>0</v>
          </cell>
          <cell r="BK834" t="str">
            <v>UPJŠ</v>
          </cell>
          <cell r="BN834">
            <v>11</v>
          </cell>
        </row>
        <row r="835">
          <cell r="A835">
            <v>711000000</v>
          </cell>
          <cell r="D835" t="str">
            <v>Univerzita Pavla Jozefa Šafárika v Košiciach</v>
          </cell>
          <cell r="E835" t="str">
            <v>Filozofická fakulta</v>
          </cell>
          <cell r="L835">
            <v>1</v>
          </cell>
          <cell r="M835">
            <v>1</v>
          </cell>
          <cell r="AN835">
            <v>17</v>
          </cell>
          <cell r="AO835">
            <v>21</v>
          </cell>
          <cell r="AP835">
            <v>0</v>
          </cell>
          <cell r="AQ835">
            <v>0</v>
          </cell>
          <cell r="AR835">
            <v>17</v>
          </cell>
          <cell r="BH835">
            <v>14</v>
          </cell>
          <cell r="BI835">
            <v>21</v>
          </cell>
          <cell r="BJ835">
            <v>0</v>
          </cell>
          <cell r="BK835" t="str">
            <v>UPJŠ</v>
          </cell>
          <cell r="BN835">
            <v>17</v>
          </cell>
        </row>
        <row r="836">
          <cell r="A836">
            <v>711000000</v>
          </cell>
          <cell r="D836" t="str">
            <v>Univerzita Pavla Jozefa Šafárika v Košiciach</v>
          </cell>
          <cell r="E836" t="str">
            <v>Filozofická fakulta</v>
          </cell>
          <cell r="L836">
            <v>1</v>
          </cell>
          <cell r="M836">
            <v>1</v>
          </cell>
          <cell r="AN836">
            <v>27</v>
          </cell>
          <cell r="AO836">
            <v>28</v>
          </cell>
          <cell r="AP836">
            <v>0</v>
          </cell>
          <cell r="AQ836">
            <v>0</v>
          </cell>
          <cell r="AR836">
            <v>27</v>
          </cell>
          <cell r="BH836">
            <v>23.1</v>
          </cell>
          <cell r="BI836">
            <v>28</v>
          </cell>
          <cell r="BJ836">
            <v>0</v>
          </cell>
          <cell r="BK836" t="str">
            <v>UPJŠ</v>
          </cell>
          <cell r="BN836">
            <v>27</v>
          </cell>
        </row>
        <row r="837">
          <cell r="A837">
            <v>711000000</v>
          </cell>
          <cell r="D837" t="str">
            <v>Univerzita Pavla Jozefa Šafárika v Košiciach</v>
          </cell>
          <cell r="E837" t="str">
            <v>Filozofická fakulta</v>
          </cell>
          <cell r="L837">
            <v>1</v>
          </cell>
          <cell r="M837">
            <v>1</v>
          </cell>
          <cell r="AN837">
            <v>59</v>
          </cell>
          <cell r="AO837">
            <v>65</v>
          </cell>
          <cell r="AP837">
            <v>0</v>
          </cell>
          <cell r="AQ837">
            <v>0</v>
          </cell>
          <cell r="AR837">
            <v>59</v>
          </cell>
          <cell r="BH837">
            <v>50.9</v>
          </cell>
          <cell r="BI837">
            <v>65</v>
          </cell>
          <cell r="BJ837">
            <v>0</v>
          </cell>
          <cell r="BK837" t="str">
            <v>UPJŠ</v>
          </cell>
          <cell r="BN837">
            <v>59</v>
          </cell>
        </row>
        <row r="838">
          <cell r="A838">
            <v>711000000</v>
          </cell>
          <cell r="D838" t="str">
            <v>Univerzita Pavla Jozefa Šafárika v Košiciach</v>
          </cell>
          <cell r="E838" t="str">
            <v>Filozofická fakulta</v>
          </cell>
          <cell r="L838">
            <v>2</v>
          </cell>
          <cell r="M838">
            <v>3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BH838">
            <v>0</v>
          </cell>
          <cell r="BI838">
            <v>1</v>
          </cell>
          <cell r="BJ838">
            <v>0</v>
          </cell>
          <cell r="BK838" t="str">
            <v>UPJŠ</v>
          </cell>
          <cell r="BN838">
            <v>0</v>
          </cell>
        </row>
        <row r="839">
          <cell r="A839">
            <v>709000000</v>
          </cell>
          <cell r="D839" t="str">
            <v>Technická univerzita v Košiciach</v>
          </cell>
          <cell r="E839" t="str">
            <v>Fakulta výrobných technológií so sídlom v Prešove</v>
          </cell>
          <cell r="L839">
            <v>1</v>
          </cell>
          <cell r="M839">
            <v>1</v>
          </cell>
          <cell r="AN839">
            <v>42</v>
          </cell>
          <cell r="AO839">
            <v>44</v>
          </cell>
          <cell r="AP839">
            <v>44</v>
          </cell>
          <cell r="AQ839">
            <v>42</v>
          </cell>
          <cell r="AR839">
            <v>42</v>
          </cell>
          <cell r="BH839">
            <v>50.399999999999991</v>
          </cell>
          <cell r="BI839">
            <v>44</v>
          </cell>
          <cell r="BJ839">
            <v>0</v>
          </cell>
          <cell r="BK839" t="str">
            <v>TUKE</v>
          </cell>
          <cell r="BN839">
            <v>42</v>
          </cell>
        </row>
        <row r="840">
          <cell r="A840">
            <v>709000000</v>
          </cell>
          <cell r="D840" t="str">
            <v>Technická univerzita v Košiciach</v>
          </cell>
          <cell r="E840" t="str">
            <v>Fakulta výrobných technológií so sídlom v Prešove</v>
          </cell>
          <cell r="L840">
            <v>1</v>
          </cell>
          <cell r="M840">
            <v>1</v>
          </cell>
          <cell r="AN840">
            <v>86</v>
          </cell>
          <cell r="AO840">
            <v>91</v>
          </cell>
          <cell r="AP840">
            <v>91</v>
          </cell>
          <cell r="AQ840">
            <v>86</v>
          </cell>
          <cell r="AR840">
            <v>86</v>
          </cell>
          <cell r="BH840">
            <v>108.75</v>
          </cell>
          <cell r="BI840">
            <v>91</v>
          </cell>
          <cell r="BJ840">
            <v>0</v>
          </cell>
          <cell r="BK840" t="str">
            <v>TUKE</v>
          </cell>
          <cell r="BN840">
            <v>86</v>
          </cell>
        </row>
        <row r="841">
          <cell r="A841">
            <v>709000000</v>
          </cell>
          <cell r="D841" t="str">
            <v>Technická univerzita v Košiciach</v>
          </cell>
          <cell r="E841" t="str">
            <v>Fakulta výrobných technológií so sídlom v Prešove</v>
          </cell>
          <cell r="L841">
            <v>1</v>
          </cell>
          <cell r="M841">
            <v>1</v>
          </cell>
          <cell r="AN841">
            <v>291</v>
          </cell>
          <cell r="AO841">
            <v>298</v>
          </cell>
          <cell r="AP841">
            <v>298</v>
          </cell>
          <cell r="AQ841">
            <v>291</v>
          </cell>
          <cell r="AR841">
            <v>291</v>
          </cell>
          <cell r="BH841">
            <v>360</v>
          </cell>
          <cell r="BI841">
            <v>298</v>
          </cell>
          <cell r="BJ841">
            <v>0</v>
          </cell>
          <cell r="BK841" t="str">
            <v>TUKE</v>
          </cell>
          <cell r="BN841">
            <v>291</v>
          </cell>
        </row>
        <row r="842">
          <cell r="A842">
            <v>709000000</v>
          </cell>
          <cell r="D842" t="str">
            <v>Technická univerzita v Košiciach</v>
          </cell>
          <cell r="E842" t="str">
            <v>Fakulta výrobných technológií so sídlom v Prešove</v>
          </cell>
          <cell r="L842">
            <v>1</v>
          </cell>
          <cell r="M842">
            <v>1</v>
          </cell>
          <cell r="AN842">
            <v>146</v>
          </cell>
          <cell r="AO842">
            <v>152</v>
          </cell>
          <cell r="AP842">
            <v>152</v>
          </cell>
          <cell r="AQ842">
            <v>146</v>
          </cell>
          <cell r="AR842">
            <v>146</v>
          </cell>
          <cell r="BH842">
            <v>185.25</v>
          </cell>
          <cell r="BI842">
            <v>152</v>
          </cell>
          <cell r="BJ842">
            <v>0</v>
          </cell>
          <cell r="BK842" t="str">
            <v>TUKE</v>
          </cell>
          <cell r="BN842">
            <v>146</v>
          </cell>
        </row>
        <row r="843">
          <cell r="A843">
            <v>716000000</v>
          </cell>
          <cell r="D843" t="str">
            <v>Univerzita Konštantína Filozofa v Nitre</v>
          </cell>
          <cell r="E843" t="str">
            <v>Fakulta sociálnych vied a zdravotníctva</v>
          </cell>
          <cell r="L843">
            <v>2</v>
          </cell>
          <cell r="M843">
            <v>5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BH843">
            <v>0</v>
          </cell>
          <cell r="BI843">
            <v>87</v>
          </cell>
          <cell r="BJ843">
            <v>0</v>
          </cell>
          <cell r="BK843" t="str">
            <v>UKF</v>
          </cell>
          <cell r="BN843">
            <v>0</v>
          </cell>
        </row>
        <row r="844">
          <cell r="A844">
            <v>716000000</v>
          </cell>
          <cell r="D844" t="str">
            <v>Univerzita Konštantína Filozofa v Nitre</v>
          </cell>
          <cell r="E844" t="str">
            <v>Fakulta sociálnych vied a zdravotníctva</v>
          </cell>
          <cell r="L844">
            <v>1</v>
          </cell>
          <cell r="M844">
            <v>2</v>
          </cell>
          <cell r="AN844">
            <v>46</v>
          </cell>
          <cell r="AO844">
            <v>51</v>
          </cell>
          <cell r="AP844">
            <v>0</v>
          </cell>
          <cell r="AQ844">
            <v>0</v>
          </cell>
          <cell r="AR844">
            <v>46</v>
          </cell>
          <cell r="BH844">
            <v>44</v>
          </cell>
          <cell r="BI844">
            <v>51</v>
          </cell>
          <cell r="BJ844">
            <v>0</v>
          </cell>
          <cell r="BK844" t="str">
            <v>UKF</v>
          </cell>
          <cell r="BN844">
            <v>46</v>
          </cell>
        </row>
        <row r="845">
          <cell r="A845">
            <v>716000000</v>
          </cell>
          <cell r="D845" t="str">
            <v>Univerzita Konštantína Filozofa v Nitre</v>
          </cell>
          <cell r="E845" t="str">
            <v>Fakulta sociálnych vied a zdravotníctva</v>
          </cell>
          <cell r="L845">
            <v>1</v>
          </cell>
          <cell r="M845">
            <v>2</v>
          </cell>
          <cell r="AN845">
            <v>96</v>
          </cell>
          <cell r="AO845">
            <v>99</v>
          </cell>
          <cell r="AP845">
            <v>0</v>
          </cell>
          <cell r="AQ845">
            <v>0</v>
          </cell>
          <cell r="AR845">
            <v>96</v>
          </cell>
          <cell r="BH845">
            <v>88.800000000000011</v>
          </cell>
          <cell r="BI845">
            <v>99</v>
          </cell>
          <cell r="BJ845">
            <v>0</v>
          </cell>
          <cell r="BK845" t="str">
            <v>UKF</v>
          </cell>
          <cell r="BN845">
            <v>96</v>
          </cell>
        </row>
        <row r="846">
          <cell r="A846">
            <v>716000000</v>
          </cell>
          <cell r="D846" t="str">
            <v>Univerzita Konštantína Filozofa v Nitre</v>
          </cell>
          <cell r="E846" t="str">
            <v>Fakulta sociálnych vied a zdravotníctva</v>
          </cell>
          <cell r="L846">
            <v>1</v>
          </cell>
          <cell r="M846">
            <v>1</v>
          </cell>
          <cell r="AN846">
            <v>153</v>
          </cell>
          <cell r="AO846">
            <v>160</v>
          </cell>
          <cell r="AP846">
            <v>0</v>
          </cell>
          <cell r="AQ846">
            <v>0</v>
          </cell>
          <cell r="AR846">
            <v>153</v>
          </cell>
          <cell r="BH846">
            <v>138</v>
          </cell>
          <cell r="BI846">
            <v>160</v>
          </cell>
          <cell r="BJ846">
            <v>0</v>
          </cell>
          <cell r="BK846" t="str">
            <v>UKF</v>
          </cell>
          <cell r="BN846">
            <v>153</v>
          </cell>
        </row>
        <row r="847">
          <cell r="A847">
            <v>716000000</v>
          </cell>
          <cell r="D847" t="str">
            <v>Univerzita Konštantína Filozofa v Nitre</v>
          </cell>
          <cell r="E847" t="str">
            <v>Fakulta sociálnych vied a zdravotníctva</v>
          </cell>
          <cell r="L847">
            <v>1</v>
          </cell>
          <cell r="M847">
            <v>5</v>
          </cell>
          <cell r="AN847">
            <v>180</v>
          </cell>
          <cell r="AO847">
            <v>193</v>
          </cell>
          <cell r="AP847">
            <v>193</v>
          </cell>
          <cell r="AQ847">
            <v>0</v>
          </cell>
          <cell r="AR847">
            <v>180</v>
          </cell>
          <cell r="BH847">
            <v>593.42608695652189</v>
          </cell>
          <cell r="BI847">
            <v>193</v>
          </cell>
          <cell r="BJ847">
            <v>0</v>
          </cell>
          <cell r="BK847" t="str">
            <v>UKF</v>
          </cell>
          <cell r="BN847">
            <v>180</v>
          </cell>
        </row>
        <row r="848">
          <cell r="A848">
            <v>716000000</v>
          </cell>
          <cell r="D848" t="str">
            <v>Univerzita Konštantína Filozofa v Nitre</v>
          </cell>
          <cell r="E848" t="str">
            <v>Fakulta sociálnych vied a zdravotníctva</v>
          </cell>
          <cell r="L848">
            <v>1</v>
          </cell>
          <cell r="M848">
            <v>1</v>
          </cell>
          <cell r="AN848">
            <v>103</v>
          </cell>
          <cell r="AO848">
            <v>127</v>
          </cell>
          <cell r="AP848">
            <v>0</v>
          </cell>
          <cell r="AQ848">
            <v>0</v>
          </cell>
          <cell r="AR848">
            <v>103</v>
          </cell>
          <cell r="BH848">
            <v>92.2</v>
          </cell>
          <cell r="BI848">
            <v>127</v>
          </cell>
          <cell r="BJ848">
            <v>0</v>
          </cell>
          <cell r="BK848" t="str">
            <v>UKF</v>
          </cell>
          <cell r="BN848">
            <v>103</v>
          </cell>
        </row>
        <row r="849">
          <cell r="A849">
            <v>711000000</v>
          </cell>
          <cell r="D849" t="str">
            <v>Univerzita Pavla Jozefa Šafárika v Košiciach</v>
          </cell>
          <cell r="E849" t="str">
            <v>Právnická fakulta</v>
          </cell>
          <cell r="L849">
            <v>2</v>
          </cell>
          <cell r="M849">
            <v>3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BH849">
            <v>0</v>
          </cell>
          <cell r="BI849">
            <v>7</v>
          </cell>
          <cell r="BJ849">
            <v>0</v>
          </cell>
          <cell r="BK849" t="str">
            <v>UPJŠ</v>
          </cell>
          <cell r="BN849">
            <v>0</v>
          </cell>
        </row>
        <row r="850">
          <cell r="A850">
            <v>711000000</v>
          </cell>
          <cell r="D850" t="str">
            <v>Univerzita Pavla Jozefa Šafárika v Košiciach</v>
          </cell>
          <cell r="E850" t="str">
            <v>Právnická fakulta</v>
          </cell>
          <cell r="L850">
            <v>1</v>
          </cell>
          <cell r="M850">
            <v>3</v>
          </cell>
          <cell r="AN850">
            <v>7</v>
          </cell>
          <cell r="AO850">
            <v>0</v>
          </cell>
          <cell r="AP850">
            <v>0</v>
          </cell>
          <cell r="AQ850">
            <v>0</v>
          </cell>
          <cell r="AR850">
            <v>7</v>
          </cell>
          <cell r="BH850">
            <v>30.800000000000004</v>
          </cell>
          <cell r="BI850">
            <v>8</v>
          </cell>
          <cell r="BJ850">
            <v>7</v>
          </cell>
          <cell r="BK850" t="str">
            <v>UPJŠ</v>
          </cell>
          <cell r="BN850">
            <v>7</v>
          </cell>
        </row>
        <row r="851">
          <cell r="A851">
            <v>711000000</v>
          </cell>
          <cell r="D851" t="str">
            <v>Univerzita Pavla Jozefa Šafárika v Košiciach</v>
          </cell>
          <cell r="E851" t="str">
            <v>Právnická fakulta</v>
          </cell>
          <cell r="L851">
            <v>1</v>
          </cell>
          <cell r="M851">
            <v>3</v>
          </cell>
          <cell r="AN851">
            <v>6</v>
          </cell>
          <cell r="AO851">
            <v>0</v>
          </cell>
          <cell r="AP851">
            <v>0</v>
          </cell>
          <cell r="AQ851">
            <v>0</v>
          </cell>
          <cell r="AR851">
            <v>6</v>
          </cell>
          <cell r="BH851">
            <v>26.400000000000002</v>
          </cell>
          <cell r="BI851">
            <v>7</v>
          </cell>
          <cell r="BJ851">
            <v>6</v>
          </cell>
          <cell r="BK851" t="str">
            <v>UPJŠ</v>
          </cell>
          <cell r="BN851">
            <v>6</v>
          </cell>
        </row>
        <row r="852">
          <cell r="A852">
            <v>711000000</v>
          </cell>
          <cell r="D852" t="str">
            <v>Univerzita Pavla Jozefa Šafárika v Košiciach</v>
          </cell>
          <cell r="E852" t="str">
            <v>Právnická fakulta</v>
          </cell>
          <cell r="L852">
            <v>1</v>
          </cell>
          <cell r="M852">
            <v>1</v>
          </cell>
          <cell r="AN852">
            <v>15</v>
          </cell>
          <cell r="AO852">
            <v>15</v>
          </cell>
          <cell r="AP852">
            <v>0</v>
          </cell>
          <cell r="AQ852">
            <v>0</v>
          </cell>
          <cell r="AR852">
            <v>15</v>
          </cell>
          <cell r="BH852">
            <v>12</v>
          </cell>
          <cell r="BI852">
            <v>15</v>
          </cell>
          <cell r="BJ852">
            <v>0</v>
          </cell>
          <cell r="BK852" t="str">
            <v>UPJŠ</v>
          </cell>
          <cell r="BN852">
            <v>15</v>
          </cell>
        </row>
        <row r="853">
          <cell r="A853">
            <v>716000000</v>
          </cell>
          <cell r="D853" t="str">
            <v>Univerzita Konštantína Filozofa v Nitre</v>
          </cell>
          <cell r="E853" t="str">
            <v>Fakulta stredoeurópskych štúdií</v>
          </cell>
          <cell r="L853">
            <v>1</v>
          </cell>
          <cell r="M853">
            <v>1</v>
          </cell>
          <cell r="AN853">
            <v>13</v>
          </cell>
          <cell r="AO853">
            <v>16</v>
          </cell>
          <cell r="AP853">
            <v>0</v>
          </cell>
          <cell r="AQ853">
            <v>0</v>
          </cell>
          <cell r="AR853">
            <v>13</v>
          </cell>
          <cell r="BH853">
            <v>13.475000000000001</v>
          </cell>
          <cell r="BI853">
            <v>16</v>
          </cell>
          <cell r="BJ853">
            <v>0</v>
          </cell>
          <cell r="BK853" t="str">
            <v>UKF</v>
          </cell>
          <cell r="BN853">
            <v>13</v>
          </cell>
        </row>
        <row r="854">
          <cell r="A854">
            <v>716000000</v>
          </cell>
          <cell r="D854" t="str">
            <v>Univerzita Konštantína Filozofa v Nitre</v>
          </cell>
          <cell r="E854" t="str">
            <v>Fakulta prírodných vied a informatiky</v>
          </cell>
          <cell r="L854">
            <v>1</v>
          </cell>
          <cell r="M854">
            <v>1</v>
          </cell>
          <cell r="AN854">
            <v>55</v>
          </cell>
          <cell r="AO854">
            <v>61</v>
          </cell>
          <cell r="AP854">
            <v>61</v>
          </cell>
          <cell r="AQ854">
            <v>55</v>
          </cell>
          <cell r="AR854">
            <v>55</v>
          </cell>
          <cell r="BH854">
            <v>67.339999999999989</v>
          </cell>
          <cell r="BI854">
            <v>61</v>
          </cell>
          <cell r="BJ854">
            <v>0</v>
          </cell>
          <cell r="BK854" t="str">
            <v>UKF</v>
          </cell>
          <cell r="BN854">
            <v>55</v>
          </cell>
        </row>
        <row r="855">
          <cell r="A855">
            <v>716000000</v>
          </cell>
          <cell r="D855" t="str">
            <v>Univerzita Konštantína Filozofa v Nitre</v>
          </cell>
          <cell r="E855" t="str">
            <v>Pedagogická fakulta</v>
          </cell>
          <cell r="L855">
            <v>1</v>
          </cell>
          <cell r="M855">
            <v>1</v>
          </cell>
          <cell r="AN855">
            <v>55</v>
          </cell>
          <cell r="AO855">
            <v>61</v>
          </cell>
          <cell r="AP855">
            <v>0</v>
          </cell>
          <cell r="AQ855">
            <v>0</v>
          </cell>
          <cell r="AR855">
            <v>55</v>
          </cell>
          <cell r="BH855">
            <v>59.34</v>
          </cell>
          <cell r="BI855">
            <v>61</v>
          </cell>
          <cell r="BJ855">
            <v>0</v>
          </cell>
          <cell r="BK855" t="str">
            <v>UKF</v>
          </cell>
          <cell r="BN855">
            <v>55</v>
          </cell>
        </row>
        <row r="856">
          <cell r="A856">
            <v>716000000</v>
          </cell>
          <cell r="D856" t="str">
            <v>Univerzita Konštantína Filozofa v Nitre</v>
          </cell>
          <cell r="E856" t="str">
            <v>Fakulta stredoeurópskych štúdií</v>
          </cell>
          <cell r="L856">
            <v>1</v>
          </cell>
          <cell r="M856">
            <v>5</v>
          </cell>
          <cell r="AN856">
            <v>89</v>
          </cell>
          <cell r="AO856">
            <v>97</v>
          </cell>
          <cell r="AP856">
            <v>0</v>
          </cell>
          <cell r="AQ856">
            <v>0</v>
          </cell>
          <cell r="AR856">
            <v>89</v>
          </cell>
          <cell r="BH856">
            <v>116.9</v>
          </cell>
          <cell r="BI856">
            <v>97</v>
          </cell>
          <cell r="BJ856">
            <v>0</v>
          </cell>
          <cell r="BK856" t="str">
            <v>UKF</v>
          </cell>
          <cell r="BN856">
            <v>89</v>
          </cell>
        </row>
        <row r="857">
          <cell r="A857">
            <v>716000000</v>
          </cell>
          <cell r="D857" t="str">
            <v>Univerzita Konštantína Filozofa v Nitre</v>
          </cell>
          <cell r="E857" t="str">
            <v>Fakulta stredoeurópskych štúdií</v>
          </cell>
          <cell r="L857">
            <v>1</v>
          </cell>
          <cell r="M857">
            <v>1</v>
          </cell>
          <cell r="AN857">
            <v>7</v>
          </cell>
          <cell r="AO857">
            <v>7</v>
          </cell>
          <cell r="AP857">
            <v>0</v>
          </cell>
          <cell r="AQ857">
            <v>0</v>
          </cell>
          <cell r="AR857">
            <v>7</v>
          </cell>
          <cell r="BH857">
            <v>5.8</v>
          </cell>
          <cell r="BI857">
            <v>7</v>
          </cell>
          <cell r="BJ857">
            <v>0</v>
          </cell>
          <cell r="BK857" t="str">
            <v>UKF</v>
          </cell>
          <cell r="BN857">
            <v>7</v>
          </cell>
        </row>
        <row r="858">
          <cell r="A858">
            <v>716000000</v>
          </cell>
          <cell r="D858" t="str">
            <v>Univerzita Konštantína Filozofa v Nitre</v>
          </cell>
          <cell r="E858" t="str">
            <v>Fakulta stredoeurópskych štúdií</v>
          </cell>
          <cell r="L858">
            <v>1</v>
          </cell>
          <cell r="M858">
            <v>1</v>
          </cell>
          <cell r="AN858">
            <v>75</v>
          </cell>
          <cell r="AO858">
            <v>76</v>
          </cell>
          <cell r="AP858">
            <v>0</v>
          </cell>
          <cell r="AQ858">
            <v>0</v>
          </cell>
          <cell r="AR858">
            <v>75</v>
          </cell>
          <cell r="BH858">
            <v>78.317999999999998</v>
          </cell>
          <cell r="BI858">
            <v>76</v>
          </cell>
          <cell r="BJ858">
            <v>0</v>
          </cell>
          <cell r="BK858" t="str">
            <v>UKF</v>
          </cell>
          <cell r="BN858">
            <v>75</v>
          </cell>
        </row>
        <row r="859">
          <cell r="A859">
            <v>716000000</v>
          </cell>
          <cell r="D859" t="str">
            <v>Univerzita Konštantína Filozofa v Nitre</v>
          </cell>
          <cell r="E859" t="str">
            <v>Fakulta stredoeurópskych štúdií</v>
          </cell>
          <cell r="L859">
            <v>1</v>
          </cell>
          <cell r="M859">
            <v>1</v>
          </cell>
          <cell r="AN859">
            <v>12.5</v>
          </cell>
          <cell r="AO859">
            <v>13</v>
          </cell>
          <cell r="AP859">
            <v>0</v>
          </cell>
          <cell r="AQ859">
            <v>0</v>
          </cell>
          <cell r="AR859">
            <v>12.5</v>
          </cell>
          <cell r="BH859">
            <v>15.599999999999998</v>
          </cell>
          <cell r="BI859">
            <v>13</v>
          </cell>
          <cell r="BJ859">
            <v>0</v>
          </cell>
          <cell r="BK859" t="str">
            <v>UKF</v>
          </cell>
          <cell r="BN859">
            <v>12.5</v>
          </cell>
        </row>
        <row r="860">
          <cell r="A860">
            <v>716000000</v>
          </cell>
          <cell r="D860" t="str">
            <v>Univerzita Konštantína Filozofa v Nitre</v>
          </cell>
          <cell r="E860" t="str">
            <v>Fakulta stredoeurópskych štúdií</v>
          </cell>
          <cell r="L860">
            <v>1</v>
          </cell>
          <cell r="M860">
            <v>5</v>
          </cell>
          <cell r="AN860">
            <v>59</v>
          </cell>
          <cell r="AO860">
            <v>60</v>
          </cell>
          <cell r="AP860">
            <v>0</v>
          </cell>
          <cell r="AQ860">
            <v>0</v>
          </cell>
          <cell r="AR860">
            <v>59</v>
          </cell>
          <cell r="BH860">
            <v>88.1</v>
          </cell>
          <cell r="BI860">
            <v>60</v>
          </cell>
          <cell r="BJ860">
            <v>0</v>
          </cell>
          <cell r="BK860" t="str">
            <v>UKF</v>
          </cell>
          <cell r="BN860">
            <v>59</v>
          </cell>
        </row>
        <row r="861">
          <cell r="A861">
            <v>716000000</v>
          </cell>
          <cell r="D861" t="str">
            <v>Univerzita Konštantína Filozofa v Nitre</v>
          </cell>
          <cell r="E861" t="str">
            <v>Pedagogická fakulta</v>
          </cell>
          <cell r="L861">
            <v>1</v>
          </cell>
          <cell r="M861">
            <v>3</v>
          </cell>
          <cell r="AN861">
            <v>7</v>
          </cell>
          <cell r="AO861">
            <v>0</v>
          </cell>
          <cell r="AP861">
            <v>0</v>
          </cell>
          <cell r="AQ861">
            <v>0</v>
          </cell>
          <cell r="AR861">
            <v>7</v>
          </cell>
          <cell r="BH861">
            <v>30.800000000000004</v>
          </cell>
          <cell r="BI861">
            <v>8</v>
          </cell>
          <cell r="BJ861">
            <v>7</v>
          </cell>
          <cell r="BK861" t="str">
            <v>UKF</v>
          </cell>
          <cell r="BN861">
            <v>7</v>
          </cell>
        </row>
        <row r="862">
          <cell r="A862">
            <v>716000000</v>
          </cell>
          <cell r="D862" t="str">
            <v>Univerzita Konštantína Filozofa v Nitre</v>
          </cell>
          <cell r="E862" t="str">
            <v>Pedagogická fakulta</v>
          </cell>
          <cell r="L862">
            <v>1</v>
          </cell>
          <cell r="M862">
            <v>2</v>
          </cell>
          <cell r="AN862">
            <v>15</v>
          </cell>
          <cell r="AO862">
            <v>17.5</v>
          </cell>
          <cell r="AP862">
            <v>0</v>
          </cell>
          <cell r="AQ862">
            <v>0</v>
          </cell>
          <cell r="AR862">
            <v>15</v>
          </cell>
          <cell r="BH862">
            <v>28.285714285714288</v>
          </cell>
          <cell r="BI862">
            <v>17.5</v>
          </cell>
          <cell r="BJ862">
            <v>0</v>
          </cell>
          <cell r="BK862" t="str">
            <v>UKF</v>
          </cell>
          <cell r="BN862">
            <v>15</v>
          </cell>
        </row>
        <row r="863">
          <cell r="A863">
            <v>716000000</v>
          </cell>
          <cell r="D863" t="str">
            <v>Univerzita Konštantína Filozofa v Nitre</v>
          </cell>
          <cell r="E863" t="str">
            <v>Filozofická fakulta</v>
          </cell>
          <cell r="L863">
            <v>1</v>
          </cell>
          <cell r="M863">
            <v>2</v>
          </cell>
          <cell r="AN863">
            <v>2.5</v>
          </cell>
          <cell r="AO863">
            <v>4</v>
          </cell>
          <cell r="AP863">
            <v>0</v>
          </cell>
          <cell r="AQ863">
            <v>0</v>
          </cell>
          <cell r="AR863">
            <v>2.5</v>
          </cell>
          <cell r="BH863">
            <v>2.75</v>
          </cell>
          <cell r="BI863">
            <v>4</v>
          </cell>
          <cell r="BJ863">
            <v>0</v>
          </cell>
          <cell r="BK863" t="str">
            <v>UKF</v>
          </cell>
          <cell r="BN863">
            <v>2.5</v>
          </cell>
        </row>
        <row r="864">
          <cell r="A864">
            <v>716000000</v>
          </cell>
          <cell r="D864" t="str">
            <v>Univerzita Konštantína Filozofa v Nitre</v>
          </cell>
          <cell r="E864" t="str">
            <v>Pedagogická fakulta</v>
          </cell>
          <cell r="L864">
            <v>2</v>
          </cell>
          <cell r="M864">
            <v>3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BH864">
            <v>0</v>
          </cell>
          <cell r="BI864">
            <v>4</v>
          </cell>
          <cell r="BJ864">
            <v>0</v>
          </cell>
          <cell r="BK864" t="str">
            <v>UKF</v>
          </cell>
          <cell r="BN864">
            <v>0</v>
          </cell>
        </row>
        <row r="865">
          <cell r="A865">
            <v>716000000</v>
          </cell>
          <cell r="D865" t="str">
            <v>Univerzita Konštantína Filozofa v Nitre</v>
          </cell>
          <cell r="E865" t="str">
            <v>Pedagogická fakulta</v>
          </cell>
          <cell r="L865">
            <v>1</v>
          </cell>
          <cell r="M865">
            <v>1</v>
          </cell>
          <cell r="AN865">
            <v>47</v>
          </cell>
          <cell r="AO865">
            <v>51</v>
          </cell>
          <cell r="AP865">
            <v>0</v>
          </cell>
          <cell r="AQ865">
            <v>0</v>
          </cell>
          <cell r="AR865">
            <v>47</v>
          </cell>
          <cell r="BH865">
            <v>82.28</v>
          </cell>
          <cell r="BI865">
            <v>51</v>
          </cell>
          <cell r="BJ865">
            <v>0</v>
          </cell>
          <cell r="BK865" t="str">
            <v>UKF</v>
          </cell>
          <cell r="BN865">
            <v>47</v>
          </cell>
        </row>
        <row r="866">
          <cell r="A866">
            <v>716000000</v>
          </cell>
          <cell r="D866" t="str">
            <v>Univerzita Konštantína Filozofa v Nitre</v>
          </cell>
          <cell r="E866" t="str">
            <v>Pedagogická fakulta</v>
          </cell>
          <cell r="L866">
            <v>1</v>
          </cell>
          <cell r="M866">
            <v>2</v>
          </cell>
          <cell r="AN866">
            <v>15</v>
          </cell>
          <cell r="AO866">
            <v>18</v>
          </cell>
          <cell r="AP866">
            <v>0</v>
          </cell>
          <cell r="AQ866">
            <v>0</v>
          </cell>
          <cell r="AR866">
            <v>15</v>
          </cell>
          <cell r="BH866">
            <v>14.4</v>
          </cell>
          <cell r="BI866">
            <v>18</v>
          </cell>
          <cell r="BJ866">
            <v>0</v>
          </cell>
          <cell r="BK866" t="str">
            <v>UKF</v>
          </cell>
          <cell r="BN866">
            <v>15</v>
          </cell>
        </row>
        <row r="867">
          <cell r="A867">
            <v>716000000</v>
          </cell>
          <cell r="D867" t="str">
            <v>Univerzita Konštantína Filozofa v Nitre</v>
          </cell>
          <cell r="E867" t="str">
            <v>Pedagogická fakulta</v>
          </cell>
          <cell r="L867">
            <v>1</v>
          </cell>
          <cell r="M867">
            <v>2</v>
          </cell>
          <cell r="AN867">
            <v>95</v>
          </cell>
          <cell r="AO867">
            <v>98</v>
          </cell>
          <cell r="AP867">
            <v>0</v>
          </cell>
          <cell r="AQ867">
            <v>0</v>
          </cell>
          <cell r="AR867">
            <v>95</v>
          </cell>
          <cell r="BH867">
            <v>99</v>
          </cell>
          <cell r="BI867">
            <v>98</v>
          </cell>
          <cell r="BJ867">
            <v>0</v>
          </cell>
          <cell r="BK867" t="str">
            <v>UKF</v>
          </cell>
          <cell r="BN867">
            <v>95</v>
          </cell>
        </row>
        <row r="868">
          <cell r="A868">
            <v>716000000</v>
          </cell>
          <cell r="D868" t="str">
            <v>Univerzita Konštantína Filozofa v Nitre</v>
          </cell>
          <cell r="E868" t="str">
            <v>Pedagogická fakulta</v>
          </cell>
          <cell r="L868">
            <v>1</v>
          </cell>
          <cell r="M868">
            <v>2</v>
          </cell>
          <cell r="AN868">
            <v>27</v>
          </cell>
          <cell r="AO868">
            <v>29</v>
          </cell>
          <cell r="AP868">
            <v>0</v>
          </cell>
          <cell r="AQ868">
            <v>0</v>
          </cell>
          <cell r="AR868">
            <v>27</v>
          </cell>
          <cell r="BH868">
            <v>28.989473684210527</v>
          </cell>
          <cell r="BI868">
            <v>29</v>
          </cell>
          <cell r="BJ868">
            <v>0</v>
          </cell>
          <cell r="BK868" t="str">
            <v>UKF</v>
          </cell>
          <cell r="BN868">
            <v>27</v>
          </cell>
        </row>
        <row r="869">
          <cell r="A869">
            <v>716000000</v>
          </cell>
          <cell r="D869" t="str">
            <v>Univerzita Konštantína Filozofa v Nitre</v>
          </cell>
          <cell r="E869" t="str">
            <v>Filozofická fakulta</v>
          </cell>
          <cell r="L869">
            <v>1</v>
          </cell>
          <cell r="M869">
            <v>2</v>
          </cell>
          <cell r="AN869">
            <v>14.5</v>
          </cell>
          <cell r="AO869">
            <v>18</v>
          </cell>
          <cell r="AP869">
            <v>0</v>
          </cell>
          <cell r="AQ869">
            <v>0</v>
          </cell>
          <cell r="AR869">
            <v>14.5</v>
          </cell>
          <cell r="BH869">
            <v>15.950000000000001</v>
          </cell>
          <cell r="BI869">
            <v>18</v>
          </cell>
          <cell r="BJ869">
            <v>0</v>
          </cell>
          <cell r="BK869" t="str">
            <v>UKF</v>
          </cell>
          <cell r="BN869">
            <v>14.5</v>
          </cell>
        </row>
        <row r="870">
          <cell r="A870">
            <v>716000000</v>
          </cell>
          <cell r="D870" t="str">
            <v>Univerzita Konštantína Filozofa v Nitre</v>
          </cell>
          <cell r="E870" t="str">
            <v>Pedagogická fakulta</v>
          </cell>
          <cell r="L870">
            <v>2</v>
          </cell>
          <cell r="M870">
            <v>1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BH870">
            <v>0</v>
          </cell>
          <cell r="BI870">
            <v>26</v>
          </cell>
          <cell r="BJ870">
            <v>0</v>
          </cell>
          <cell r="BK870" t="str">
            <v>UKF</v>
          </cell>
          <cell r="BN870">
            <v>0</v>
          </cell>
        </row>
        <row r="871">
          <cell r="A871">
            <v>716000000</v>
          </cell>
          <cell r="D871" t="str">
            <v>Univerzita Konštantína Filozofa v Nitre</v>
          </cell>
          <cell r="E871" t="str">
            <v>Pedagogická fakulta</v>
          </cell>
          <cell r="L871">
            <v>1</v>
          </cell>
          <cell r="M871">
            <v>1</v>
          </cell>
          <cell r="AN871">
            <v>12.5</v>
          </cell>
          <cell r="AO871">
            <v>15.5</v>
          </cell>
          <cell r="AP871">
            <v>0</v>
          </cell>
          <cell r="AQ871">
            <v>0</v>
          </cell>
          <cell r="AR871">
            <v>12.5</v>
          </cell>
          <cell r="BH871">
            <v>26.180000000000003</v>
          </cell>
          <cell r="BI871">
            <v>15.5</v>
          </cell>
          <cell r="BJ871">
            <v>0</v>
          </cell>
          <cell r="BK871" t="str">
            <v>UKF</v>
          </cell>
          <cell r="BN871">
            <v>12.5</v>
          </cell>
        </row>
        <row r="872">
          <cell r="A872">
            <v>716000000</v>
          </cell>
          <cell r="D872" t="str">
            <v>Univerzita Konštantína Filozofa v Nitre</v>
          </cell>
          <cell r="E872" t="str">
            <v>Filozofická fakulta</v>
          </cell>
          <cell r="L872">
            <v>1</v>
          </cell>
          <cell r="M872">
            <v>1</v>
          </cell>
          <cell r="AN872">
            <v>17</v>
          </cell>
          <cell r="AO872">
            <v>18.5</v>
          </cell>
          <cell r="AP872">
            <v>0</v>
          </cell>
          <cell r="AQ872">
            <v>0</v>
          </cell>
          <cell r="AR872">
            <v>17</v>
          </cell>
          <cell r="BH872">
            <v>16.060000000000002</v>
          </cell>
          <cell r="BI872">
            <v>18.5</v>
          </cell>
          <cell r="BJ872">
            <v>0</v>
          </cell>
          <cell r="BK872" t="str">
            <v>UKF</v>
          </cell>
          <cell r="BN872">
            <v>17</v>
          </cell>
        </row>
        <row r="873">
          <cell r="A873">
            <v>716000000</v>
          </cell>
          <cell r="D873" t="str">
            <v>Univerzita Konštantína Filozofa v Nitre</v>
          </cell>
          <cell r="E873" t="str">
            <v>Pedagogická fakulta</v>
          </cell>
          <cell r="L873">
            <v>1</v>
          </cell>
          <cell r="M873">
            <v>1</v>
          </cell>
          <cell r="AN873">
            <v>33</v>
          </cell>
          <cell r="AO873">
            <v>36</v>
          </cell>
          <cell r="AP873">
            <v>0</v>
          </cell>
          <cell r="AQ873">
            <v>0</v>
          </cell>
          <cell r="AR873">
            <v>33</v>
          </cell>
          <cell r="BH873">
            <v>62.370000000000012</v>
          </cell>
          <cell r="BI873">
            <v>36</v>
          </cell>
          <cell r="BJ873">
            <v>0</v>
          </cell>
          <cell r="BK873" t="str">
            <v>UKF</v>
          </cell>
          <cell r="BN873">
            <v>33</v>
          </cell>
        </row>
        <row r="874">
          <cell r="A874">
            <v>716000000</v>
          </cell>
          <cell r="D874" t="str">
            <v>Univerzita Konštantína Filozofa v Nitre</v>
          </cell>
          <cell r="E874" t="str">
            <v>Filozofická fakulta</v>
          </cell>
          <cell r="L874">
            <v>1</v>
          </cell>
          <cell r="M874">
            <v>1</v>
          </cell>
          <cell r="AN874">
            <v>11</v>
          </cell>
          <cell r="AO874">
            <v>13</v>
          </cell>
          <cell r="AP874">
            <v>0</v>
          </cell>
          <cell r="AQ874">
            <v>0</v>
          </cell>
          <cell r="AR874">
            <v>11</v>
          </cell>
          <cell r="BH874">
            <v>10.285</v>
          </cell>
          <cell r="BI874">
            <v>13</v>
          </cell>
          <cell r="BJ874">
            <v>0</v>
          </cell>
          <cell r="BK874" t="str">
            <v>UKF</v>
          </cell>
          <cell r="BN874">
            <v>11</v>
          </cell>
        </row>
        <row r="875">
          <cell r="A875">
            <v>716000000</v>
          </cell>
          <cell r="D875" t="str">
            <v>Univerzita Konštantína Filozofa v Nitre</v>
          </cell>
          <cell r="E875" t="str">
            <v>Pedagogická fakulta</v>
          </cell>
          <cell r="L875">
            <v>1</v>
          </cell>
          <cell r="M875">
            <v>1</v>
          </cell>
          <cell r="AN875">
            <v>65.5</v>
          </cell>
          <cell r="AO875">
            <v>69</v>
          </cell>
          <cell r="AP875">
            <v>0</v>
          </cell>
          <cell r="AQ875">
            <v>0</v>
          </cell>
          <cell r="AR875">
            <v>65.5</v>
          </cell>
          <cell r="BH875">
            <v>62.64500000000001</v>
          </cell>
          <cell r="BI875">
            <v>69</v>
          </cell>
          <cell r="BJ875">
            <v>0</v>
          </cell>
          <cell r="BK875" t="str">
            <v>UKF</v>
          </cell>
          <cell r="BN875">
            <v>65.5</v>
          </cell>
        </row>
        <row r="876">
          <cell r="A876">
            <v>716000000</v>
          </cell>
          <cell r="D876" t="str">
            <v>Univerzita Konštantína Filozofa v Nitre</v>
          </cell>
          <cell r="E876" t="str">
            <v>Pedagogická fakulta</v>
          </cell>
          <cell r="L876">
            <v>1</v>
          </cell>
          <cell r="M876">
            <v>1</v>
          </cell>
          <cell r="AN876">
            <v>69</v>
          </cell>
          <cell r="AO876">
            <v>89</v>
          </cell>
          <cell r="AP876">
            <v>0</v>
          </cell>
          <cell r="AQ876">
            <v>0</v>
          </cell>
          <cell r="AR876">
            <v>69</v>
          </cell>
          <cell r="BH876">
            <v>66.990000000000009</v>
          </cell>
          <cell r="BI876">
            <v>89</v>
          </cell>
          <cell r="BJ876">
            <v>0</v>
          </cell>
          <cell r="BK876" t="str">
            <v>UKF</v>
          </cell>
          <cell r="BN876">
            <v>69</v>
          </cell>
        </row>
        <row r="877">
          <cell r="A877">
            <v>716000000</v>
          </cell>
          <cell r="D877" t="str">
            <v>Univerzita Konštantína Filozofa v Nitre</v>
          </cell>
          <cell r="E877" t="str">
            <v>Filozofická fakulta</v>
          </cell>
          <cell r="L877">
            <v>1</v>
          </cell>
          <cell r="M877">
            <v>1</v>
          </cell>
          <cell r="AN877">
            <v>39.5</v>
          </cell>
          <cell r="AO877">
            <v>46</v>
          </cell>
          <cell r="AP877">
            <v>0</v>
          </cell>
          <cell r="AQ877">
            <v>0</v>
          </cell>
          <cell r="AR877">
            <v>39.5</v>
          </cell>
          <cell r="BH877">
            <v>38.995000000000005</v>
          </cell>
          <cell r="BI877">
            <v>46</v>
          </cell>
          <cell r="BJ877">
            <v>0</v>
          </cell>
          <cell r="BK877" t="str">
            <v>UKF</v>
          </cell>
          <cell r="BN877">
            <v>39.5</v>
          </cell>
        </row>
        <row r="878">
          <cell r="A878">
            <v>716000000</v>
          </cell>
          <cell r="D878" t="str">
            <v>Univerzita Konštantína Filozofa v Nitre</v>
          </cell>
          <cell r="E878" t="str">
            <v>Pedagogická fakulta</v>
          </cell>
          <cell r="L878">
            <v>1</v>
          </cell>
          <cell r="M878">
            <v>1</v>
          </cell>
          <cell r="AN878">
            <v>61</v>
          </cell>
          <cell r="AO878">
            <v>64.5</v>
          </cell>
          <cell r="AP878">
            <v>0</v>
          </cell>
          <cell r="AQ878">
            <v>0</v>
          </cell>
          <cell r="AR878">
            <v>61</v>
          </cell>
          <cell r="BH878">
            <v>62.759999999999991</v>
          </cell>
          <cell r="BI878">
            <v>64.5</v>
          </cell>
          <cell r="BJ878">
            <v>0</v>
          </cell>
          <cell r="BK878" t="str">
            <v>UKF</v>
          </cell>
          <cell r="BN878">
            <v>61</v>
          </cell>
        </row>
        <row r="879">
          <cell r="A879">
            <v>716000000</v>
          </cell>
          <cell r="D879" t="str">
            <v>Univerzita Konštantína Filozofa v Nitre</v>
          </cell>
          <cell r="E879" t="str">
            <v>Filozofická fakulta</v>
          </cell>
          <cell r="L879">
            <v>1</v>
          </cell>
          <cell r="M879">
            <v>1</v>
          </cell>
          <cell r="AN879">
            <v>31.5</v>
          </cell>
          <cell r="AO879">
            <v>35.5</v>
          </cell>
          <cell r="AP879">
            <v>0</v>
          </cell>
          <cell r="AQ879">
            <v>0</v>
          </cell>
          <cell r="AR879">
            <v>31.5</v>
          </cell>
          <cell r="BH879">
            <v>29.700000000000003</v>
          </cell>
          <cell r="BI879">
            <v>35.5</v>
          </cell>
          <cell r="BJ879">
            <v>0</v>
          </cell>
          <cell r="BK879" t="str">
            <v>UKF</v>
          </cell>
          <cell r="BN879">
            <v>31.5</v>
          </cell>
        </row>
        <row r="880">
          <cell r="A880">
            <v>716000000</v>
          </cell>
          <cell r="D880" t="str">
            <v>Univerzita Konštantína Filozofa v Nitre</v>
          </cell>
          <cell r="E880" t="str">
            <v>Pedagogická fakulta</v>
          </cell>
          <cell r="L880">
            <v>1</v>
          </cell>
          <cell r="M880">
            <v>1</v>
          </cell>
          <cell r="AN880">
            <v>16.5</v>
          </cell>
          <cell r="AO880">
            <v>20</v>
          </cell>
          <cell r="AP880">
            <v>0</v>
          </cell>
          <cell r="AQ880">
            <v>0</v>
          </cell>
          <cell r="AR880">
            <v>16.5</v>
          </cell>
          <cell r="BH880">
            <v>15.659999999999998</v>
          </cell>
          <cell r="BI880">
            <v>20</v>
          </cell>
          <cell r="BJ880">
            <v>0</v>
          </cell>
          <cell r="BK880" t="str">
            <v>UKF</v>
          </cell>
          <cell r="BN880">
            <v>16.5</v>
          </cell>
        </row>
        <row r="881">
          <cell r="A881">
            <v>722000000</v>
          </cell>
          <cell r="D881" t="str">
            <v>Katolícka univerzita v Ružomberku</v>
          </cell>
          <cell r="E881" t="str">
            <v>Pedagogická fakulta</v>
          </cell>
          <cell r="L881">
            <v>2</v>
          </cell>
          <cell r="M881">
            <v>2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BH881">
            <v>0</v>
          </cell>
          <cell r="BI881">
            <v>47</v>
          </cell>
          <cell r="BJ881">
            <v>0</v>
          </cell>
          <cell r="BK881" t="str">
            <v>KU</v>
          </cell>
          <cell r="BN881">
            <v>0</v>
          </cell>
        </row>
        <row r="882">
          <cell r="A882">
            <v>722000000</v>
          </cell>
          <cell r="D882" t="str">
            <v>Katolícka univerzita v Ružomberku</v>
          </cell>
          <cell r="E882" t="str">
            <v>Pedagogická fakulta</v>
          </cell>
          <cell r="L882">
            <v>1</v>
          </cell>
          <cell r="M882">
            <v>2</v>
          </cell>
          <cell r="AN882">
            <v>14</v>
          </cell>
          <cell r="AO882">
            <v>14</v>
          </cell>
          <cell r="AP882">
            <v>0</v>
          </cell>
          <cell r="AQ882">
            <v>0</v>
          </cell>
          <cell r="AR882">
            <v>14</v>
          </cell>
          <cell r="BH882">
            <v>14</v>
          </cell>
          <cell r="BI882">
            <v>14</v>
          </cell>
          <cell r="BJ882">
            <v>0</v>
          </cell>
          <cell r="BK882" t="str">
            <v>KU</v>
          </cell>
          <cell r="BN882">
            <v>14</v>
          </cell>
        </row>
        <row r="883">
          <cell r="A883">
            <v>722000000</v>
          </cell>
          <cell r="D883" t="str">
            <v>Katolícka univerzita v Ružomberku</v>
          </cell>
          <cell r="E883" t="str">
            <v>Pedagogická fakulta</v>
          </cell>
          <cell r="L883">
            <v>1</v>
          </cell>
          <cell r="M883">
            <v>2</v>
          </cell>
          <cell r="AN883">
            <v>16</v>
          </cell>
          <cell r="AO883">
            <v>20</v>
          </cell>
          <cell r="AP883">
            <v>0</v>
          </cell>
          <cell r="AQ883">
            <v>0</v>
          </cell>
          <cell r="AR883">
            <v>16</v>
          </cell>
          <cell r="BH883">
            <v>18.189473684210526</v>
          </cell>
          <cell r="BI883">
            <v>20</v>
          </cell>
          <cell r="BJ883">
            <v>0</v>
          </cell>
          <cell r="BK883" t="str">
            <v>KU</v>
          </cell>
          <cell r="BN883">
            <v>16</v>
          </cell>
        </row>
        <row r="884">
          <cell r="A884">
            <v>722000000</v>
          </cell>
          <cell r="D884" t="str">
            <v>Katolícka univerzita v Ružomberku</v>
          </cell>
          <cell r="E884" t="str">
            <v>Pedagogická fakulta</v>
          </cell>
          <cell r="L884">
            <v>1</v>
          </cell>
          <cell r="M884">
            <v>2</v>
          </cell>
          <cell r="AN884">
            <v>40</v>
          </cell>
          <cell r="AO884">
            <v>44</v>
          </cell>
          <cell r="AP884">
            <v>0</v>
          </cell>
          <cell r="AQ884">
            <v>0</v>
          </cell>
          <cell r="AR884">
            <v>40</v>
          </cell>
          <cell r="BH884">
            <v>40</v>
          </cell>
          <cell r="BI884">
            <v>44</v>
          </cell>
          <cell r="BJ884">
            <v>0</v>
          </cell>
          <cell r="BK884" t="str">
            <v>KU</v>
          </cell>
          <cell r="BN884">
            <v>40</v>
          </cell>
        </row>
        <row r="885">
          <cell r="A885">
            <v>722000000</v>
          </cell>
          <cell r="D885" t="str">
            <v>Katolícka univerzita v Ružomberku</v>
          </cell>
          <cell r="E885" t="str">
            <v>Pedagogická fakulta</v>
          </cell>
          <cell r="L885">
            <v>1</v>
          </cell>
          <cell r="M885">
            <v>1</v>
          </cell>
          <cell r="AN885">
            <v>3</v>
          </cell>
          <cell r="AO885">
            <v>4</v>
          </cell>
          <cell r="AP885">
            <v>4</v>
          </cell>
          <cell r="AQ885">
            <v>3</v>
          </cell>
          <cell r="AR885">
            <v>3</v>
          </cell>
          <cell r="BH885">
            <v>3.36</v>
          </cell>
          <cell r="BI885">
            <v>4</v>
          </cell>
          <cell r="BJ885">
            <v>0</v>
          </cell>
          <cell r="BK885" t="str">
            <v>KU</v>
          </cell>
          <cell r="BN885">
            <v>3</v>
          </cell>
        </row>
        <row r="886">
          <cell r="A886">
            <v>722000000</v>
          </cell>
          <cell r="D886" t="str">
            <v>Katolícka univerzita v Ružomberku</v>
          </cell>
          <cell r="E886" t="str">
            <v>Pedagogická fakulta</v>
          </cell>
          <cell r="L886">
            <v>1</v>
          </cell>
          <cell r="M886">
            <v>1</v>
          </cell>
          <cell r="AN886">
            <v>11</v>
          </cell>
          <cell r="AO886">
            <v>18</v>
          </cell>
          <cell r="AP886">
            <v>0</v>
          </cell>
          <cell r="AQ886">
            <v>0</v>
          </cell>
          <cell r="AR886">
            <v>11</v>
          </cell>
          <cell r="BH886">
            <v>22.220000000000002</v>
          </cell>
          <cell r="BI886">
            <v>18</v>
          </cell>
          <cell r="BJ886">
            <v>0</v>
          </cell>
          <cell r="BK886" t="str">
            <v>KU</v>
          </cell>
          <cell r="BN886">
            <v>11</v>
          </cell>
        </row>
        <row r="887">
          <cell r="A887">
            <v>722000000</v>
          </cell>
          <cell r="D887" t="str">
            <v>Katolícka univerzita v Ružomberku</v>
          </cell>
          <cell r="E887" t="str">
            <v>Pedagogická fakulta</v>
          </cell>
          <cell r="L887">
            <v>1</v>
          </cell>
          <cell r="M887">
            <v>1</v>
          </cell>
          <cell r="AN887">
            <v>37</v>
          </cell>
          <cell r="AO887">
            <v>46</v>
          </cell>
          <cell r="AP887">
            <v>0</v>
          </cell>
          <cell r="AQ887">
            <v>0</v>
          </cell>
          <cell r="AR887">
            <v>37</v>
          </cell>
          <cell r="BH887">
            <v>34.662857142857149</v>
          </cell>
          <cell r="BI887">
            <v>46</v>
          </cell>
          <cell r="BJ887">
            <v>0</v>
          </cell>
          <cell r="BK887" t="str">
            <v>KU</v>
          </cell>
          <cell r="BN887">
            <v>37</v>
          </cell>
        </row>
        <row r="888">
          <cell r="A888">
            <v>722000000</v>
          </cell>
          <cell r="D888" t="str">
            <v>Katolícka univerzita v Ružomberku</v>
          </cell>
          <cell r="E888" t="str">
            <v>Pedagogická fakulta</v>
          </cell>
          <cell r="L888">
            <v>1</v>
          </cell>
          <cell r="M888">
            <v>1</v>
          </cell>
          <cell r="AN888">
            <v>26.5</v>
          </cell>
          <cell r="AO888">
            <v>29.5</v>
          </cell>
          <cell r="AP888">
            <v>29.5</v>
          </cell>
          <cell r="AQ888">
            <v>26.5</v>
          </cell>
          <cell r="AR888">
            <v>26.5</v>
          </cell>
          <cell r="BH888">
            <v>31.849999999999998</v>
          </cell>
          <cell r="BI888">
            <v>29.5</v>
          </cell>
          <cell r="BJ888">
            <v>0</v>
          </cell>
          <cell r="BK888" t="str">
            <v>KU</v>
          </cell>
          <cell r="BN888">
            <v>26.5</v>
          </cell>
        </row>
        <row r="889">
          <cell r="A889">
            <v>722000000</v>
          </cell>
          <cell r="D889" t="str">
            <v>Katolícka univerzita v Ružomberku</v>
          </cell>
          <cell r="E889" t="str">
            <v>Filozofická fakulta</v>
          </cell>
          <cell r="L889">
            <v>1</v>
          </cell>
          <cell r="M889">
            <v>1</v>
          </cell>
          <cell r="AN889">
            <v>14.5</v>
          </cell>
          <cell r="AO889">
            <v>18</v>
          </cell>
          <cell r="AP889">
            <v>0</v>
          </cell>
          <cell r="AQ889">
            <v>0</v>
          </cell>
          <cell r="AR889">
            <v>14.5</v>
          </cell>
          <cell r="BH889">
            <v>13.97</v>
          </cell>
          <cell r="BI889">
            <v>18</v>
          </cell>
          <cell r="BJ889">
            <v>0</v>
          </cell>
          <cell r="BK889" t="str">
            <v>KU</v>
          </cell>
          <cell r="BN889">
            <v>14.5</v>
          </cell>
        </row>
        <row r="890">
          <cell r="A890">
            <v>722000000</v>
          </cell>
          <cell r="D890" t="str">
            <v>Katolícka univerzita v Ružomberku</v>
          </cell>
          <cell r="E890" t="str">
            <v>Pedagogická fakulta</v>
          </cell>
          <cell r="L890">
            <v>2</v>
          </cell>
          <cell r="M890">
            <v>1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BH890">
            <v>0</v>
          </cell>
          <cell r="BI890">
            <v>7</v>
          </cell>
          <cell r="BJ890">
            <v>0</v>
          </cell>
          <cell r="BK890" t="str">
            <v>KU</v>
          </cell>
          <cell r="BN890">
            <v>0</v>
          </cell>
        </row>
        <row r="891">
          <cell r="A891">
            <v>722000000</v>
          </cell>
          <cell r="D891" t="str">
            <v>Katolícka univerzita v Ružomberku</v>
          </cell>
          <cell r="E891" t="str">
            <v>Pedagogická fakulta</v>
          </cell>
          <cell r="L891">
            <v>1</v>
          </cell>
          <cell r="M891">
            <v>1</v>
          </cell>
          <cell r="AN891">
            <v>166</v>
          </cell>
          <cell r="AO891">
            <v>184</v>
          </cell>
          <cell r="AP891">
            <v>0</v>
          </cell>
          <cell r="AQ891">
            <v>0</v>
          </cell>
          <cell r="AR891">
            <v>166</v>
          </cell>
          <cell r="BH891">
            <v>175.61699999999996</v>
          </cell>
          <cell r="BI891">
            <v>184</v>
          </cell>
          <cell r="BJ891">
            <v>0</v>
          </cell>
          <cell r="BK891" t="str">
            <v>KU</v>
          </cell>
          <cell r="BN891">
            <v>166</v>
          </cell>
        </row>
        <row r="892">
          <cell r="A892">
            <v>722000000</v>
          </cell>
          <cell r="D892" t="str">
            <v>Katolícka univerzita v Ružomberku</v>
          </cell>
          <cell r="E892" t="str">
            <v>Pedagogická fakulta</v>
          </cell>
          <cell r="L892">
            <v>2</v>
          </cell>
          <cell r="M892">
            <v>1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BH892">
            <v>0</v>
          </cell>
          <cell r="BI892">
            <v>27</v>
          </cell>
          <cell r="BJ892">
            <v>0</v>
          </cell>
          <cell r="BK892" t="str">
            <v>KU</v>
          </cell>
          <cell r="BN892">
            <v>0</v>
          </cell>
        </row>
        <row r="893">
          <cell r="A893">
            <v>722000000</v>
          </cell>
          <cell r="D893" t="str">
            <v>Katolícka univerzita v Ružomberku</v>
          </cell>
          <cell r="E893" t="str">
            <v>Teologická fakulta v Košiciach</v>
          </cell>
          <cell r="L893">
            <v>1</v>
          </cell>
          <cell r="M893">
            <v>3</v>
          </cell>
          <cell r="AN893">
            <v>10</v>
          </cell>
          <cell r="AO893">
            <v>0</v>
          </cell>
          <cell r="AP893">
            <v>0</v>
          </cell>
          <cell r="AQ893">
            <v>0</v>
          </cell>
          <cell r="AR893">
            <v>10</v>
          </cell>
          <cell r="BH893">
            <v>44</v>
          </cell>
          <cell r="BI893">
            <v>11</v>
          </cell>
          <cell r="BJ893">
            <v>10</v>
          </cell>
          <cell r="BK893" t="str">
            <v>KU</v>
          </cell>
          <cell r="BN893">
            <v>10</v>
          </cell>
        </row>
        <row r="894">
          <cell r="A894">
            <v>722000000</v>
          </cell>
          <cell r="D894" t="str">
            <v>Katolícka univerzita v Ružomberku</v>
          </cell>
          <cell r="E894" t="str">
            <v>Teologická fakulta v Košiciach</v>
          </cell>
          <cell r="L894">
            <v>1</v>
          </cell>
          <cell r="M894">
            <v>2</v>
          </cell>
          <cell r="AN894">
            <v>45</v>
          </cell>
          <cell r="AO894">
            <v>58</v>
          </cell>
          <cell r="AP894">
            <v>0</v>
          </cell>
          <cell r="AQ894">
            <v>0</v>
          </cell>
          <cell r="AR894">
            <v>45</v>
          </cell>
          <cell r="BH894">
            <v>99.000000000000014</v>
          </cell>
          <cell r="BI894">
            <v>58</v>
          </cell>
          <cell r="BJ894">
            <v>0</v>
          </cell>
          <cell r="BK894" t="str">
            <v>KU</v>
          </cell>
          <cell r="BN894">
            <v>45</v>
          </cell>
        </row>
        <row r="895">
          <cell r="A895">
            <v>710000000</v>
          </cell>
          <cell r="D895" t="str">
            <v>Žilinská univerzita v Žiline</v>
          </cell>
          <cell r="E895" t="str">
            <v>Fakulta bezpečnostného inžinierstva</v>
          </cell>
          <cell r="L895">
            <v>1</v>
          </cell>
          <cell r="M895">
            <v>2</v>
          </cell>
          <cell r="AN895">
            <v>72</v>
          </cell>
          <cell r="AO895">
            <v>77</v>
          </cell>
          <cell r="AP895">
            <v>0</v>
          </cell>
          <cell r="AQ895">
            <v>0</v>
          </cell>
          <cell r="AR895">
            <v>72</v>
          </cell>
          <cell r="BH895">
            <v>95.538461538461533</v>
          </cell>
          <cell r="BI895">
            <v>77</v>
          </cell>
          <cell r="BJ895">
            <v>0</v>
          </cell>
          <cell r="BK895" t="str">
            <v>ŽU</v>
          </cell>
          <cell r="BN895">
            <v>72</v>
          </cell>
        </row>
        <row r="896">
          <cell r="A896">
            <v>710000000</v>
          </cell>
          <cell r="D896" t="str">
            <v>Žilinská univerzita v Žiline</v>
          </cell>
          <cell r="E896" t="str">
            <v>Fakulta elektrotechniky a informačných technológií</v>
          </cell>
          <cell r="L896">
            <v>1</v>
          </cell>
          <cell r="M896">
            <v>3</v>
          </cell>
          <cell r="AN896">
            <v>13</v>
          </cell>
          <cell r="AO896">
            <v>0</v>
          </cell>
          <cell r="AP896">
            <v>0</v>
          </cell>
          <cell r="AQ896">
            <v>13</v>
          </cell>
          <cell r="AR896">
            <v>13</v>
          </cell>
          <cell r="BH896">
            <v>109.2</v>
          </cell>
          <cell r="BI896">
            <v>13</v>
          </cell>
          <cell r="BJ896">
            <v>13</v>
          </cell>
          <cell r="BK896" t="str">
            <v>ŽU</v>
          </cell>
          <cell r="BN896">
            <v>13</v>
          </cell>
        </row>
        <row r="897">
          <cell r="A897">
            <v>710000000</v>
          </cell>
          <cell r="D897" t="str">
            <v>Žilinská univerzita v Žiline</v>
          </cell>
          <cell r="E897" t="str">
            <v>Strojnícka fakulta</v>
          </cell>
          <cell r="L897">
            <v>1</v>
          </cell>
          <cell r="M897">
            <v>3</v>
          </cell>
          <cell r="AN897">
            <v>9</v>
          </cell>
          <cell r="AO897">
            <v>0</v>
          </cell>
          <cell r="AP897">
            <v>0</v>
          </cell>
          <cell r="AQ897">
            <v>9</v>
          </cell>
          <cell r="AR897">
            <v>9</v>
          </cell>
          <cell r="BH897">
            <v>75.600000000000009</v>
          </cell>
          <cell r="BI897">
            <v>9</v>
          </cell>
          <cell r="BJ897">
            <v>9</v>
          </cell>
          <cell r="BK897" t="str">
            <v>ŽU</v>
          </cell>
          <cell r="BN897">
            <v>9</v>
          </cell>
        </row>
        <row r="898">
          <cell r="A898">
            <v>710000000</v>
          </cell>
          <cell r="D898" t="str">
            <v>Žilinská univerzita v Žiline</v>
          </cell>
          <cell r="E898" t="str">
            <v>Fakulta riadenia a informatiky</v>
          </cell>
          <cell r="L898">
            <v>1</v>
          </cell>
          <cell r="M898">
            <v>2</v>
          </cell>
          <cell r="AN898">
            <v>73</v>
          </cell>
          <cell r="AO898">
            <v>80</v>
          </cell>
          <cell r="AP898">
            <v>80</v>
          </cell>
          <cell r="AQ898">
            <v>73</v>
          </cell>
          <cell r="AR898">
            <v>73</v>
          </cell>
          <cell r="BH898">
            <v>109.5</v>
          </cell>
          <cell r="BI898">
            <v>80</v>
          </cell>
          <cell r="BJ898">
            <v>0</v>
          </cell>
          <cell r="BK898" t="str">
            <v>ŽU</v>
          </cell>
          <cell r="BN898">
            <v>73</v>
          </cell>
        </row>
        <row r="899">
          <cell r="A899">
            <v>710000000</v>
          </cell>
          <cell r="D899" t="str">
            <v>Žilinská univerzita v Žiline</v>
          </cell>
          <cell r="E899" t="str">
            <v>Stavebná fakulta</v>
          </cell>
          <cell r="L899">
            <v>2</v>
          </cell>
          <cell r="M899">
            <v>1</v>
          </cell>
          <cell r="AN899">
            <v>1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BH899">
            <v>0</v>
          </cell>
          <cell r="BI899">
            <v>17</v>
          </cell>
          <cell r="BJ899">
            <v>0</v>
          </cell>
          <cell r="BK899" t="str">
            <v>ŽU</v>
          </cell>
          <cell r="BN899">
            <v>0</v>
          </cell>
        </row>
        <row r="900">
          <cell r="A900">
            <v>710000000</v>
          </cell>
          <cell r="D900" t="str">
            <v>Žilinská univerzita v Žiline</v>
          </cell>
          <cell r="E900" t="str">
            <v>Fakulta riadenia a informatiky</v>
          </cell>
          <cell r="L900">
            <v>2</v>
          </cell>
          <cell r="M900">
            <v>1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BH900">
            <v>0</v>
          </cell>
          <cell r="BI900">
            <v>30</v>
          </cell>
          <cell r="BJ900">
            <v>0</v>
          </cell>
          <cell r="BK900" t="str">
            <v>ŽU</v>
          </cell>
          <cell r="BN900">
            <v>0</v>
          </cell>
        </row>
        <row r="901">
          <cell r="A901">
            <v>710000000</v>
          </cell>
          <cell r="D901" t="str">
            <v>Žilinská univerzita v Žiline</v>
          </cell>
          <cell r="E901" t="str">
            <v>Fakulta riadenia a informatiky</v>
          </cell>
          <cell r="L901">
            <v>1</v>
          </cell>
          <cell r="M901">
            <v>2</v>
          </cell>
          <cell r="AN901">
            <v>15</v>
          </cell>
          <cell r="AO901">
            <v>18</v>
          </cell>
          <cell r="AP901">
            <v>18</v>
          </cell>
          <cell r="AQ901">
            <v>15</v>
          </cell>
          <cell r="AR901">
            <v>15</v>
          </cell>
          <cell r="BH901">
            <v>22.5</v>
          </cell>
          <cell r="BI901">
            <v>18</v>
          </cell>
          <cell r="BJ901">
            <v>0</v>
          </cell>
          <cell r="BK901" t="str">
            <v>ŽU</v>
          </cell>
          <cell r="BN901">
            <v>15</v>
          </cell>
        </row>
        <row r="902">
          <cell r="A902">
            <v>710000000</v>
          </cell>
          <cell r="D902" t="str">
            <v>Žilinská univerzita v Žiline</v>
          </cell>
          <cell r="E902" t="str">
            <v>Fakulta riadenia a informatiky</v>
          </cell>
          <cell r="L902">
            <v>1</v>
          </cell>
          <cell r="M902">
            <v>3</v>
          </cell>
          <cell r="AN902">
            <v>23</v>
          </cell>
          <cell r="AO902">
            <v>0</v>
          </cell>
          <cell r="AP902">
            <v>0</v>
          </cell>
          <cell r="AQ902">
            <v>23</v>
          </cell>
          <cell r="AR902">
            <v>23</v>
          </cell>
          <cell r="BH902">
            <v>193.20000000000002</v>
          </cell>
          <cell r="BI902">
            <v>23</v>
          </cell>
          <cell r="BJ902">
            <v>23</v>
          </cell>
          <cell r="BK902" t="str">
            <v>ŽU</v>
          </cell>
          <cell r="BN902">
            <v>23</v>
          </cell>
        </row>
        <row r="903">
          <cell r="A903">
            <v>710000000</v>
          </cell>
          <cell r="D903" t="str">
            <v>Žilinská univerzita v Žiline</v>
          </cell>
          <cell r="E903" t="str">
            <v>Fakulta bezpečnostného inžinierstva</v>
          </cell>
          <cell r="L903">
            <v>2</v>
          </cell>
          <cell r="M903">
            <v>2</v>
          </cell>
          <cell r="AN903">
            <v>2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BH903">
            <v>0</v>
          </cell>
          <cell r="BI903">
            <v>21</v>
          </cell>
          <cell r="BJ903">
            <v>0</v>
          </cell>
          <cell r="BK903" t="str">
            <v>ŽU</v>
          </cell>
          <cell r="BN903">
            <v>0</v>
          </cell>
        </row>
        <row r="904">
          <cell r="A904">
            <v>710000000</v>
          </cell>
          <cell r="D904" t="str">
            <v>Žilinská univerzita v Žiline</v>
          </cell>
          <cell r="E904" t="str">
            <v>Fakulta prevádzky a ekonomiky dopravy a spojov</v>
          </cell>
          <cell r="L904">
            <v>1</v>
          </cell>
          <cell r="M904">
            <v>3</v>
          </cell>
          <cell r="AN904">
            <v>10</v>
          </cell>
          <cell r="AO904">
            <v>0</v>
          </cell>
          <cell r="AP904">
            <v>0</v>
          </cell>
          <cell r="AQ904">
            <v>0</v>
          </cell>
          <cell r="AR904">
            <v>10</v>
          </cell>
          <cell r="BH904">
            <v>44</v>
          </cell>
          <cell r="BI904">
            <v>10</v>
          </cell>
          <cell r="BJ904">
            <v>10</v>
          </cell>
          <cell r="BK904" t="str">
            <v>ŽU</v>
          </cell>
          <cell r="BN904">
            <v>10</v>
          </cell>
        </row>
        <row r="905">
          <cell r="A905">
            <v>710000000</v>
          </cell>
          <cell r="D905" t="str">
            <v>Žilinská univerzita v Žiline</v>
          </cell>
          <cell r="E905" t="str">
            <v>Fakulta riadenia a informatiky</v>
          </cell>
          <cell r="L905">
            <v>1</v>
          </cell>
          <cell r="M905">
            <v>3</v>
          </cell>
          <cell r="AN905">
            <v>8</v>
          </cell>
          <cell r="AO905">
            <v>0</v>
          </cell>
          <cell r="AP905">
            <v>0</v>
          </cell>
          <cell r="AQ905">
            <v>0</v>
          </cell>
          <cell r="AR905">
            <v>8</v>
          </cell>
          <cell r="BH905">
            <v>35.200000000000003</v>
          </cell>
          <cell r="BI905">
            <v>8</v>
          </cell>
          <cell r="BJ905">
            <v>8</v>
          </cell>
          <cell r="BK905" t="str">
            <v>ŽU</v>
          </cell>
          <cell r="BN905">
            <v>8</v>
          </cell>
        </row>
        <row r="906">
          <cell r="A906">
            <v>710000000</v>
          </cell>
          <cell r="D906" t="str">
            <v>Žilinská univerzita v Žiline</v>
          </cell>
          <cell r="E906" t="str">
            <v>Stavebná fakulta</v>
          </cell>
          <cell r="L906">
            <v>1</v>
          </cell>
          <cell r="M906">
            <v>1</v>
          </cell>
          <cell r="AN906">
            <v>45</v>
          </cell>
          <cell r="AO906">
            <v>48</v>
          </cell>
          <cell r="AP906">
            <v>0</v>
          </cell>
          <cell r="AQ906">
            <v>0</v>
          </cell>
          <cell r="AR906">
            <v>45</v>
          </cell>
          <cell r="BH906">
            <v>50.324999999999989</v>
          </cell>
          <cell r="BI906">
            <v>48</v>
          </cell>
          <cell r="BJ906">
            <v>0</v>
          </cell>
          <cell r="BK906" t="str">
            <v>ŽU</v>
          </cell>
          <cell r="BN906">
            <v>45</v>
          </cell>
        </row>
        <row r="907">
          <cell r="A907">
            <v>710000000</v>
          </cell>
          <cell r="D907" t="str">
            <v>Žilinská univerzita v Žiline</v>
          </cell>
          <cell r="E907" t="str">
            <v>Stavebná fakulta</v>
          </cell>
          <cell r="L907">
            <v>1</v>
          </cell>
          <cell r="M907">
            <v>3</v>
          </cell>
          <cell r="AN907">
            <v>7</v>
          </cell>
          <cell r="AO907">
            <v>0</v>
          </cell>
          <cell r="AP907">
            <v>0</v>
          </cell>
          <cell r="AQ907">
            <v>0</v>
          </cell>
          <cell r="AR907">
            <v>7</v>
          </cell>
          <cell r="BH907">
            <v>58.800000000000004</v>
          </cell>
          <cell r="BI907">
            <v>7</v>
          </cell>
          <cell r="BJ907">
            <v>7</v>
          </cell>
          <cell r="BK907" t="str">
            <v>ŽU</v>
          </cell>
          <cell r="BN907">
            <v>7</v>
          </cell>
        </row>
        <row r="908">
          <cell r="A908">
            <v>710000000</v>
          </cell>
          <cell r="D908" t="str">
            <v>Žilinská univerzita v Žiline</v>
          </cell>
          <cell r="E908" t="str">
            <v>Fakulta humanitných vied</v>
          </cell>
          <cell r="L908">
            <v>1</v>
          </cell>
          <cell r="M908">
            <v>2</v>
          </cell>
          <cell r="AN908">
            <v>18.5</v>
          </cell>
          <cell r="AO908">
            <v>20</v>
          </cell>
          <cell r="AP908">
            <v>0</v>
          </cell>
          <cell r="AQ908">
            <v>0</v>
          </cell>
          <cell r="AR908">
            <v>18.5</v>
          </cell>
          <cell r="BH908">
            <v>19.278947368421054</v>
          </cell>
          <cell r="BI908">
            <v>20</v>
          </cell>
          <cell r="BJ908">
            <v>0</v>
          </cell>
          <cell r="BK908" t="str">
            <v>ŽU</v>
          </cell>
          <cell r="BN908">
            <v>18.5</v>
          </cell>
        </row>
        <row r="909">
          <cell r="A909">
            <v>710000000</v>
          </cell>
          <cell r="D909" t="str">
            <v>Žilinská univerzita v Žiline</v>
          </cell>
          <cell r="E909" t="str">
            <v>Fakulta humanitných vied</v>
          </cell>
          <cell r="L909">
            <v>1</v>
          </cell>
          <cell r="M909">
            <v>2</v>
          </cell>
          <cell r="AN909">
            <v>18.5</v>
          </cell>
          <cell r="AO909">
            <v>20</v>
          </cell>
          <cell r="AP909">
            <v>0</v>
          </cell>
          <cell r="AQ909">
            <v>0</v>
          </cell>
          <cell r="AR909">
            <v>18.5</v>
          </cell>
          <cell r="BH909">
            <v>19.278947368421054</v>
          </cell>
          <cell r="BI909">
            <v>20</v>
          </cell>
          <cell r="BJ909">
            <v>0</v>
          </cell>
          <cell r="BK909" t="str">
            <v>ŽU</v>
          </cell>
          <cell r="BN909">
            <v>18.5</v>
          </cell>
        </row>
        <row r="910">
          <cell r="A910">
            <v>710000000</v>
          </cell>
          <cell r="D910" t="str">
            <v>Žilinská univerzita v Žiline</v>
          </cell>
          <cell r="E910" t="str">
            <v>Fakulta riadenia a informatiky</v>
          </cell>
          <cell r="L910">
            <v>1</v>
          </cell>
          <cell r="M910">
            <v>1</v>
          </cell>
          <cell r="AN910">
            <v>212</v>
          </cell>
          <cell r="AO910">
            <v>249</v>
          </cell>
          <cell r="AP910">
            <v>249</v>
          </cell>
          <cell r="AQ910">
            <v>212</v>
          </cell>
          <cell r="AR910">
            <v>212</v>
          </cell>
          <cell r="BH910">
            <v>270.75</v>
          </cell>
          <cell r="BI910">
            <v>249</v>
          </cell>
          <cell r="BJ910">
            <v>0</v>
          </cell>
          <cell r="BK910" t="str">
            <v>ŽU</v>
          </cell>
          <cell r="BN910">
            <v>212</v>
          </cell>
        </row>
        <row r="911">
          <cell r="A911">
            <v>710000000</v>
          </cell>
          <cell r="D911" t="str">
            <v>Žilinská univerzita v Žiline</v>
          </cell>
          <cell r="E911" t="str">
            <v>Fakulta riadenia a informatiky</v>
          </cell>
          <cell r="L911">
            <v>1</v>
          </cell>
          <cell r="M911">
            <v>2</v>
          </cell>
          <cell r="AN911">
            <v>32</v>
          </cell>
          <cell r="AO911">
            <v>33</v>
          </cell>
          <cell r="AP911">
            <v>33</v>
          </cell>
          <cell r="AQ911">
            <v>32</v>
          </cell>
          <cell r="AR911">
            <v>32</v>
          </cell>
          <cell r="BH911">
            <v>48</v>
          </cell>
          <cell r="BI911">
            <v>33</v>
          </cell>
          <cell r="BJ911">
            <v>0</v>
          </cell>
          <cell r="BK911" t="str">
            <v>ŽU</v>
          </cell>
          <cell r="BN911">
            <v>32</v>
          </cell>
        </row>
        <row r="912">
          <cell r="A912">
            <v>710000000</v>
          </cell>
          <cell r="D912" t="str">
            <v>Žilinská univerzita v Žiline</v>
          </cell>
          <cell r="E912" t="str">
            <v>Fakulta prevádzky a ekonomiky dopravy a spojov</v>
          </cell>
          <cell r="L912">
            <v>1</v>
          </cell>
          <cell r="M912">
            <v>2</v>
          </cell>
          <cell r="AN912">
            <v>34</v>
          </cell>
          <cell r="AO912">
            <v>38</v>
          </cell>
          <cell r="AP912">
            <v>0</v>
          </cell>
          <cell r="AQ912">
            <v>34</v>
          </cell>
          <cell r="AR912">
            <v>34</v>
          </cell>
          <cell r="BH912">
            <v>51</v>
          </cell>
          <cell r="BI912">
            <v>38</v>
          </cell>
          <cell r="BJ912">
            <v>0</v>
          </cell>
          <cell r="BK912" t="str">
            <v>ŽU</v>
          </cell>
          <cell r="BN912">
            <v>34</v>
          </cell>
        </row>
        <row r="913">
          <cell r="A913">
            <v>710000000</v>
          </cell>
          <cell r="D913" t="str">
            <v>Žilinská univerzita v Žiline</v>
          </cell>
          <cell r="E913" t="str">
            <v>Fakulta riadenia a informatiky</v>
          </cell>
          <cell r="L913">
            <v>1</v>
          </cell>
          <cell r="M913">
            <v>2</v>
          </cell>
          <cell r="AN913">
            <v>35</v>
          </cell>
          <cell r="AO913">
            <v>41</v>
          </cell>
          <cell r="AP913">
            <v>41</v>
          </cell>
          <cell r="AQ913">
            <v>35</v>
          </cell>
          <cell r="AR913">
            <v>35</v>
          </cell>
          <cell r="BH913">
            <v>52.5</v>
          </cell>
          <cell r="BI913">
            <v>41</v>
          </cell>
          <cell r="BJ913">
            <v>0</v>
          </cell>
          <cell r="BK913" t="str">
            <v>ŽU</v>
          </cell>
          <cell r="BN913">
            <v>35</v>
          </cell>
        </row>
        <row r="914">
          <cell r="A914">
            <v>710000000</v>
          </cell>
          <cell r="D914" t="str">
            <v>Žilinská univerzita v Žiline</v>
          </cell>
          <cell r="E914" t="str">
            <v>Fakulta riadenia a informatiky</v>
          </cell>
          <cell r="L914">
            <v>1</v>
          </cell>
          <cell r="M914">
            <v>2</v>
          </cell>
          <cell r="AN914">
            <v>29</v>
          </cell>
          <cell r="AO914">
            <v>32</v>
          </cell>
          <cell r="AP914">
            <v>0</v>
          </cell>
          <cell r="AQ914">
            <v>0</v>
          </cell>
          <cell r="AR914">
            <v>29</v>
          </cell>
          <cell r="BH914">
            <v>38.382352941176471</v>
          </cell>
          <cell r="BI914">
            <v>32</v>
          </cell>
          <cell r="BJ914">
            <v>0</v>
          </cell>
          <cell r="BK914" t="str">
            <v>ŽU</v>
          </cell>
          <cell r="BN914">
            <v>29</v>
          </cell>
        </row>
        <row r="915">
          <cell r="A915">
            <v>710000000</v>
          </cell>
          <cell r="D915" t="str">
            <v>Žilinská univerzita v Žiline</v>
          </cell>
          <cell r="E915" t="str">
            <v>Fakulta bezpečnostného inžinierstva</v>
          </cell>
          <cell r="L915">
            <v>2</v>
          </cell>
          <cell r="M915">
            <v>1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BH915">
            <v>0</v>
          </cell>
          <cell r="BI915">
            <v>14</v>
          </cell>
          <cell r="BJ915">
            <v>0</v>
          </cell>
          <cell r="BK915" t="str">
            <v>ŽU</v>
          </cell>
          <cell r="BN915">
            <v>0</v>
          </cell>
        </row>
        <row r="916">
          <cell r="A916">
            <v>710000000</v>
          </cell>
          <cell r="D916" t="str">
            <v>Žilinská univerzita v Žiline</v>
          </cell>
          <cell r="E916" t="str">
            <v>Fakulta bezpečnostného inžinierstva</v>
          </cell>
          <cell r="L916">
            <v>2</v>
          </cell>
          <cell r="M916">
            <v>1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BH916">
            <v>0</v>
          </cell>
          <cell r="BI916">
            <v>13</v>
          </cell>
          <cell r="BJ916">
            <v>0</v>
          </cell>
          <cell r="BK916" t="str">
            <v>ŽU</v>
          </cell>
          <cell r="BN916">
            <v>0</v>
          </cell>
        </row>
        <row r="917">
          <cell r="A917">
            <v>710000000</v>
          </cell>
          <cell r="D917" t="str">
            <v>Žilinská univerzita v Žiline</v>
          </cell>
          <cell r="E917" t="str">
            <v>Fakulta elektrotechniky a informačných technológií</v>
          </cell>
          <cell r="L917">
            <v>1</v>
          </cell>
          <cell r="M917">
            <v>2</v>
          </cell>
          <cell r="AN917">
            <v>58</v>
          </cell>
          <cell r="AO917">
            <v>59</v>
          </cell>
          <cell r="AP917">
            <v>0</v>
          </cell>
          <cell r="AQ917">
            <v>58</v>
          </cell>
          <cell r="AR917">
            <v>58</v>
          </cell>
          <cell r="BH917">
            <v>87</v>
          </cell>
          <cell r="BI917">
            <v>59</v>
          </cell>
          <cell r="BJ917">
            <v>0</v>
          </cell>
          <cell r="BK917" t="str">
            <v>ŽU</v>
          </cell>
          <cell r="BN917">
            <v>58</v>
          </cell>
        </row>
        <row r="918">
          <cell r="A918">
            <v>710000000</v>
          </cell>
          <cell r="D918" t="str">
            <v>Žilinská univerzita v Žiline</v>
          </cell>
          <cell r="E918" t="str">
            <v>Fakulta riadenia a informatiky</v>
          </cell>
          <cell r="L918">
            <v>1</v>
          </cell>
          <cell r="M918">
            <v>1</v>
          </cell>
          <cell r="AN918">
            <v>234</v>
          </cell>
          <cell r="AO918">
            <v>271</v>
          </cell>
          <cell r="AP918">
            <v>271</v>
          </cell>
          <cell r="AQ918">
            <v>234</v>
          </cell>
          <cell r="AR918">
            <v>234</v>
          </cell>
          <cell r="BH918">
            <v>301.04999999999995</v>
          </cell>
          <cell r="BI918">
            <v>271</v>
          </cell>
          <cell r="BJ918">
            <v>0</v>
          </cell>
          <cell r="BK918" t="str">
            <v>ŽU</v>
          </cell>
          <cell r="BN918">
            <v>234</v>
          </cell>
        </row>
        <row r="919">
          <cell r="A919">
            <v>710000000</v>
          </cell>
          <cell r="D919" t="str">
            <v>Žilinská univerzita v Žiline</v>
          </cell>
          <cell r="E919" t="str">
            <v>Stavebná fakulta</v>
          </cell>
          <cell r="L919">
            <v>1</v>
          </cell>
          <cell r="M919">
            <v>1</v>
          </cell>
          <cell r="AN919">
            <v>185</v>
          </cell>
          <cell r="AO919">
            <v>197</v>
          </cell>
          <cell r="AP919">
            <v>0</v>
          </cell>
          <cell r="AQ919">
            <v>0</v>
          </cell>
          <cell r="AR919">
            <v>185</v>
          </cell>
          <cell r="BH919">
            <v>244.64999999999998</v>
          </cell>
          <cell r="BI919">
            <v>197</v>
          </cell>
          <cell r="BJ919">
            <v>0</v>
          </cell>
          <cell r="BK919" t="str">
            <v>ŽU</v>
          </cell>
          <cell r="BN919">
            <v>185</v>
          </cell>
        </row>
        <row r="920">
          <cell r="A920">
            <v>710000000</v>
          </cell>
          <cell r="D920" t="str">
            <v>Žilinská univerzita v Žiline</v>
          </cell>
          <cell r="E920" t="str">
            <v>Fakulta elektrotechniky a informačných technológií</v>
          </cell>
          <cell r="L920">
            <v>1</v>
          </cell>
          <cell r="M920">
            <v>1</v>
          </cell>
          <cell r="AN920">
            <v>66</v>
          </cell>
          <cell r="AO920">
            <v>86</v>
          </cell>
          <cell r="AP920">
            <v>86</v>
          </cell>
          <cell r="AQ920">
            <v>66</v>
          </cell>
          <cell r="AR920">
            <v>66</v>
          </cell>
          <cell r="BH920">
            <v>83.699999999999989</v>
          </cell>
          <cell r="BI920">
            <v>86</v>
          </cell>
          <cell r="BJ920">
            <v>0</v>
          </cell>
          <cell r="BK920" t="str">
            <v>ŽU</v>
          </cell>
          <cell r="BN920">
            <v>66</v>
          </cell>
        </row>
        <row r="921">
          <cell r="A921">
            <v>710000000</v>
          </cell>
          <cell r="D921" t="str">
            <v>Žilinská univerzita v Žiline</v>
          </cell>
          <cell r="E921" t="str">
            <v>Fakulta prevádzky a ekonomiky dopravy a spojov</v>
          </cell>
          <cell r="L921">
            <v>2</v>
          </cell>
          <cell r="M921">
            <v>3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BH921">
            <v>0</v>
          </cell>
          <cell r="BI921">
            <v>5</v>
          </cell>
          <cell r="BJ921">
            <v>0</v>
          </cell>
          <cell r="BK921" t="str">
            <v>ŽU</v>
          </cell>
          <cell r="BN921">
            <v>0</v>
          </cell>
        </row>
        <row r="922">
          <cell r="A922">
            <v>710000000</v>
          </cell>
          <cell r="D922" t="str">
            <v>Žilinská univerzita v Žiline</v>
          </cell>
          <cell r="E922" t="str">
            <v>Fakulta riadenia a informatiky</v>
          </cell>
          <cell r="L922">
            <v>2</v>
          </cell>
          <cell r="M922">
            <v>3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BH922">
            <v>0</v>
          </cell>
          <cell r="BI922">
            <v>3</v>
          </cell>
          <cell r="BJ922">
            <v>0</v>
          </cell>
          <cell r="BK922" t="str">
            <v>ŽU</v>
          </cell>
          <cell r="BN922">
            <v>0</v>
          </cell>
        </row>
        <row r="923">
          <cell r="A923">
            <v>710000000</v>
          </cell>
          <cell r="D923" t="str">
            <v>Žilinská univerzita v Žiline</v>
          </cell>
          <cell r="E923" t="str">
            <v>Strojnícka fakulta</v>
          </cell>
          <cell r="L923">
            <v>2</v>
          </cell>
          <cell r="M923">
            <v>1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BH923">
            <v>0</v>
          </cell>
          <cell r="BI923">
            <v>47</v>
          </cell>
          <cell r="BJ923">
            <v>0</v>
          </cell>
          <cell r="BK923" t="str">
            <v>ŽU</v>
          </cell>
          <cell r="BN923">
            <v>0</v>
          </cell>
        </row>
        <row r="924">
          <cell r="A924">
            <v>710000000</v>
          </cell>
          <cell r="D924" t="str">
            <v>Žilinská univerzita v Žiline</v>
          </cell>
          <cell r="E924" t="str">
            <v>Stavebná fakulta</v>
          </cell>
          <cell r="L924">
            <v>2</v>
          </cell>
          <cell r="M924">
            <v>1</v>
          </cell>
          <cell r="AN924">
            <v>2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BH924">
            <v>0</v>
          </cell>
          <cell r="BI924">
            <v>18</v>
          </cell>
          <cell r="BJ924">
            <v>0</v>
          </cell>
          <cell r="BK924" t="str">
            <v>ŽU</v>
          </cell>
          <cell r="BN924">
            <v>0</v>
          </cell>
        </row>
        <row r="925">
          <cell r="A925">
            <v>710000000</v>
          </cell>
          <cell r="D925" t="str">
            <v>Žilinská univerzita v Žiline</v>
          </cell>
          <cell r="E925" t="str">
            <v>Fakulta prevádzky a ekonomiky dopravy a spojov</v>
          </cell>
          <cell r="L925">
            <v>2</v>
          </cell>
          <cell r="M925">
            <v>1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BH925">
            <v>0</v>
          </cell>
          <cell r="BI925">
            <v>11</v>
          </cell>
          <cell r="BJ925">
            <v>0</v>
          </cell>
          <cell r="BK925" t="str">
            <v>ŽU</v>
          </cell>
          <cell r="BN925">
            <v>0</v>
          </cell>
        </row>
        <row r="926">
          <cell r="A926">
            <v>710000000</v>
          </cell>
          <cell r="D926" t="str">
            <v>Žilinská univerzita v Žiline</v>
          </cell>
          <cell r="E926" t="str">
            <v>Fakulta humanitných vied</v>
          </cell>
          <cell r="L926">
            <v>2</v>
          </cell>
          <cell r="M926">
            <v>1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BH926">
            <v>0</v>
          </cell>
          <cell r="BI926">
            <v>8</v>
          </cell>
          <cell r="BJ926">
            <v>0</v>
          </cell>
          <cell r="BK926" t="str">
            <v>ŽU</v>
          </cell>
          <cell r="BN926">
            <v>0</v>
          </cell>
        </row>
        <row r="927">
          <cell r="A927">
            <v>710000000</v>
          </cell>
          <cell r="D927" t="str">
            <v>Žilinská univerzita v Žiline</v>
          </cell>
          <cell r="E927" t="str">
            <v>Fakulta bezpečnostného inžinierstva</v>
          </cell>
          <cell r="L927">
            <v>1</v>
          </cell>
          <cell r="M927">
            <v>1</v>
          </cell>
          <cell r="AN927">
            <v>224</v>
          </cell>
          <cell r="AO927">
            <v>232</v>
          </cell>
          <cell r="AP927">
            <v>0</v>
          </cell>
          <cell r="AQ927">
            <v>0</v>
          </cell>
          <cell r="AR927">
            <v>224</v>
          </cell>
          <cell r="BH927">
            <v>275.3671875</v>
          </cell>
          <cell r="BI927">
            <v>232</v>
          </cell>
          <cell r="BJ927">
            <v>0</v>
          </cell>
          <cell r="BK927" t="str">
            <v>ŽU</v>
          </cell>
          <cell r="BN927">
            <v>224</v>
          </cell>
        </row>
        <row r="928">
          <cell r="A928">
            <v>710000000</v>
          </cell>
          <cell r="D928" t="str">
            <v>Žilinská univerzita v Žiline</v>
          </cell>
          <cell r="E928" t="str">
            <v>Strojnícka fakulta</v>
          </cell>
          <cell r="L928">
            <v>1</v>
          </cell>
          <cell r="M928">
            <v>1</v>
          </cell>
          <cell r="AN928">
            <v>86</v>
          </cell>
          <cell r="AO928">
            <v>92</v>
          </cell>
          <cell r="AP928">
            <v>0</v>
          </cell>
          <cell r="AQ928">
            <v>0</v>
          </cell>
          <cell r="AR928">
            <v>86</v>
          </cell>
          <cell r="BH928">
            <v>101.3181818181818</v>
          </cell>
          <cell r="BI928">
            <v>92</v>
          </cell>
          <cell r="BJ928">
            <v>0</v>
          </cell>
          <cell r="BK928" t="str">
            <v>ŽU</v>
          </cell>
          <cell r="BN928">
            <v>86</v>
          </cell>
        </row>
        <row r="929">
          <cell r="A929">
            <v>710000000</v>
          </cell>
          <cell r="D929" t="str">
            <v>Žilinská univerzita v Žiline</v>
          </cell>
          <cell r="E929" t="str">
            <v>Fakulta prevádzky a ekonomiky dopravy a spojov</v>
          </cell>
          <cell r="L929">
            <v>1</v>
          </cell>
          <cell r="M929">
            <v>1</v>
          </cell>
          <cell r="AN929">
            <v>185</v>
          </cell>
          <cell r="AO929">
            <v>193</v>
          </cell>
          <cell r="AP929">
            <v>0</v>
          </cell>
          <cell r="AQ929">
            <v>185</v>
          </cell>
          <cell r="AR929">
            <v>185</v>
          </cell>
          <cell r="BH929">
            <v>234.75</v>
          </cell>
          <cell r="BI929">
            <v>193</v>
          </cell>
          <cell r="BJ929">
            <v>0</v>
          </cell>
          <cell r="BK929" t="str">
            <v>ŽU</v>
          </cell>
          <cell r="BN929">
            <v>185</v>
          </cell>
        </row>
        <row r="930">
          <cell r="A930">
            <v>710000000</v>
          </cell>
          <cell r="D930" t="str">
            <v>Žilinská univerzita v Žiline</v>
          </cell>
          <cell r="E930" t="str">
            <v>Fakulta prevádzky a ekonomiky dopravy a spojov</v>
          </cell>
          <cell r="L930">
            <v>2</v>
          </cell>
          <cell r="M930">
            <v>3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BH930">
            <v>0</v>
          </cell>
          <cell r="BI930">
            <v>5</v>
          </cell>
          <cell r="BJ930">
            <v>0</v>
          </cell>
          <cell r="BK930" t="str">
            <v>ŽU</v>
          </cell>
          <cell r="BN930">
            <v>0</v>
          </cell>
        </row>
        <row r="931">
          <cell r="A931">
            <v>710000000</v>
          </cell>
          <cell r="D931" t="str">
            <v>Žilinská univerzita v Žiline</v>
          </cell>
          <cell r="E931" t="str">
            <v>Stavebná fakulta</v>
          </cell>
          <cell r="L931">
            <v>1</v>
          </cell>
          <cell r="M931">
            <v>1</v>
          </cell>
          <cell r="AN931">
            <v>43</v>
          </cell>
          <cell r="AO931">
            <v>51</v>
          </cell>
          <cell r="AP931">
            <v>0</v>
          </cell>
          <cell r="AQ931">
            <v>0</v>
          </cell>
          <cell r="AR931">
            <v>43</v>
          </cell>
          <cell r="BH931">
            <v>56.849999999999994</v>
          </cell>
          <cell r="BI931">
            <v>51</v>
          </cell>
          <cell r="BJ931">
            <v>0</v>
          </cell>
          <cell r="BK931" t="str">
            <v>ŽU</v>
          </cell>
          <cell r="BN931">
            <v>43</v>
          </cell>
        </row>
        <row r="932">
          <cell r="A932">
            <v>710000000</v>
          </cell>
          <cell r="D932" t="str">
            <v>Žilinská univerzita v Žiline</v>
          </cell>
          <cell r="E932" t="str">
            <v>Stavebná fakulta</v>
          </cell>
          <cell r="L932">
            <v>2</v>
          </cell>
          <cell r="M932">
            <v>2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BH932">
            <v>0</v>
          </cell>
          <cell r="BI932">
            <v>10</v>
          </cell>
          <cell r="BJ932">
            <v>0</v>
          </cell>
          <cell r="BK932" t="str">
            <v>ŽU</v>
          </cell>
          <cell r="BN932">
            <v>0</v>
          </cell>
        </row>
        <row r="933">
          <cell r="A933">
            <v>710000000</v>
          </cell>
          <cell r="D933" t="str">
            <v>Žilinská univerzita v Žiline</v>
          </cell>
          <cell r="E933" t="str">
            <v>Fakulta bezpečnostného inžinierstva</v>
          </cell>
          <cell r="L933">
            <v>2</v>
          </cell>
          <cell r="M933">
            <v>3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BH933">
            <v>0</v>
          </cell>
          <cell r="BI933">
            <v>3</v>
          </cell>
          <cell r="BJ933">
            <v>0</v>
          </cell>
          <cell r="BK933" t="str">
            <v>ŽU</v>
          </cell>
          <cell r="BN933">
            <v>0</v>
          </cell>
        </row>
        <row r="934">
          <cell r="A934">
            <v>710000000</v>
          </cell>
          <cell r="D934" t="str">
            <v>Žilinská univerzita v Žiline</v>
          </cell>
          <cell r="E934" t="str">
            <v>Fakulta riadenia a informatiky</v>
          </cell>
          <cell r="L934">
            <v>2</v>
          </cell>
          <cell r="M934">
            <v>3</v>
          </cell>
          <cell r="AN934">
            <v>1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BH934">
            <v>0</v>
          </cell>
          <cell r="BI934">
            <v>2</v>
          </cell>
          <cell r="BJ934">
            <v>0</v>
          </cell>
          <cell r="BK934" t="str">
            <v>ŽU</v>
          </cell>
          <cell r="BN934">
            <v>0</v>
          </cell>
        </row>
        <row r="935">
          <cell r="A935">
            <v>710000000</v>
          </cell>
          <cell r="D935" t="str">
            <v>Žilinská univerzita v Žiline</v>
          </cell>
          <cell r="E935" t="str">
            <v>Fakulta prevádzky a ekonomiky dopravy a spojov</v>
          </cell>
          <cell r="L935">
            <v>2</v>
          </cell>
          <cell r="M935">
            <v>3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BH935">
            <v>0</v>
          </cell>
          <cell r="BI935">
            <v>4</v>
          </cell>
          <cell r="BJ935">
            <v>0</v>
          </cell>
          <cell r="BK935" t="str">
            <v>ŽU</v>
          </cell>
          <cell r="BN935">
            <v>0</v>
          </cell>
        </row>
        <row r="936">
          <cell r="A936">
            <v>710000000</v>
          </cell>
          <cell r="D936" t="str">
            <v>Žilinská univerzita v Žiline</v>
          </cell>
          <cell r="E936" t="str">
            <v>Fakulta bezpečnostného inžinierstva</v>
          </cell>
          <cell r="L936">
            <v>2</v>
          </cell>
          <cell r="M936">
            <v>3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BH936">
            <v>0</v>
          </cell>
          <cell r="BI936">
            <v>8</v>
          </cell>
          <cell r="BJ936">
            <v>0</v>
          </cell>
          <cell r="BK936" t="str">
            <v>ŽU</v>
          </cell>
          <cell r="BN936">
            <v>0</v>
          </cell>
        </row>
        <row r="937">
          <cell r="A937">
            <v>704000000</v>
          </cell>
          <cell r="D937" t="str">
            <v>Slovenská poľnohospodárska univerzita v Nitre</v>
          </cell>
          <cell r="E937" t="str">
            <v>Fakulta biotechnológie a potravinárstva</v>
          </cell>
          <cell r="L937">
            <v>2</v>
          </cell>
          <cell r="M937">
            <v>3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BH937">
            <v>0</v>
          </cell>
          <cell r="BI937">
            <v>7</v>
          </cell>
          <cell r="BJ937">
            <v>0</v>
          </cell>
          <cell r="BK937" t="str">
            <v>SPU</v>
          </cell>
          <cell r="BN937">
            <v>0</v>
          </cell>
        </row>
        <row r="938">
          <cell r="A938">
            <v>704000000</v>
          </cell>
          <cell r="D938" t="str">
            <v>Slovenská poľnohospodárska univerzita v Nitre</v>
          </cell>
          <cell r="E938" t="str">
            <v>Fakulta agrobiológie a potravinových zdrojov</v>
          </cell>
          <cell r="L938">
            <v>2</v>
          </cell>
          <cell r="M938">
            <v>2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BH938">
            <v>0</v>
          </cell>
          <cell r="BI938">
            <v>15</v>
          </cell>
          <cell r="BJ938">
            <v>0</v>
          </cell>
          <cell r="BK938" t="str">
            <v>SPU</v>
          </cell>
          <cell r="BN938">
            <v>0</v>
          </cell>
        </row>
        <row r="939">
          <cell r="A939">
            <v>704000000</v>
          </cell>
          <cell r="D939" t="str">
            <v>Slovenská poľnohospodárska univerzita v Nitre</v>
          </cell>
          <cell r="E939" t="str">
            <v>Technická fakulta</v>
          </cell>
          <cell r="L939">
            <v>1</v>
          </cell>
          <cell r="M939">
            <v>1</v>
          </cell>
          <cell r="AN939">
            <v>109</v>
          </cell>
          <cell r="AO939">
            <v>129</v>
          </cell>
          <cell r="AP939">
            <v>129</v>
          </cell>
          <cell r="AQ939">
            <v>109</v>
          </cell>
          <cell r="AR939">
            <v>109</v>
          </cell>
          <cell r="BH939">
            <v>138.08214285714286</v>
          </cell>
          <cell r="BI939">
            <v>129</v>
          </cell>
          <cell r="BJ939">
            <v>0</v>
          </cell>
          <cell r="BK939" t="str">
            <v>SPU</v>
          </cell>
          <cell r="BN939">
            <v>109</v>
          </cell>
        </row>
        <row r="940">
          <cell r="A940">
            <v>704000000</v>
          </cell>
          <cell r="D940" t="str">
            <v>Slovenská poľnohospodárska univerzita v Nitre</v>
          </cell>
          <cell r="E940" t="str">
            <v>Fakulta agrobiológie a potravinových zdrojov</v>
          </cell>
          <cell r="L940">
            <v>2</v>
          </cell>
          <cell r="M940">
            <v>2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BH940">
            <v>0</v>
          </cell>
          <cell r="BI940">
            <v>16</v>
          </cell>
          <cell r="BJ940">
            <v>0</v>
          </cell>
          <cell r="BK940" t="str">
            <v>SPU</v>
          </cell>
          <cell r="BN940">
            <v>0</v>
          </cell>
        </row>
        <row r="941">
          <cell r="A941">
            <v>704000000</v>
          </cell>
          <cell r="D941" t="str">
            <v>Slovenská poľnohospodárska univerzita v Nitre</v>
          </cell>
          <cell r="E941" t="str">
            <v>Fakulta agrobiológie a potravinových zdrojov</v>
          </cell>
          <cell r="L941">
            <v>2</v>
          </cell>
          <cell r="M941">
            <v>1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BH941">
            <v>0</v>
          </cell>
          <cell r="BI941">
            <v>23</v>
          </cell>
          <cell r="BJ941">
            <v>0</v>
          </cell>
          <cell r="BK941" t="str">
            <v>SPU</v>
          </cell>
          <cell r="BN941">
            <v>0</v>
          </cell>
        </row>
        <row r="942">
          <cell r="A942">
            <v>704000000</v>
          </cell>
          <cell r="D942" t="str">
            <v>Slovenská poľnohospodárska univerzita v Nitre</v>
          </cell>
          <cell r="E942" t="str">
            <v>Fakulta agrobiológie a potravinových zdrojov</v>
          </cell>
          <cell r="L942">
            <v>2</v>
          </cell>
          <cell r="M942">
            <v>3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BH942">
            <v>0</v>
          </cell>
          <cell r="BI942">
            <v>3</v>
          </cell>
          <cell r="BJ942">
            <v>0</v>
          </cell>
          <cell r="BK942" t="str">
            <v>SPU</v>
          </cell>
          <cell r="BN942">
            <v>0</v>
          </cell>
        </row>
        <row r="943">
          <cell r="A943">
            <v>704000000</v>
          </cell>
          <cell r="D943" t="str">
            <v>Slovenská poľnohospodárska univerzita v Nitre</v>
          </cell>
          <cell r="E943" t="str">
            <v>Fakulta ekonomiky a manažmentu</v>
          </cell>
          <cell r="L943">
            <v>2</v>
          </cell>
          <cell r="M943">
            <v>1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BH943">
            <v>0</v>
          </cell>
          <cell r="BI943">
            <v>22</v>
          </cell>
          <cell r="BJ943">
            <v>0</v>
          </cell>
          <cell r="BK943" t="str">
            <v>SPU</v>
          </cell>
          <cell r="BN943">
            <v>0</v>
          </cell>
        </row>
        <row r="944">
          <cell r="A944">
            <v>704000000</v>
          </cell>
          <cell r="D944" t="str">
            <v>Slovenská poľnohospodárska univerzita v Nitre</v>
          </cell>
          <cell r="E944" t="str">
            <v>Fakulta biotechnológie a potravinárstva</v>
          </cell>
          <cell r="L944">
            <v>1</v>
          </cell>
          <cell r="M944">
            <v>3</v>
          </cell>
          <cell r="AN944">
            <v>11</v>
          </cell>
          <cell r="AO944">
            <v>0</v>
          </cell>
          <cell r="AP944">
            <v>0</v>
          </cell>
          <cell r="AQ944">
            <v>0</v>
          </cell>
          <cell r="AR944">
            <v>11</v>
          </cell>
          <cell r="BH944">
            <v>69.3</v>
          </cell>
          <cell r="BI944">
            <v>11</v>
          </cell>
          <cell r="BJ944">
            <v>11</v>
          </cell>
          <cell r="BK944" t="str">
            <v>SPU</v>
          </cell>
          <cell r="BN944">
            <v>11</v>
          </cell>
        </row>
        <row r="945">
          <cell r="A945">
            <v>704000000</v>
          </cell>
          <cell r="D945" t="str">
            <v>Slovenská poľnohospodárska univerzita v Nitre</v>
          </cell>
          <cell r="E945" t="str">
            <v>Technická fakulta</v>
          </cell>
          <cell r="L945">
            <v>2</v>
          </cell>
          <cell r="M945">
            <v>3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BH945">
            <v>0</v>
          </cell>
          <cell r="BI945">
            <v>2</v>
          </cell>
          <cell r="BJ945">
            <v>0</v>
          </cell>
          <cell r="BK945" t="str">
            <v>SPU</v>
          </cell>
          <cell r="BN945">
            <v>0</v>
          </cell>
        </row>
        <row r="946">
          <cell r="A946">
            <v>704000000</v>
          </cell>
          <cell r="D946" t="str">
            <v>Slovenská poľnohospodárska univerzita v Nitre</v>
          </cell>
          <cell r="E946" t="str">
            <v>Fakulta agrobiológie a potravinových zdrojov</v>
          </cell>
          <cell r="L946">
            <v>2</v>
          </cell>
          <cell r="M946">
            <v>3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BH946">
            <v>0</v>
          </cell>
          <cell r="BI946">
            <v>2</v>
          </cell>
          <cell r="BJ946">
            <v>0</v>
          </cell>
          <cell r="BK946" t="str">
            <v>SPU</v>
          </cell>
          <cell r="BN946">
            <v>0</v>
          </cell>
        </row>
        <row r="947">
          <cell r="A947">
            <v>704000000</v>
          </cell>
          <cell r="D947" t="str">
            <v>Slovenská poľnohospodárska univerzita v Nitre</v>
          </cell>
          <cell r="E947" t="str">
            <v>Fakulta biotechnológie a potravinárstva</v>
          </cell>
          <cell r="L947">
            <v>1</v>
          </cell>
          <cell r="M947">
            <v>3</v>
          </cell>
          <cell r="AN947">
            <v>8</v>
          </cell>
          <cell r="AO947">
            <v>0</v>
          </cell>
          <cell r="AP947">
            <v>0</v>
          </cell>
          <cell r="AQ947">
            <v>0</v>
          </cell>
          <cell r="AR947">
            <v>8</v>
          </cell>
          <cell r="BH947">
            <v>50.400000000000006</v>
          </cell>
          <cell r="BI947">
            <v>8</v>
          </cell>
          <cell r="BJ947">
            <v>8</v>
          </cell>
          <cell r="BK947" t="str">
            <v>SPU</v>
          </cell>
          <cell r="BN947">
            <v>8</v>
          </cell>
        </row>
        <row r="948">
          <cell r="A948">
            <v>704000000</v>
          </cell>
          <cell r="D948" t="str">
            <v>Slovenská poľnohospodárska univerzita v Nitre</v>
          </cell>
          <cell r="E948" t="str">
            <v>Fakulta záhradníctva a krajinného inžinierstva</v>
          </cell>
          <cell r="L948">
            <v>1</v>
          </cell>
          <cell r="M948">
            <v>3</v>
          </cell>
          <cell r="AN948">
            <v>7</v>
          </cell>
          <cell r="AO948">
            <v>0</v>
          </cell>
          <cell r="AP948">
            <v>0</v>
          </cell>
          <cell r="AQ948">
            <v>0</v>
          </cell>
          <cell r="AR948">
            <v>7</v>
          </cell>
          <cell r="BH948">
            <v>47.040000000000006</v>
          </cell>
          <cell r="BI948">
            <v>7</v>
          </cell>
          <cell r="BJ948">
            <v>7</v>
          </cell>
          <cell r="BK948" t="str">
            <v>SPU</v>
          </cell>
          <cell r="BN948">
            <v>7</v>
          </cell>
        </row>
        <row r="949">
          <cell r="A949">
            <v>704000000</v>
          </cell>
          <cell r="D949" t="str">
            <v>Slovenská poľnohospodárska univerzita v Nitre</v>
          </cell>
          <cell r="E949" t="str">
            <v>Fakulta ekonomiky a manažmentu</v>
          </cell>
          <cell r="L949">
            <v>1</v>
          </cell>
          <cell r="M949">
            <v>3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BH949">
            <v>0</v>
          </cell>
          <cell r="BI949">
            <v>2</v>
          </cell>
          <cell r="BJ949">
            <v>0</v>
          </cell>
          <cell r="BK949" t="str">
            <v>SPU</v>
          </cell>
          <cell r="BN949">
            <v>0</v>
          </cell>
        </row>
        <row r="950">
          <cell r="A950">
            <v>704000000</v>
          </cell>
          <cell r="D950" t="str">
            <v>Slovenská poľnohospodárska univerzita v Nitre</v>
          </cell>
          <cell r="E950" t="str">
            <v>Fakulta agrobiológie a potravinových zdrojov</v>
          </cell>
          <cell r="L950">
            <v>2</v>
          </cell>
          <cell r="M950">
            <v>1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BH950">
            <v>0</v>
          </cell>
          <cell r="BI950">
            <v>11</v>
          </cell>
          <cell r="BJ950">
            <v>0</v>
          </cell>
          <cell r="BK950" t="str">
            <v>SPU</v>
          </cell>
          <cell r="BN950">
            <v>0</v>
          </cell>
        </row>
        <row r="951">
          <cell r="A951">
            <v>704000000</v>
          </cell>
          <cell r="D951" t="str">
            <v>Slovenská poľnohospodárska univerzita v Nitre</v>
          </cell>
          <cell r="E951" t="str">
            <v>Fakulta ekonomiky a manažmentu</v>
          </cell>
          <cell r="L951">
            <v>1</v>
          </cell>
          <cell r="M951">
            <v>1</v>
          </cell>
          <cell r="AN951">
            <v>247</v>
          </cell>
          <cell r="AO951">
            <v>267</v>
          </cell>
          <cell r="AP951">
            <v>0</v>
          </cell>
          <cell r="AQ951">
            <v>0</v>
          </cell>
          <cell r="AR951">
            <v>247</v>
          </cell>
          <cell r="BH951">
            <v>212.2</v>
          </cell>
          <cell r="BI951">
            <v>267</v>
          </cell>
          <cell r="BJ951">
            <v>0</v>
          </cell>
          <cell r="BK951" t="str">
            <v>SPU</v>
          </cell>
          <cell r="BN951">
            <v>247</v>
          </cell>
        </row>
        <row r="952">
          <cell r="A952">
            <v>704000000</v>
          </cell>
          <cell r="D952" t="str">
            <v>Slovenská poľnohospodárska univerzita v Nitre</v>
          </cell>
          <cell r="E952" t="str">
            <v>Fakulta záhradníctva a krajinného inžinierstva</v>
          </cell>
          <cell r="L952">
            <v>1</v>
          </cell>
          <cell r="M952">
            <v>1</v>
          </cell>
          <cell r="AN952">
            <v>62</v>
          </cell>
          <cell r="AO952">
            <v>69</v>
          </cell>
          <cell r="AP952">
            <v>0</v>
          </cell>
          <cell r="AQ952">
            <v>0</v>
          </cell>
          <cell r="AR952">
            <v>62</v>
          </cell>
          <cell r="BH952">
            <v>89.12</v>
          </cell>
          <cell r="BI952">
            <v>69</v>
          </cell>
          <cell r="BJ952">
            <v>0</v>
          </cell>
          <cell r="BK952" t="str">
            <v>SPU</v>
          </cell>
          <cell r="BN952">
            <v>62</v>
          </cell>
        </row>
        <row r="953">
          <cell r="A953">
            <v>704000000</v>
          </cell>
          <cell r="D953" t="str">
            <v>Slovenská poľnohospodárska univerzita v Nitre</v>
          </cell>
          <cell r="E953" t="str">
            <v>Fakulta záhradníctva a krajinného inžinierstva</v>
          </cell>
          <cell r="L953">
            <v>1</v>
          </cell>
          <cell r="M953">
            <v>1</v>
          </cell>
          <cell r="AN953">
            <v>65</v>
          </cell>
          <cell r="AO953">
            <v>81</v>
          </cell>
          <cell r="AP953">
            <v>0</v>
          </cell>
          <cell r="AQ953">
            <v>0</v>
          </cell>
          <cell r="AR953">
            <v>65</v>
          </cell>
          <cell r="BH953">
            <v>88.16</v>
          </cell>
          <cell r="BI953">
            <v>81</v>
          </cell>
          <cell r="BJ953">
            <v>0</v>
          </cell>
          <cell r="BK953" t="str">
            <v>SPU</v>
          </cell>
          <cell r="BN953">
            <v>65</v>
          </cell>
        </row>
        <row r="954">
          <cell r="A954">
            <v>704000000</v>
          </cell>
          <cell r="D954" t="str">
            <v>Slovenská poľnohospodárska univerzita v Nitre</v>
          </cell>
          <cell r="E954" t="str">
            <v>Fakulta biotechnológie a potravinárstva</v>
          </cell>
          <cell r="L954">
            <v>1</v>
          </cell>
          <cell r="M954">
            <v>2</v>
          </cell>
          <cell r="AN954">
            <v>67</v>
          </cell>
          <cell r="AO954">
            <v>71</v>
          </cell>
          <cell r="AP954">
            <v>0</v>
          </cell>
          <cell r="AQ954">
            <v>0</v>
          </cell>
          <cell r="AR954">
            <v>67</v>
          </cell>
          <cell r="BH954">
            <v>91.151162790697683</v>
          </cell>
          <cell r="BI954">
            <v>71</v>
          </cell>
          <cell r="BJ954">
            <v>0</v>
          </cell>
          <cell r="BK954" t="str">
            <v>SPU</v>
          </cell>
          <cell r="BN954">
            <v>67</v>
          </cell>
        </row>
        <row r="955">
          <cell r="A955">
            <v>704000000</v>
          </cell>
          <cell r="D955" t="str">
            <v>Slovenská poľnohospodárska univerzita v Nitre</v>
          </cell>
          <cell r="E955" t="str">
            <v>Fakulta ekonomiky a manažmentu</v>
          </cell>
          <cell r="L955">
            <v>2</v>
          </cell>
          <cell r="M955">
            <v>2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BH955">
            <v>0</v>
          </cell>
          <cell r="BI955">
            <v>3</v>
          </cell>
          <cell r="BJ955">
            <v>0</v>
          </cell>
          <cell r="BK955" t="str">
            <v>SPU</v>
          </cell>
          <cell r="BN955">
            <v>0</v>
          </cell>
        </row>
        <row r="956">
          <cell r="A956">
            <v>704000000</v>
          </cell>
          <cell r="D956" t="str">
            <v>Slovenská poľnohospodárska univerzita v Nitre</v>
          </cell>
          <cell r="E956" t="str">
            <v>Fakulta biotechnológie a potravinárstva</v>
          </cell>
          <cell r="L956">
            <v>1</v>
          </cell>
          <cell r="M956">
            <v>1</v>
          </cell>
          <cell r="AN956">
            <v>93</v>
          </cell>
          <cell r="AO956">
            <v>106</v>
          </cell>
          <cell r="AP956">
            <v>0</v>
          </cell>
          <cell r="AQ956">
            <v>0</v>
          </cell>
          <cell r="AR956">
            <v>93</v>
          </cell>
          <cell r="BH956">
            <v>116.39531249999999</v>
          </cell>
          <cell r="BI956">
            <v>106</v>
          </cell>
          <cell r="BJ956">
            <v>0</v>
          </cell>
          <cell r="BK956" t="str">
            <v>SPU</v>
          </cell>
          <cell r="BN956">
            <v>93</v>
          </cell>
        </row>
        <row r="957">
          <cell r="A957">
            <v>704000000</v>
          </cell>
          <cell r="D957" t="str">
            <v>Slovenská poľnohospodárska univerzita v Nitre</v>
          </cell>
          <cell r="E957" t="str">
            <v>Fakulta biotechnológie a potravinárstva</v>
          </cell>
          <cell r="L957">
            <v>1</v>
          </cell>
          <cell r="M957">
            <v>1</v>
          </cell>
          <cell r="AN957">
            <v>49</v>
          </cell>
          <cell r="AO957">
            <v>54</v>
          </cell>
          <cell r="AP957">
            <v>0</v>
          </cell>
          <cell r="AQ957">
            <v>0</v>
          </cell>
          <cell r="AR957">
            <v>49</v>
          </cell>
          <cell r="BH957">
            <v>61.349999999999994</v>
          </cell>
          <cell r="BI957">
            <v>54</v>
          </cell>
          <cell r="BJ957">
            <v>0</v>
          </cell>
          <cell r="BK957" t="str">
            <v>SPU</v>
          </cell>
          <cell r="BN957">
            <v>49</v>
          </cell>
        </row>
        <row r="958">
          <cell r="A958">
            <v>704000000</v>
          </cell>
          <cell r="D958" t="str">
            <v>Slovenská poľnohospodárska univerzita v Nitre</v>
          </cell>
          <cell r="E958" t="str">
            <v>Fakulta ekonomiky a manažmentu</v>
          </cell>
          <cell r="L958">
            <v>1</v>
          </cell>
          <cell r="M958">
            <v>1</v>
          </cell>
          <cell r="AN958">
            <v>112</v>
          </cell>
          <cell r="AO958">
            <v>121</v>
          </cell>
          <cell r="AP958">
            <v>0</v>
          </cell>
          <cell r="AQ958">
            <v>0</v>
          </cell>
          <cell r="AR958">
            <v>112</v>
          </cell>
          <cell r="BH958">
            <v>96.4</v>
          </cell>
          <cell r="BI958">
            <v>121</v>
          </cell>
          <cell r="BJ958">
            <v>0</v>
          </cell>
          <cell r="BK958" t="str">
            <v>SPU</v>
          </cell>
          <cell r="BN958">
            <v>112</v>
          </cell>
        </row>
        <row r="959">
          <cell r="A959">
            <v>704000000</v>
          </cell>
          <cell r="D959" t="str">
            <v>Slovenská poľnohospodárska univerzita v Nitre</v>
          </cell>
          <cell r="E959" t="str">
            <v>Fakulta záhradníctva a krajinného inžinierstva</v>
          </cell>
          <cell r="L959">
            <v>2</v>
          </cell>
          <cell r="M959">
            <v>3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BH959">
            <v>0</v>
          </cell>
          <cell r="BI959">
            <v>3</v>
          </cell>
          <cell r="BJ959">
            <v>0</v>
          </cell>
          <cell r="BK959" t="str">
            <v>SPU</v>
          </cell>
          <cell r="BN959">
            <v>0</v>
          </cell>
        </row>
        <row r="960">
          <cell r="A960">
            <v>704000000</v>
          </cell>
          <cell r="D960" t="str">
            <v>Slovenská poľnohospodárska univerzita v Nitre</v>
          </cell>
          <cell r="E960" t="str">
            <v>Fakulta záhradníctva a krajinného inžinierstva</v>
          </cell>
          <cell r="L960">
            <v>2</v>
          </cell>
          <cell r="M960">
            <v>1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BH960">
            <v>0</v>
          </cell>
          <cell r="BI960">
            <v>12</v>
          </cell>
          <cell r="BJ960">
            <v>0</v>
          </cell>
          <cell r="BK960" t="str">
            <v>SPU</v>
          </cell>
          <cell r="BN960">
            <v>0</v>
          </cell>
        </row>
        <row r="961">
          <cell r="A961">
            <v>704000000</v>
          </cell>
          <cell r="D961" t="str">
            <v>Slovenská poľnohospodárska univerzita v Nitre</v>
          </cell>
          <cell r="E961" t="str">
            <v>Fakulta agrobiológie a potravinových zdrojov</v>
          </cell>
          <cell r="L961">
            <v>1</v>
          </cell>
          <cell r="M961">
            <v>1</v>
          </cell>
          <cell r="AN961">
            <v>12</v>
          </cell>
          <cell r="AO961">
            <v>17</v>
          </cell>
          <cell r="AP961">
            <v>0</v>
          </cell>
          <cell r="AQ961">
            <v>0</v>
          </cell>
          <cell r="AR961">
            <v>12</v>
          </cell>
          <cell r="BH961">
            <v>15.839999999999998</v>
          </cell>
          <cell r="BI961">
            <v>17</v>
          </cell>
          <cell r="BJ961">
            <v>0</v>
          </cell>
          <cell r="BK961" t="str">
            <v>SPU</v>
          </cell>
          <cell r="BN961">
            <v>12</v>
          </cell>
        </row>
        <row r="962">
          <cell r="A962">
            <v>704000000</v>
          </cell>
          <cell r="D962" t="str">
            <v>Slovenská poľnohospodárska univerzita v Nitre</v>
          </cell>
          <cell r="E962" t="str">
            <v>Fakulta agrobiológie a potravinových zdrojov</v>
          </cell>
          <cell r="L962">
            <v>1</v>
          </cell>
          <cell r="M962">
            <v>1</v>
          </cell>
          <cell r="AN962">
            <v>18</v>
          </cell>
          <cell r="AO962">
            <v>23</v>
          </cell>
          <cell r="AP962">
            <v>0</v>
          </cell>
          <cell r="AQ962">
            <v>0</v>
          </cell>
          <cell r="AR962">
            <v>18</v>
          </cell>
          <cell r="BH962">
            <v>24.96</v>
          </cell>
          <cell r="BI962">
            <v>23</v>
          </cell>
          <cell r="BJ962">
            <v>0</v>
          </cell>
          <cell r="BK962" t="str">
            <v>SPU</v>
          </cell>
          <cell r="BN962">
            <v>18</v>
          </cell>
        </row>
        <row r="963">
          <cell r="A963">
            <v>704000000</v>
          </cell>
          <cell r="D963" t="str">
            <v>Slovenská poľnohospodárska univerzita v Nitre</v>
          </cell>
          <cell r="E963" t="str">
            <v>Technická fakulta</v>
          </cell>
          <cell r="L963">
            <v>1</v>
          </cell>
          <cell r="M963">
            <v>1</v>
          </cell>
          <cell r="AN963">
            <v>127</v>
          </cell>
          <cell r="AO963">
            <v>156</v>
          </cell>
          <cell r="AP963">
            <v>156</v>
          </cell>
          <cell r="AQ963">
            <v>127</v>
          </cell>
          <cell r="AR963">
            <v>127</v>
          </cell>
          <cell r="BH963">
            <v>159.44999999999999</v>
          </cell>
          <cell r="BI963">
            <v>156</v>
          </cell>
          <cell r="BJ963">
            <v>0</v>
          </cell>
          <cell r="BK963" t="str">
            <v>SPU</v>
          </cell>
          <cell r="BN963">
            <v>127</v>
          </cell>
        </row>
        <row r="964">
          <cell r="A964">
            <v>704000000</v>
          </cell>
          <cell r="D964" t="str">
            <v>Slovenská poľnohospodárska univerzita v Nitre</v>
          </cell>
          <cell r="E964" t="str">
            <v>Fakulta ekonomiky a manažmentu</v>
          </cell>
          <cell r="L964">
            <v>1</v>
          </cell>
          <cell r="M964">
            <v>1</v>
          </cell>
          <cell r="AN964">
            <v>36</v>
          </cell>
          <cell r="AO964">
            <v>38</v>
          </cell>
          <cell r="AP964">
            <v>0</v>
          </cell>
          <cell r="AQ964">
            <v>0</v>
          </cell>
          <cell r="AR964">
            <v>36</v>
          </cell>
          <cell r="BH964">
            <v>30.9</v>
          </cell>
          <cell r="BI964">
            <v>38</v>
          </cell>
          <cell r="BJ964">
            <v>0</v>
          </cell>
          <cell r="BK964" t="str">
            <v>SPU</v>
          </cell>
          <cell r="BN964">
            <v>36</v>
          </cell>
        </row>
        <row r="965">
          <cell r="A965">
            <v>704000000</v>
          </cell>
          <cell r="D965" t="str">
            <v>Slovenská poľnohospodárska univerzita v Nitre</v>
          </cell>
          <cell r="E965" t="str">
            <v>Fakulta európskych štúdií a regionálneho rozvoja</v>
          </cell>
          <cell r="L965">
            <v>1</v>
          </cell>
          <cell r="M965">
            <v>1</v>
          </cell>
          <cell r="AN965">
            <v>13</v>
          </cell>
          <cell r="AO965">
            <v>15</v>
          </cell>
          <cell r="AP965">
            <v>0</v>
          </cell>
          <cell r="AQ965">
            <v>0</v>
          </cell>
          <cell r="AR965">
            <v>13</v>
          </cell>
          <cell r="BH965">
            <v>9.6999999999999993</v>
          </cell>
          <cell r="BI965">
            <v>15</v>
          </cell>
          <cell r="BJ965">
            <v>0</v>
          </cell>
          <cell r="BK965" t="str">
            <v>SPU</v>
          </cell>
          <cell r="BN965">
            <v>13</v>
          </cell>
        </row>
        <row r="966">
          <cell r="A966">
            <v>704000000</v>
          </cell>
          <cell r="D966" t="str">
            <v>Slovenská poľnohospodárska univerzita v Nitre</v>
          </cell>
          <cell r="E966" t="str">
            <v>Fakulta európskych štúdií a regionálneho rozvoja</v>
          </cell>
          <cell r="L966">
            <v>1</v>
          </cell>
          <cell r="M966">
            <v>1</v>
          </cell>
          <cell r="AN966">
            <v>25</v>
          </cell>
          <cell r="AO966">
            <v>27</v>
          </cell>
          <cell r="AP966">
            <v>0</v>
          </cell>
          <cell r="AQ966">
            <v>0</v>
          </cell>
          <cell r="AR966">
            <v>25</v>
          </cell>
          <cell r="BH966">
            <v>22.3</v>
          </cell>
          <cell r="BI966">
            <v>27</v>
          </cell>
          <cell r="BJ966">
            <v>0</v>
          </cell>
          <cell r="BK966" t="str">
            <v>SPU</v>
          </cell>
          <cell r="BN966">
            <v>25</v>
          </cell>
        </row>
        <row r="967">
          <cell r="A967">
            <v>704000000</v>
          </cell>
          <cell r="D967" t="str">
            <v>Slovenská poľnohospodárska univerzita v Nitre</v>
          </cell>
          <cell r="E967" t="str">
            <v>Fakulta agrobiológie a potravinových zdrojov</v>
          </cell>
          <cell r="L967">
            <v>1</v>
          </cell>
          <cell r="M967">
            <v>1</v>
          </cell>
          <cell r="AN967">
            <v>53</v>
          </cell>
          <cell r="AO967">
            <v>57</v>
          </cell>
          <cell r="AP967">
            <v>0</v>
          </cell>
          <cell r="AQ967">
            <v>0</v>
          </cell>
          <cell r="AR967">
            <v>53</v>
          </cell>
          <cell r="BH967">
            <v>74.239999999999995</v>
          </cell>
          <cell r="BI967">
            <v>57</v>
          </cell>
          <cell r="BJ967">
            <v>0</v>
          </cell>
          <cell r="BK967" t="str">
            <v>SPU</v>
          </cell>
          <cell r="BN967">
            <v>53</v>
          </cell>
        </row>
        <row r="968">
          <cell r="A968">
            <v>704000000</v>
          </cell>
          <cell r="D968" t="str">
            <v>Slovenská poľnohospodárska univerzita v Nitre</v>
          </cell>
          <cell r="E968" t="str">
            <v>Fakulta agrobiológie a potravinových zdrojov</v>
          </cell>
          <cell r="L968">
            <v>1</v>
          </cell>
          <cell r="M968">
            <v>1</v>
          </cell>
          <cell r="AN968">
            <v>86</v>
          </cell>
          <cell r="AO968">
            <v>99</v>
          </cell>
          <cell r="AP968">
            <v>0</v>
          </cell>
          <cell r="AQ968">
            <v>0</v>
          </cell>
          <cell r="AR968">
            <v>86</v>
          </cell>
          <cell r="BH968">
            <v>121.75999999999999</v>
          </cell>
          <cell r="BI968">
            <v>99</v>
          </cell>
          <cell r="BJ968">
            <v>0</v>
          </cell>
          <cell r="BK968" t="str">
            <v>SPU</v>
          </cell>
          <cell r="BN968">
            <v>86</v>
          </cell>
        </row>
        <row r="969">
          <cell r="A969">
            <v>704000000</v>
          </cell>
          <cell r="D969" t="str">
            <v>Slovenská poľnohospodárska univerzita v Nitre</v>
          </cell>
          <cell r="E969" t="str">
            <v>Fakulta ekonomiky a manažmentu</v>
          </cell>
          <cell r="L969">
            <v>2</v>
          </cell>
          <cell r="M969">
            <v>2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BH969">
            <v>0</v>
          </cell>
          <cell r="BI969">
            <v>16</v>
          </cell>
          <cell r="BJ969">
            <v>0</v>
          </cell>
          <cell r="BK969" t="str">
            <v>SPU</v>
          </cell>
          <cell r="BN969">
            <v>0</v>
          </cell>
        </row>
        <row r="970">
          <cell r="A970">
            <v>704000000</v>
          </cell>
          <cell r="D970" t="str">
            <v>Slovenská poľnohospodárska univerzita v Nitre</v>
          </cell>
          <cell r="E970" t="str">
            <v>Fakulta ekonomiky a manažmentu</v>
          </cell>
          <cell r="L970">
            <v>1</v>
          </cell>
          <cell r="M970">
            <v>2</v>
          </cell>
          <cell r="AN970">
            <v>109</v>
          </cell>
          <cell r="AO970">
            <v>112</v>
          </cell>
          <cell r="AP970">
            <v>0</v>
          </cell>
          <cell r="AQ970">
            <v>0</v>
          </cell>
          <cell r="AR970">
            <v>109</v>
          </cell>
          <cell r="BH970">
            <v>99.090909090909093</v>
          </cell>
          <cell r="BI970">
            <v>112</v>
          </cell>
          <cell r="BJ970">
            <v>0</v>
          </cell>
          <cell r="BK970" t="str">
            <v>SPU</v>
          </cell>
          <cell r="BN970">
            <v>109</v>
          </cell>
        </row>
        <row r="971">
          <cell r="A971">
            <v>704000000</v>
          </cell>
          <cell r="D971" t="str">
            <v>Slovenská poľnohospodárska univerzita v Nitre</v>
          </cell>
          <cell r="E971" t="str">
            <v>Fakulta agrobiológie a potravinových zdrojov</v>
          </cell>
          <cell r="L971">
            <v>1</v>
          </cell>
          <cell r="M971">
            <v>1</v>
          </cell>
          <cell r="AN971">
            <v>55</v>
          </cell>
          <cell r="AO971">
            <v>61</v>
          </cell>
          <cell r="AP971">
            <v>0</v>
          </cell>
          <cell r="AQ971">
            <v>0</v>
          </cell>
          <cell r="AR971">
            <v>55</v>
          </cell>
          <cell r="BH971">
            <v>75.52000000000001</v>
          </cell>
          <cell r="BI971">
            <v>61</v>
          </cell>
          <cell r="BJ971">
            <v>0</v>
          </cell>
          <cell r="BK971" t="str">
            <v>SPU</v>
          </cell>
          <cell r="BN971">
            <v>55</v>
          </cell>
        </row>
        <row r="972">
          <cell r="A972">
            <v>704000000</v>
          </cell>
          <cell r="D972" t="str">
            <v>Slovenská poľnohospodárska univerzita v Nitre</v>
          </cell>
          <cell r="E972" t="str">
            <v>Technická fakulta</v>
          </cell>
          <cell r="L972">
            <v>1</v>
          </cell>
          <cell r="M972">
            <v>1</v>
          </cell>
          <cell r="AN972">
            <v>21</v>
          </cell>
          <cell r="AO972">
            <v>24</v>
          </cell>
          <cell r="AP972">
            <v>24</v>
          </cell>
          <cell r="AQ972">
            <v>21</v>
          </cell>
          <cell r="AR972">
            <v>21</v>
          </cell>
          <cell r="BH972">
            <v>27</v>
          </cell>
          <cell r="BI972">
            <v>24</v>
          </cell>
          <cell r="BJ972">
            <v>0</v>
          </cell>
          <cell r="BK972" t="str">
            <v>SPU</v>
          </cell>
          <cell r="BN972">
            <v>21</v>
          </cell>
        </row>
        <row r="973">
          <cell r="A973">
            <v>704000000</v>
          </cell>
          <cell r="D973" t="str">
            <v>Slovenská poľnohospodárska univerzita v Nitre</v>
          </cell>
          <cell r="E973" t="str">
            <v>Fakulta európskych štúdií a regionálneho rozvoja</v>
          </cell>
          <cell r="L973">
            <v>2</v>
          </cell>
          <cell r="M973">
            <v>1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BH973">
            <v>0</v>
          </cell>
          <cell r="BI973">
            <v>8</v>
          </cell>
          <cell r="BJ973">
            <v>0</v>
          </cell>
          <cell r="BK973" t="str">
            <v>SPU</v>
          </cell>
          <cell r="BN973">
            <v>0</v>
          </cell>
        </row>
        <row r="974">
          <cell r="A974">
            <v>722000000</v>
          </cell>
          <cell r="D974" t="str">
            <v>Katolícka univerzita v Ružomberku</v>
          </cell>
          <cell r="E974" t="str">
            <v>Fakulta zdravotníctva</v>
          </cell>
          <cell r="L974">
            <v>1</v>
          </cell>
          <cell r="M974">
            <v>3</v>
          </cell>
          <cell r="AN974">
            <v>2</v>
          </cell>
          <cell r="AO974">
            <v>0</v>
          </cell>
          <cell r="AP974">
            <v>0</v>
          </cell>
          <cell r="AQ974">
            <v>0</v>
          </cell>
          <cell r="AR974">
            <v>2</v>
          </cell>
          <cell r="BH974">
            <v>16.8</v>
          </cell>
          <cell r="BI974">
            <v>5</v>
          </cell>
          <cell r="BJ974">
            <v>2</v>
          </cell>
          <cell r="BK974" t="str">
            <v>KU</v>
          </cell>
          <cell r="BN974">
            <v>2</v>
          </cell>
        </row>
        <row r="975">
          <cell r="A975">
            <v>722000000</v>
          </cell>
          <cell r="D975" t="str">
            <v>Katolícka univerzita v Ružomberku</v>
          </cell>
          <cell r="E975" t="str">
            <v>Fakulta zdravotníctva</v>
          </cell>
          <cell r="L975">
            <v>1</v>
          </cell>
          <cell r="M975">
            <v>1</v>
          </cell>
          <cell r="AN975">
            <v>105</v>
          </cell>
          <cell r="AO975">
            <v>134</v>
          </cell>
          <cell r="AP975">
            <v>0</v>
          </cell>
          <cell r="AQ975">
            <v>0</v>
          </cell>
          <cell r="AR975">
            <v>105</v>
          </cell>
          <cell r="BH975">
            <v>197.12000000000003</v>
          </cell>
          <cell r="BI975">
            <v>134</v>
          </cell>
          <cell r="BJ975">
            <v>0</v>
          </cell>
          <cell r="BK975" t="str">
            <v>KU</v>
          </cell>
          <cell r="BN975">
            <v>105</v>
          </cell>
        </row>
        <row r="976">
          <cell r="A976">
            <v>722000000</v>
          </cell>
          <cell r="D976" t="str">
            <v>Katolícka univerzita v Ružomberku</v>
          </cell>
          <cell r="E976" t="str">
            <v>Fakulta zdravotníctva</v>
          </cell>
          <cell r="L976">
            <v>1</v>
          </cell>
          <cell r="M976">
            <v>1</v>
          </cell>
          <cell r="AN976">
            <v>87</v>
          </cell>
          <cell r="AO976">
            <v>96</v>
          </cell>
          <cell r="AP976">
            <v>0</v>
          </cell>
          <cell r="AQ976">
            <v>0</v>
          </cell>
          <cell r="AR976">
            <v>87</v>
          </cell>
          <cell r="BH976">
            <v>166.32</v>
          </cell>
          <cell r="BI976">
            <v>96</v>
          </cell>
          <cell r="BJ976">
            <v>0</v>
          </cell>
          <cell r="BK976" t="str">
            <v>KU</v>
          </cell>
          <cell r="BN976">
            <v>87</v>
          </cell>
        </row>
        <row r="977">
          <cell r="A977">
            <v>722000000</v>
          </cell>
          <cell r="D977" t="str">
            <v>Katolícka univerzita v Ružomberku</v>
          </cell>
          <cell r="E977" t="str">
            <v>Fakulta zdravotníctva</v>
          </cell>
          <cell r="L977">
            <v>1</v>
          </cell>
          <cell r="M977">
            <v>1</v>
          </cell>
          <cell r="AN977">
            <v>90</v>
          </cell>
          <cell r="AO977">
            <v>100</v>
          </cell>
          <cell r="AP977">
            <v>0</v>
          </cell>
          <cell r="AQ977">
            <v>0</v>
          </cell>
          <cell r="AR977">
            <v>90</v>
          </cell>
          <cell r="BH977">
            <v>113.57142857142857</v>
          </cell>
          <cell r="BI977">
            <v>100</v>
          </cell>
          <cell r="BJ977">
            <v>0</v>
          </cell>
          <cell r="BK977" t="str">
            <v>KU</v>
          </cell>
          <cell r="BN977">
            <v>90</v>
          </cell>
        </row>
        <row r="978">
          <cell r="A978">
            <v>716000000</v>
          </cell>
          <cell r="D978" t="str">
            <v>Univerzita Konštantína Filozofa v Nitre</v>
          </cell>
          <cell r="E978" t="str">
            <v>Fakulta prírodných vied a informatiky</v>
          </cell>
          <cell r="L978">
            <v>1</v>
          </cell>
          <cell r="M978">
            <v>2</v>
          </cell>
          <cell r="AN978">
            <v>38</v>
          </cell>
          <cell r="AO978">
            <v>39</v>
          </cell>
          <cell r="AP978">
            <v>0</v>
          </cell>
          <cell r="AQ978">
            <v>0</v>
          </cell>
          <cell r="AR978">
            <v>38</v>
          </cell>
          <cell r="BH978">
            <v>54.15</v>
          </cell>
          <cell r="BI978">
            <v>39</v>
          </cell>
          <cell r="BJ978">
            <v>0</v>
          </cell>
          <cell r="BK978" t="str">
            <v>UKF</v>
          </cell>
          <cell r="BN978">
            <v>38</v>
          </cell>
        </row>
        <row r="979">
          <cell r="A979">
            <v>716000000</v>
          </cell>
          <cell r="D979" t="str">
            <v>Univerzita Konštantína Filozofa v Nitre</v>
          </cell>
          <cell r="E979" t="str">
            <v>Fakulta prírodných vied a informatiky</v>
          </cell>
          <cell r="L979">
            <v>1</v>
          </cell>
          <cell r="M979">
            <v>3</v>
          </cell>
          <cell r="AN979">
            <v>3</v>
          </cell>
          <cell r="AO979">
            <v>0</v>
          </cell>
          <cell r="AP979">
            <v>0</v>
          </cell>
          <cell r="AQ979">
            <v>0</v>
          </cell>
          <cell r="AR979">
            <v>3</v>
          </cell>
          <cell r="BH979">
            <v>7.9200000000000008</v>
          </cell>
          <cell r="BI979">
            <v>3</v>
          </cell>
          <cell r="BJ979">
            <v>3</v>
          </cell>
          <cell r="BK979" t="str">
            <v>UKF</v>
          </cell>
          <cell r="BN979">
            <v>3</v>
          </cell>
        </row>
        <row r="980">
          <cell r="A980">
            <v>716000000</v>
          </cell>
          <cell r="D980" t="str">
            <v>Univerzita Konštantína Filozofa v Nitre</v>
          </cell>
          <cell r="E980" t="str">
            <v>Fakulta prírodných vied a informatiky</v>
          </cell>
          <cell r="L980">
            <v>1</v>
          </cell>
          <cell r="M980">
            <v>3</v>
          </cell>
          <cell r="AN980">
            <v>3</v>
          </cell>
          <cell r="AO980">
            <v>0</v>
          </cell>
          <cell r="AP980">
            <v>0</v>
          </cell>
          <cell r="AQ980">
            <v>0</v>
          </cell>
          <cell r="AR980">
            <v>3</v>
          </cell>
          <cell r="BH980">
            <v>9.9</v>
          </cell>
          <cell r="BI980">
            <v>3</v>
          </cell>
          <cell r="BJ980">
            <v>3</v>
          </cell>
          <cell r="BK980" t="str">
            <v>UKF</v>
          </cell>
          <cell r="BN980">
            <v>3</v>
          </cell>
        </row>
        <row r="981">
          <cell r="A981">
            <v>716000000</v>
          </cell>
          <cell r="D981" t="str">
            <v>Univerzita Konštantína Filozofa v Nitre</v>
          </cell>
          <cell r="E981" t="str">
            <v>Fakulta prírodných vied a informatiky</v>
          </cell>
          <cell r="L981">
            <v>1</v>
          </cell>
          <cell r="M981">
            <v>3</v>
          </cell>
          <cell r="AN981">
            <v>6</v>
          </cell>
          <cell r="AO981">
            <v>0</v>
          </cell>
          <cell r="AP981">
            <v>0</v>
          </cell>
          <cell r="AQ981">
            <v>0</v>
          </cell>
          <cell r="AR981">
            <v>6</v>
          </cell>
          <cell r="BH981">
            <v>37.800000000000004</v>
          </cell>
          <cell r="BI981">
            <v>6</v>
          </cell>
          <cell r="BJ981">
            <v>6</v>
          </cell>
          <cell r="BK981" t="str">
            <v>UKF</v>
          </cell>
          <cell r="BN981">
            <v>6</v>
          </cell>
        </row>
        <row r="982">
          <cell r="A982">
            <v>716000000</v>
          </cell>
          <cell r="D982" t="str">
            <v>Univerzita Konštantína Filozofa v Nitre</v>
          </cell>
          <cell r="E982" t="str">
            <v>Fakulta prírodných vied a informatiky</v>
          </cell>
          <cell r="L982">
            <v>1</v>
          </cell>
          <cell r="M982">
            <v>2</v>
          </cell>
          <cell r="AN982">
            <v>12.5</v>
          </cell>
          <cell r="AO982">
            <v>13</v>
          </cell>
          <cell r="AP982">
            <v>0</v>
          </cell>
          <cell r="AQ982">
            <v>0</v>
          </cell>
          <cell r="AR982">
            <v>12.5</v>
          </cell>
          <cell r="BH982">
            <v>13.421052631578947</v>
          </cell>
          <cell r="BI982">
            <v>13</v>
          </cell>
          <cell r="BJ982">
            <v>0</v>
          </cell>
          <cell r="BK982" t="str">
            <v>UKF</v>
          </cell>
          <cell r="BN982">
            <v>12.5</v>
          </cell>
        </row>
        <row r="983">
          <cell r="A983">
            <v>716000000</v>
          </cell>
          <cell r="D983" t="str">
            <v>Univerzita Konštantína Filozofa v Nitre</v>
          </cell>
          <cell r="E983" t="str">
            <v>Filozofická fakulta</v>
          </cell>
          <cell r="L983">
            <v>1</v>
          </cell>
          <cell r="M983">
            <v>2</v>
          </cell>
          <cell r="AN983">
            <v>5</v>
          </cell>
          <cell r="AO983">
            <v>6.5</v>
          </cell>
          <cell r="AP983">
            <v>0</v>
          </cell>
          <cell r="AQ983">
            <v>0</v>
          </cell>
          <cell r="AR983">
            <v>5</v>
          </cell>
          <cell r="BH983">
            <v>5.5</v>
          </cell>
          <cell r="BI983">
            <v>6.5</v>
          </cell>
          <cell r="BJ983">
            <v>0</v>
          </cell>
          <cell r="BK983" t="str">
            <v>UKF</v>
          </cell>
          <cell r="BN983">
            <v>5</v>
          </cell>
        </row>
        <row r="984">
          <cell r="A984">
            <v>716000000</v>
          </cell>
          <cell r="D984" t="str">
            <v>Univerzita Konštantína Filozofa v Nitre</v>
          </cell>
          <cell r="E984" t="str">
            <v>Fakulta prírodných vied a informatiky</v>
          </cell>
          <cell r="L984">
            <v>1</v>
          </cell>
          <cell r="M984">
            <v>2</v>
          </cell>
          <cell r="AN984">
            <v>64</v>
          </cell>
          <cell r="AO984">
            <v>80</v>
          </cell>
          <cell r="AP984">
            <v>0</v>
          </cell>
          <cell r="AQ984">
            <v>0</v>
          </cell>
          <cell r="AR984">
            <v>64</v>
          </cell>
          <cell r="BH984">
            <v>90</v>
          </cell>
          <cell r="BI984">
            <v>80</v>
          </cell>
          <cell r="BJ984">
            <v>0</v>
          </cell>
          <cell r="BK984" t="str">
            <v>UKF</v>
          </cell>
          <cell r="BN984">
            <v>64</v>
          </cell>
        </row>
        <row r="985">
          <cell r="A985">
            <v>716000000</v>
          </cell>
          <cell r="D985" t="str">
            <v>Univerzita Konštantína Filozofa v Nitre</v>
          </cell>
          <cell r="E985" t="str">
            <v>Fakulta prírodných vied a informatiky</v>
          </cell>
          <cell r="L985">
            <v>1</v>
          </cell>
          <cell r="M985">
            <v>1</v>
          </cell>
          <cell r="AN985">
            <v>57</v>
          </cell>
          <cell r="AO985">
            <v>70</v>
          </cell>
          <cell r="AP985">
            <v>0</v>
          </cell>
          <cell r="AQ985">
            <v>0</v>
          </cell>
          <cell r="AR985">
            <v>57</v>
          </cell>
          <cell r="BH985">
            <v>72</v>
          </cell>
          <cell r="BI985">
            <v>70</v>
          </cell>
          <cell r="BJ985">
            <v>0</v>
          </cell>
          <cell r="BK985" t="str">
            <v>UKF</v>
          </cell>
          <cell r="BN985">
            <v>57</v>
          </cell>
        </row>
        <row r="986">
          <cell r="A986">
            <v>716000000</v>
          </cell>
          <cell r="D986" t="str">
            <v>Univerzita Konštantína Filozofa v Nitre</v>
          </cell>
          <cell r="E986" t="str">
            <v>Fakulta prírodných vied a informatiky</v>
          </cell>
          <cell r="L986">
            <v>1</v>
          </cell>
          <cell r="M986">
            <v>1</v>
          </cell>
          <cell r="AN986">
            <v>15</v>
          </cell>
          <cell r="AO986">
            <v>19.5</v>
          </cell>
          <cell r="AP986">
            <v>0</v>
          </cell>
          <cell r="AQ986">
            <v>0</v>
          </cell>
          <cell r="AR986">
            <v>15</v>
          </cell>
          <cell r="BH986">
            <v>14.025</v>
          </cell>
          <cell r="BI986">
            <v>19.5</v>
          </cell>
          <cell r="BJ986">
            <v>0</v>
          </cell>
          <cell r="BK986" t="str">
            <v>UKF</v>
          </cell>
          <cell r="BN986">
            <v>15</v>
          </cell>
        </row>
        <row r="987">
          <cell r="A987">
            <v>716000000</v>
          </cell>
          <cell r="D987" t="str">
            <v>Univerzita Konštantína Filozofa v Nitre</v>
          </cell>
          <cell r="E987" t="str">
            <v>Filozofická fakulta</v>
          </cell>
          <cell r="L987">
            <v>1</v>
          </cell>
          <cell r="M987">
            <v>1</v>
          </cell>
          <cell r="AN987">
            <v>54</v>
          </cell>
          <cell r="AO987">
            <v>60</v>
          </cell>
          <cell r="AP987">
            <v>0</v>
          </cell>
          <cell r="AQ987">
            <v>0</v>
          </cell>
          <cell r="AR987">
            <v>54</v>
          </cell>
          <cell r="BH987">
            <v>52.800000000000004</v>
          </cell>
          <cell r="BI987">
            <v>60</v>
          </cell>
          <cell r="BJ987">
            <v>0</v>
          </cell>
          <cell r="BK987" t="str">
            <v>UKF</v>
          </cell>
          <cell r="BN987">
            <v>54</v>
          </cell>
        </row>
        <row r="988">
          <cell r="A988">
            <v>716000000</v>
          </cell>
          <cell r="D988" t="str">
            <v>Univerzita Konštantína Filozofa v Nitre</v>
          </cell>
          <cell r="E988" t="str">
            <v>Filozofická fakulta</v>
          </cell>
          <cell r="L988">
            <v>1</v>
          </cell>
          <cell r="M988">
            <v>1</v>
          </cell>
          <cell r="AN988">
            <v>6</v>
          </cell>
          <cell r="AO988">
            <v>6.5</v>
          </cell>
          <cell r="AP988">
            <v>0</v>
          </cell>
          <cell r="AQ988">
            <v>0</v>
          </cell>
          <cell r="AR988">
            <v>6</v>
          </cell>
          <cell r="BH988">
            <v>5.7750000000000004</v>
          </cell>
          <cell r="BI988">
            <v>6.5</v>
          </cell>
          <cell r="BJ988">
            <v>0</v>
          </cell>
          <cell r="BK988" t="str">
            <v>UKF</v>
          </cell>
          <cell r="BN988">
            <v>6</v>
          </cell>
        </row>
        <row r="989">
          <cell r="A989">
            <v>716000000</v>
          </cell>
          <cell r="D989" t="str">
            <v>Univerzita Konštantína Filozofa v Nitre</v>
          </cell>
          <cell r="E989" t="str">
            <v>Fakulta prírodných vied a informatiky</v>
          </cell>
          <cell r="L989">
            <v>1</v>
          </cell>
          <cell r="M989">
            <v>1</v>
          </cell>
          <cell r="AN989">
            <v>28.5</v>
          </cell>
          <cell r="AO989">
            <v>32</v>
          </cell>
          <cell r="AP989">
            <v>32</v>
          </cell>
          <cell r="AQ989">
            <v>28.5</v>
          </cell>
          <cell r="AR989">
            <v>28.5</v>
          </cell>
          <cell r="BH989">
            <v>30.24</v>
          </cell>
          <cell r="BI989">
            <v>32</v>
          </cell>
          <cell r="BJ989">
            <v>0</v>
          </cell>
          <cell r="BK989" t="str">
            <v>UKF</v>
          </cell>
          <cell r="BN989">
            <v>28.5</v>
          </cell>
        </row>
        <row r="990">
          <cell r="A990">
            <v>716000000</v>
          </cell>
          <cell r="D990" t="str">
            <v>Univerzita Konštantína Filozofa v Nitre</v>
          </cell>
          <cell r="E990" t="str">
            <v>Fakulta prírodných vied a informatiky</v>
          </cell>
          <cell r="L990">
            <v>1</v>
          </cell>
          <cell r="M990">
            <v>1</v>
          </cell>
          <cell r="AN990">
            <v>16</v>
          </cell>
          <cell r="AO990">
            <v>19.5</v>
          </cell>
          <cell r="AP990">
            <v>19.5</v>
          </cell>
          <cell r="AQ990">
            <v>16</v>
          </cell>
          <cell r="AR990">
            <v>16</v>
          </cell>
          <cell r="BH990">
            <v>16.32</v>
          </cell>
          <cell r="BI990">
            <v>19.5</v>
          </cell>
          <cell r="BJ990">
            <v>0</v>
          </cell>
          <cell r="BK990" t="str">
            <v>UKF</v>
          </cell>
          <cell r="BN990">
            <v>16</v>
          </cell>
        </row>
        <row r="991">
          <cell r="A991">
            <v>722000000</v>
          </cell>
          <cell r="D991" t="str">
            <v>Katolícka univerzita v Ružomberku</v>
          </cell>
          <cell r="E991" t="str">
            <v>Filozofická fakulta</v>
          </cell>
          <cell r="L991">
            <v>1</v>
          </cell>
          <cell r="M991">
            <v>3</v>
          </cell>
          <cell r="AN991">
            <v>3</v>
          </cell>
          <cell r="AO991">
            <v>0</v>
          </cell>
          <cell r="AP991">
            <v>0</v>
          </cell>
          <cell r="AQ991">
            <v>0</v>
          </cell>
          <cell r="AR991">
            <v>3</v>
          </cell>
          <cell r="BH991">
            <v>13.200000000000001</v>
          </cell>
          <cell r="BI991">
            <v>4</v>
          </cell>
          <cell r="BJ991">
            <v>3</v>
          </cell>
          <cell r="BK991" t="str">
            <v>KU</v>
          </cell>
          <cell r="BN991">
            <v>3</v>
          </cell>
        </row>
        <row r="992">
          <cell r="A992">
            <v>722000000</v>
          </cell>
          <cell r="D992" t="str">
            <v>Katolícka univerzita v Ružomberku</v>
          </cell>
          <cell r="E992" t="str">
            <v>Filozofická fakulta</v>
          </cell>
          <cell r="L992">
            <v>1</v>
          </cell>
          <cell r="M992">
            <v>1</v>
          </cell>
          <cell r="AN992">
            <v>26</v>
          </cell>
          <cell r="AO992">
            <v>38</v>
          </cell>
          <cell r="AP992">
            <v>0</v>
          </cell>
          <cell r="AQ992">
            <v>0</v>
          </cell>
          <cell r="AR992">
            <v>26</v>
          </cell>
          <cell r="BH992">
            <v>22.7</v>
          </cell>
          <cell r="BI992">
            <v>38</v>
          </cell>
          <cell r="BJ992">
            <v>0</v>
          </cell>
          <cell r="BK992" t="str">
            <v>KU</v>
          </cell>
          <cell r="BN992">
            <v>26</v>
          </cell>
        </row>
        <row r="993">
          <cell r="A993">
            <v>722000000</v>
          </cell>
          <cell r="D993" t="str">
            <v>Katolícka univerzita v Ružomberku</v>
          </cell>
          <cell r="E993" t="str">
            <v>Filozofická fakulta</v>
          </cell>
          <cell r="L993">
            <v>1</v>
          </cell>
          <cell r="M993">
            <v>2</v>
          </cell>
          <cell r="AN993">
            <v>3</v>
          </cell>
          <cell r="AO993">
            <v>5</v>
          </cell>
          <cell r="AP993">
            <v>0</v>
          </cell>
          <cell r="AQ993">
            <v>0</v>
          </cell>
          <cell r="AR993">
            <v>3</v>
          </cell>
          <cell r="BH993">
            <v>3</v>
          </cell>
          <cell r="BI993">
            <v>5</v>
          </cell>
          <cell r="BJ993">
            <v>0</v>
          </cell>
          <cell r="BK993" t="str">
            <v>KU</v>
          </cell>
          <cell r="BN993">
            <v>3</v>
          </cell>
        </row>
        <row r="994">
          <cell r="A994">
            <v>722000000</v>
          </cell>
          <cell r="D994" t="str">
            <v>Katolícka univerzita v Ružomberku</v>
          </cell>
          <cell r="E994" t="str">
            <v>Pedagogická fakulta</v>
          </cell>
          <cell r="L994">
            <v>1</v>
          </cell>
          <cell r="M994">
            <v>1</v>
          </cell>
          <cell r="AN994">
            <v>9</v>
          </cell>
          <cell r="AO994">
            <v>10</v>
          </cell>
          <cell r="AP994">
            <v>0</v>
          </cell>
          <cell r="AQ994">
            <v>0</v>
          </cell>
          <cell r="AR994">
            <v>9</v>
          </cell>
          <cell r="BH994">
            <v>17.16</v>
          </cell>
          <cell r="BI994">
            <v>10</v>
          </cell>
          <cell r="BJ994">
            <v>0</v>
          </cell>
          <cell r="BK994" t="str">
            <v>KU</v>
          </cell>
          <cell r="BN994">
            <v>9</v>
          </cell>
        </row>
        <row r="995">
          <cell r="A995">
            <v>722000000</v>
          </cell>
          <cell r="D995" t="str">
            <v>Katolícka univerzita v Ružomberku</v>
          </cell>
          <cell r="E995" t="str">
            <v>Filozofická fakulta</v>
          </cell>
          <cell r="L995">
            <v>1</v>
          </cell>
          <cell r="M995">
            <v>1</v>
          </cell>
          <cell r="AN995">
            <v>14</v>
          </cell>
          <cell r="AO995">
            <v>17</v>
          </cell>
          <cell r="AP995">
            <v>0</v>
          </cell>
          <cell r="AQ995">
            <v>0</v>
          </cell>
          <cell r="AR995">
            <v>14</v>
          </cell>
          <cell r="BH995">
            <v>11</v>
          </cell>
          <cell r="BI995">
            <v>17</v>
          </cell>
          <cell r="BJ995">
            <v>0</v>
          </cell>
          <cell r="BK995" t="str">
            <v>KU</v>
          </cell>
          <cell r="BN995">
            <v>14</v>
          </cell>
        </row>
        <row r="996">
          <cell r="A996">
            <v>724000000</v>
          </cell>
          <cell r="D996" t="str">
            <v>Vysoká škola zdravotníctva a sociálnej práce sv. Alžbety v Bratislave, n. o.</v>
          </cell>
          <cell r="E996">
            <v>0</v>
          </cell>
          <cell r="L996">
            <v>2</v>
          </cell>
          <cell r="M996">
            <v>1</v>
          </cell>
          <cell r="AN996">
            <v>6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BH996">
            <v>0</v>
          </cell>
          <cell r="BI996">
            <v>6</v>
          </cell>
          <cell r="BJ996">
            <v>0</v>
          </cell>
          <cell r="BK996" t="str">
            <v>VŠZaSP</v>
          </cell>
          <cell r="BN996">
            <v>0</v>
          </cell>
        </row>
        <row r="997">
          <cell r="A997">
            <v>724000000</v>
          </cell>
          <cell r="D997" t="str">
            <v>Vysoká škola zdravotníctva a sociálnej práce sv. Alžbety v Bratislave, n. o.</v>
          </cell>
          <cell r="E997">
            <v>0</v>
          </cell>
          <cell r="L997">
            <v>2</v>
          </cell>
          <cell r="M997">
            <v>1</v>
          </cell>
          <cell r="AN997">
            <v>105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BH997">
            <v>0</v>
          </cell>
          <cell r="BI997">
            <v>105</v>
          </cell>
          <cell r="BJ997">
            <v>0</v>
          </cell>
          <cell r="BK997" t="str">
            <v>VŠZaSP</v>
          </cell>
          <cell r="BN997">
            <v>0</v>
          </cell>
        </row>
        <row r="998">
          <cell r="A998">
            <v>724000000</v>
          </cell>
          <cell r="D998" t="str">
            <v>Vysoká škola zdravotníctva a sociálnej práce sv. Alžbety v Bratislave, n. o.</v>
          </cell>
          <cell r="E998">
            <v>0</v>
          </cell>
          <cell r="L998">
            <v>2</v>
          </cell>
          <cell r="M998">
            <v>1</v>
          </cell>
          <cell r="AN998">
            <v>131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BH998">
            <v>0</v>
          </cell>
          <cell r="BI998">
            <v>131</v>
          </cell>
          <cell r="BJ998">
            <v>0</v>
          </cell>
          <cell r="BK998" t="str">
            <v>VŠZaSP</v>
          </cell>
          <cell r="BN998">
            <v>0</v>
          </cell>
        </row>
        <row r="999">
          <cell r="A999">
            <v>724000000</v>
          </cell>
          <cell r="D999" t="str">
            <v>Vysoká škola zdravotníctva a sociálnej práce sv. Alžbety v Bratislave, n. o.</v>
          </cell>
          <cell r="E999">
            <v>0</v>
          </cell>
          <cell r="L999">
            <v>2</v>
          </cell>
          <cell r="M999">
            <v>1</v>
          </cell>
          <cell r="AN999">
            <v>75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BH999">
            <v>0</v>
          </cell>
          <cell r="BI999">
            <v>75</v>
          </cell>
          <cell r="BJ999">
            <v>0</v>
          </cell>
          <cell r="BK999" t="str">
            <v>VŠZaSP</v>
          </cell>
          <cell r="BN999">
            <v>0</v>
          </cell>
        </row>
        <row r="1000">
          <cell r="A1000">
            <v>724000000</v>
          </cell>
          <cell r="D1000" t="str">
            <v>Vysoká škola zdravotníctva a sociálnej práce sv. Alžbety v Bratislave, n. o.</v>
          </cell>
          <cell r="E1000">
            <v>0</v>
          </cell>
          <cell r="L1000">
            <v>2</v>
          </cell>
          <cell r="M1000">
            <v>1</v>
          </cell>
          <cell r="AN1000">
            <v>56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BH1000">
            <v>0</v>
          </cell>
          <cell r="BI1000">
            <v>56</v>
          </cell>
          <cell r="BJ1000">
            <v>0</v>
          </cell>
          <cell r="BK1000" t="str">
            <v>VŠZaSP</v>
          </cell>
          <cell r="BN1000">
            <v>0</v>
          </cell>
        </row>
        <row r="1001">
          <cell r="A1001">
            <v>724000000</v>
          </cell>
          <cell r="D1001" t="str">
            <v>Vysoká škola zdravotníctva a sociálnej práce sv. Alžbety v Bratislave, n. o.</v>
          </cell>
          <cell r="E1001">
            <v>0</v>
          </cell>
          <cell r="L1001">
            <v>2</v>
          </cell>
          <cell r="M1001">
            <v>1</v>
          </cell>
          <cell r="AN1001">
            <v>102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BH1001">
            <v>0</v>
          </cell>
          <cell r="BI1001">
            <v>102</v>
          </cell>
          <cell r="BJ1001">
            <v>0</v>
          </cell>
          <cell r="BK1001" t="str">
            <v>VŠZaSP</v>
          </cell>
          <cell r="BN1001">
            <v>0</v>
          </cell>
        </row>
        <row r="1002">
          <cell r="A1002">
            <v>724000000</v>
          </cell>
          <cell r="D1002" t="str">
            <v>Vysoká škola zdravotníctva a sociálnej práce sv. Alžbety v Bratislave, n. o.</v>
          </cell>
          <cell r="E1002">
            <v>0</v>
          </cell>
          <cell r="L1002">
            <v>2</v>
          </cell>
          <cell r="M1002">
            <v>1</v>
          </cell>
          <cell r="AN1002">
            <v>91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BH1002">
            <v>0</v>
          </cell>
          <cell r="BI1002">
            <v>91</v>
          </cell>
          <cell r="BJ1002">
            <v>0</v>
          </cell>
          <cell r="BK1002" t="str">
            <v>VŠZaSP</v>
          </cell>
          <cell r="BN1002">
            <v>0</v>
          </cell>
        </row>
        <row r="1003">
          <cell r="A1003">
            <v>724000000</v>
          </cell>
          <cell r="D1003" t="str">
            <v>Vysoká škola zdravotníctva a sociálnej práce sv. Alžbety v Bratislave, n. o.</v>
          </cell>
          <cell r="E1003">
            <v>0</v>
          </cell>
          <cell r="L1003">
            <v>2</v>
          </cell>
          <cell r="M1003">
            <v>1</v>
          </cell>
          <cell r="AN1003">
            <v>32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BH1003">
            <v>0</v>
          </cell>
          <cell r="BI1003">
            <v>32</v>
          </cell>
          <cell r="BJ1003">
            <v>0</v>
          </cell>
          <cell r="BK1003" t="str">
            <v>VŠZaSP</v>
          </cell>
          <cell r="BN1003">
            <v>0</v>
          </cell>
        </row>
        <row r="1004">
          <cell r="A1004">
            <v>724000000</v>
          </cell>
          <cell r="D1004" t="str">
            <v>Vysoká škola zdravotníctva a sociálnej práce sv. Alžbety v Bratislave, n. o.</v>
          </cell>
          <cell r="E1004">
            <v>0</v>
          </cell>
          <cell r="L1004">
            <v>2</v>
          </cell>
          <cell r="M1004">
            <v>1</v>
          </cell>
          <cell r="AN1004">
            <v>80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BH1004">
            <v>0</v>
          </cell>
          <cell r="BI1004">
            <v>80</v>
          </cell>
          <cell r="BJ1004">
            <v>0</v>
          </cell>
          <cell r="BK1004" t="str">
            <v>VŠZaSP</v>
          </cell>
          <cell r="BN1004">
            <v>0</v>
          </cell>
        </row>
        <row r="1005">
          <cell r="A1005">
            <v>724000000</v>
          </cell>
          <cell r="D1005" t="str">
            <v>Vysoká škola zdravotníctva a sociálnej práce sv. Alžbety v Bratislave, n. o.</v>
          </cell>
          <cell r="E1005">
            <v>0</v>
          </cell>
          <cell r="L1005">
            <v>2</v>
          </cell>
          <cell r="M1005">
            <v>1</v>
          </cell>
          <cell r="AN1005">
            <v>94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BH1005">
            <v>0</v>
          </cell>
          <cell r="BI1005">
            <v>94</v>
          </cell>
          <cell r="BJ1005">
            <v>0</v>
          </cell>
          <cell r="BK1005" t="str">
            <v>VŠZaSP</v>
          </cell>
          <cell r="BN1005">
            <v>0</v>
          </cell>
        </row>
        <row r="1006">
          <cell r="A1006">
            <v>724000000</v>
          </cell>
          <cell r="D1006" t="str">
            <v>Vysoká škola zdravotníctva a sociálnej práce sv. Alžbety v Bratislave, n. o.</v>
          </cell>
          <cell r="E1006">
            <v>0</v>
          </cell>
          <cell r="L1006">
            <v>2</v>
          </cell>
          <cell r="M1006">
            <v>1</v>
          </cell>
          <cell r="AN1006">
            <v>21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BH1006">
            <v>0</v>
          </cell>
          <cell r="BI1006">
            <v>21</v>
          </cell>
          <cell r="BJ1006">
            <v>0</v>
          </cell>
          <cell r="BK1006" t="str">
            <v>VŠZaSP</v>
          </cell>
          <cell r="BN1006">
            <v>0</v>
          </cell>
        </row>
        <row r="1007">
          <cell r="A1007">
            <v>724000000</v>
          </cell>
          <cell r="D1007" t="str">
            <v>Vysoká škola zdravotníctva a sociálnej práce sv. Alžbety v Bratislave, n. o.</v>
          </cell>
          <cell r="E1007">
            <v>0</v>
          </cell>
          <cell r="L1007">
            <v>2</v>
          </cell>
          <cell r="M1007">
            <v>5</v>
          </cell>
          <cell r="AN1007">
            <v>16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BH1007">
            <v>0</v>
          </cell>
          <cell r="BI1007">
            <v>16</v>
          </cell>
          <cell r="BJ1007">
            <v>0</v>
          </cell>
          <cell r="BK1007" t="str">
            <v>VŠZaSP</v>
          </cell>
          <cell r="BN1007">
            <v>0</v>
          </cell>
        </row>
        <row r="1008">
          <cell r="A1008">
            <v>724000000</v>
          </cell>
          <cell r="D1008" t="str">
            <v>Vysoká škola zdravotníctva a sociálnej práce sv. Alžbety v Bratislave, n. o.</v>
          </cell>
          <cell r="E1008">
            <v>0</v>
          </cell>
          <cell r="L1008">
            <v>2</v>
          </cell>
          <cell r="M1008">
            <v>5</v>
          </cell>
          <cell r="AN1008">
            <v>42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BH1008">
            <v>0</v>
          </cell>
          <cell r="BI1008">
            <v>42</v>
          </cell>
          <cell r="BJ1008">
            <v>0</v>
          </cell>
          <cell r="BK1008" t="str">
            <v>VŠZaSP</v>
          </cell>
          <cell r="BN1008">
            <v>0</v>
          </cell>
        </row>
        <row r="1009">
          <cell r="A1009">
            <v>724000000</v>
          </cell>
          <cell r="D1009" t="str">
            <v>Vysoká škola zdravotníctva a sociálnej práce sv. Alžbety v Bratislave, n. o.</v>
          </cell>
          <cell r="E1009">
            <v>0</v>
          </cell>
          <cell r="L1009">
            <v>1</v>
          </cell>
          <cell r="M1009">
            <v>1</v>
          </cell>
          <cell r="AN1009">
            <v>15</v>
          </cell>
          <cell r="AO1009">
            <v>15</v>
          </cell>
          <cell r="AP1009">
            <v>0</v>
          </cell>
          <cell r="AQ1009">
            <v>0</v>
          </cell>
          <cell r="AR1009">
            <v>15</v>
          </cell>
          <cell r="BH1009">
            <v>14.4</v>
          </cell>
          <cell r="BI1009">
            <v>15</v>
          </cell>
          <cell r="BJ1009">
            <v>0</v>
          </cell>
          <cell r="BK1009" t="str">
            <v>VŠZaSP</v>
          </cell>
          <cell r="BN1009">
            <v>15</v>
          </cell>
        </row>
        <row r="1010">
          <cell r="A1010">
            <v>724000000</v>
          </cell>
          <cell r="D1010" t="str">
            <v>Vysoká škola zdravotníctva a sociálnej práce sv. Alžbety v Bratislave, n. o.</v>
          </cell>
          <cell r="E1010">
            <v>0</v>
          </cell>
          <cell r="L1010">
            <v>1</v>
          </cell>
          <cell r="M1010">
            <v>1</v>
          </cell>
          <cell r="AN1010">
            <v>52</v>
          </cell>
          <cell r="AO1010">
            <v>52</v>
          </cell>
          <cell r="AP1010">
            <v>0</v>
          </cell>
          <cell r="AQ1010">
            <v>0</v>
          </cell>
          <cell r="AR1010">
            <v>52</v>
          </cell>
          <cell r="BH1010">
            <v>44.423529411764711</v>
          </cell>
          <cell r="BI1010">
            <v>52</v>
          </cell>
          <cell r="BJ1010">
            <v>0</v>
          </cell>
          <cell r="BK1010" t="str">
            <v>VŠZaSP</v>
          </cell>
          <cell r="BN1010">
            <v>52</v>
          </cell>
        </row>
        <row r="1011">
          <cell r="A1011">
            <v>724000000</v>
          </cell>
          <cell r="D1011" t="str">
            <v>Vysoká škola zdravotníctva a sociálnej práce sv. Alžbety v Bratislave, n. o.</v>
          </cell>
          <cell r="E1011">
            <v>0</v>
          </cell>
          <cell r="L1011">
            <v>2</v>
          </cell>
          <cell r="M1011">
            <v>5</v>
          </cell>
          <cell r="AN1011">
            <v>3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BH1011">
            <v>0</v>
          </cell>
          <cell r="BI1011">
            <v>3</v>
          </cell>
          <cell r="BJ1011">
            <v>0</v>
          </cell>
          <cell r="BK1011" t="str">
            <v>VŠZaSP</v>
          </cell>
          <cell r="BN1011">
            <v>0</v>
          </cell>
        </row>
        <row r="1012">
          <cell r="A1012">
            <v>724000000</v>
          </cell>
          <cell r="D1012" t="str">
            <v>Vysoká škola zdravotníctva a sociálnej práce sv. Alžbety v Bratislave, n. o.</v>
          </cell>
          <cell r="E1012">
            <v>0</v>
          </cell>
          <cell r="L1012">
            <v>1</v>
          </cell>
          <cell r="M1012">
            <v>5</v>
          </cell>
          <cell r="AN1012">
            <v>125</v>
          </cell>
          <cell r="AO1012">
            <v>125</v>
          </cell>
          <cell r="AP1012">
            <v>125</v>
          </cell>
          <cell r="AQ1012">
            <v>0</v>
          </cell>
          <cell r="AR1012">
            <v>125</v>
          </cell>
          <cell r="BH1012">
            <v>421.3</v>
          </cell>
          <cell r="BI1012">
            <v>125</v>
          </cell>
          <cell r="BJ1012">
            <v>0</v>
          </cell>
          <cell r="BK1012" t="str">
            <v>VŠZaSP</v>
          </cell>
          <cell r="BN1012">
            <v>125</v>
          </cell>
        </row>
        <row r="1013">
          <cell r="A1013">
            <v>724000000</v>
          </cell>
          <cell r="D1013" t="str">
            <v>Vysoká škola zdravotníctva a sociálnej práce sv. Alžbety v Bratislave, n. o.</v>
          </cell>
          <cell r="E1013" t="str">
            <v>Fakulta zdravotníctva a sociálnej práce sv. Ladislava</v>
          </cell>
          <cell r="L1013">
            <v>1</v>
          </cell>
          <cell r="M1013">
            <v>5</v>
          </cell>
          <cell r="AN1013">
            <v>42</v>
          </cell>
          <cell r="AO1013">
            <v>42</v>
          </cell>
          <cell r="AP1013">
            <v>0</v>
          </cell>
          <cell r="AQ1013">
            <v>0</v>
          </cell>
          <cell r="AR1013">
            <v>42</v>
          </cell>
          <cell r="BH1013">
            <v>124.74000000000002</v>
          </cell>
          <cell r="BI1013">
            <v>42</v>
          </cell>
          <cell r="BJ1013">
            <v>0</v>
          </cell>
          <cell r="BK1013" t="str">
            <v>VŠZaSP</v>
          </cell>
          <cell r="BN1013">
            <v>42</v>
          </cell>
        </row>
        <row r="1014">
          <cell r="A1014">
            <v>724000000</v>
          </cell>
          <cell r="D1014" t="str">
            <v>Vysoká škola zdravotníctva a sociálnej práce sv. Alžbety v Bratislave, n. o.</v>
          </cell>
          <cell r="E1014">
            <v>0</v>
          </cell>
          <cell r="L1014">
            <v>1</v>
          </cell>
          <cell r="M1014">
            <v>5</v>
          </cell>
          <cell r="AN1014">
            <v>62</v>
          </cell>
          <cell r="AO1014">
            <v>62</v>
          </cell>
          <cell r="AP1014">
            <v>0</v>
          </cell>
          <cell r="AQ1014">
            <v>0</v>
          </cell>
          <cell r="AR1014">
            <v>62</v>
          </cell>
          <cell r="BH1014">
            <v>107.32500000000002</v>
          </cell>
          <cell r="BI1014">
            <v>62</v>
          </cell>
          <cell r="BJ1014">
            <v>0</v>
          </cell>
          <cell r="BK1014" t="str">
            <v>VŠZaSP</v>
          </cell>
          <cell r="BN1014">
            <v>62</v>
          </cell>
        </row>
        <row r="1015">
          <cell r="A1015">
            <v>703000000</v>
          </cell>
          <cell r="D1015" t="str">
            <v>Ekonomická univerzita v Bratislave</v>
          </cell>
          <cell r="E1015" t="str">
            <v>Fakulta podnikového manažmentu</v>
          </cell>
          <cell r="L1015">
            <v>2</v>
          </cell>
          <cell r="M1015">
            <v>3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BH1015">
            <v>0</v>
          </cell>
          <cell r="BI1015">
            <v>4</v>
          </cell>
          <cell r="BJ1015">
            <v>0</v>
          </cell>
          <cell r="BK1015" t="str">
            <v>EU</v>
          </cell>
          <cell r="BN1015">
            <v>0</v>
          </cell>
        </row>
        <row r="1016">
          <cell r="A1016">
            <v>703000000</v>
          </cell>
          <cell r="D1016" t="str">
            <v>Ekonomická univerzita v Bratislave</v>
          </cell>
          <cell r="E1016" t="str">
            <v>Obchodná fakulta</v>
          </cell>
          <cell r="L1016">
            <v>1</v>
          </cell>
          <cell r="M1016">
            <v>2</v>
          </cell>
          <cell r="AN1016">
            <v>243</v>
          </cell>
          <cell r="AO1016">
            <v>250</v>
          </cell>
          <cell r="AP1016">
            <v>0</v>
          </cell>
          <cell r="AQ1016">
            <v>0</v>
          </cell>
          <cell r="AR1016">
            <v>243</v>
          </cell>
          <cell r="BH1016">
            <v>227.32258064516131</v>
          </cell>
          <cell r="BI1016">
            <v>250</v>
          </cell>
          <cell r="BJ1016">
            <v>0</v>
          </cell>
          <cell r="BK1016" t="str">
            <v>EU</v>
          </cell>
          <cell r="BN1016">
            <v>243</v>
          </cell>
        </row>
        <row r="1017">
          <cell r="A1017">
            <v>703000000</v>
          </cell>
          <cell r="D1017" t="str">
            <v>Ekonomická univerzita v Bratislave</v>
          </cell>
          <cell r="E1017" t="str">
            <v>Obchodná fakulta</v>
          </cell>
          <cell r="L1017">
            <v>1</v>
          </cell>
          <cell r="M1017">
            <v>2</v>
          </cell>
          <cell r="AN1017">
            <v>148</v>
          </cell>
          <cell r="AO1017">
            <v>154</v>
          </cell>
          <cell r="AP1017">
            <v>0</v>
          </cell>
          <cell r="AQ1017">
            <v>0</v>
          </cell>
          <cell r="AR1017">
            <v>148</v>
          </cell>
          <cell r="BH1017">
            <v>141.34831460674158</v>
          </cell>
          <cell r="BI1017">
            <v>154</v>
          </cell>
          <cell r="BJ1017">
            <v>0</v>
          </cell>
          <cell r="BK1017" t="str">
            <v>EU</v>
          </cell>
          <cell r="BN1017">
            <v>148</v>
          </cell>
        </row>
        <row r="1018">
          <cell r="A1018">
            <v>703000000</v>
          </cell>
          <cell r="D1018" t="str">
            <v>Ekonomická univerzita v Bratislave</v>
          </cell>
          <cell r="E1018" t="str">
            <v>Obchodná fakulta</v>
          </cell>
          <cell r="L1018">
            <v>1</v>
          </cell>
          <cell r="M1018">
            <v>2</v>
          </cell>
          <cell r="AN1018">
            <v>151</v>
          </cell>
          <cell r="AO1018">
            <v>159</v>
          </cell>
          <cell r="AP1018">
            <v>0</v>
          </cell>
          <cell r="AQ1018">
            <v>0</v>
          </cell>
          <cell r="AR1018">
            <v>151</v>
          </cell>
          <cell r="BH1018">
            <v>140.21428571428572</v>
          </cell>
          <cell r="BI1018">
            <v>159</v>
          </cell>
          <cell r="BJ1018">
            <v>0</v>
          </cell>
          <cell r="BK1018" t="str">
            <v>EU</v>
          </cell>
          <cell r="BN1018">
            <v>151</v>
          </cell>
        </row>
        <row r="1019">
          <cell r="A1019">
            <v>703000000</v>
          </cell>
          <cell r="D1019" t="str">
            <v>Ekonomická univerzita v Bratislave</v>
          </cell>
          <cell r="E1019" t="str">
            <v>Národohospodárska fakulta</v>
          </cell>
          <cell r="L1019">
            <v>2</v>
          </cell>
          <cell r="M1019">
            <v>1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BH1019">
            <v>0</v>
          </cell>
          <cell r="BI1019">
            <v>6</v>
          </cell>
          <cell r="BJ1019">
            <v>0</v>
          </cell>
          <cell r="BK1019" t="str">
            <v>EU</v>
          </cell>
          <cell r="BN1019">
            <v>0</v>
          </cell>
        </row>
        <row r="1020">
          <cell r="A1020">
            <v>703000000</v>
          </cell>
          <cell r="D1020" t="str">
            <v>Ekonomická univerzita v Bratislave</v>
          </cell>
          <cell r="E1020" t="str">
            <v>Podnikovohospodárska fakulta v Košiciach</v>
          </cell>
          <cell r="L1020">
            <v>2</v>
          </cell>
          <cell r="M1020">
            <v>1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BH1020">
            <v>0</v>
          </cell>
          <cell r="BI1020">
            <v>20</v>
          </cell>
          <cell r="BJ1020">
            <v>0</v>
          </cell>
          <cell r="BK1020" t="str">
            <v>EU</v>
          </cell>
          <cell r="BN1020">
            <v>0</v>
          </cell>
        </row>
        <row r="1021">
          <cell r="A1021">
            <v>703000000</v>
          </cell>
          <cell r="D1021" t="str">
            <v>Ekonomická univerzita v Bratislave</v>
          </cell>
          <cell r="E1021" t="str">
            <v>Obchodná fakulta</v>
          </cell>
          <cell r="L1021">
            <v>1</v>
          </cell>
          <cell r="M1021">
            <v>1</v>
          </cell>
          <cell r="AN1021">
            <v>268</v>
          </cell>
          <cell r="AO1021">
            <v>285</v>
          </cell>
          <cell r="AP1021">
            <v>0</v>
          </cell>
          <cell r="AQ1021">
            <v>0</v>
          </cell>
          <cell r="AR1021">
            <v>268</v>
          </cell>
          <cell r="BH1021">
            <v>226.3</v>
          </cell>
          <cell r="BI1021">
            <v>285</v>
          </cell>
          <cell r="BJ1021">
            <v>0</v>
          </cell>
          <cell r="BK1021" t="str">
            <v>EU</v>
          </cell>
          <cell r="BN1021">
            <v>268</v>
          </cell>
        </row>
        <row r="1022">
          <cell r="A1022">
            <v>703000000</v>
          </cell>
          <cell r="D1022" t="str">
            <v>Ekonomická univerzita v Bratislave</v>
          </cell>
          <cell r="E1022" t="str">
            <v>Fakulta aplikovaných jazykov</v>
          </cell>
          <cell r="L1022">
            <v>1</v>
          </cell>
          <cell r="M1022">
            <v>1</v>
          </cell>
          <cell r="AN1022">
            <v>60</v>
          </cell>
          <cell r="AO1022">
            <v>63</v>
          </cell>
          <cell r="AP1022">
            <v>0</v>
          </cell>
          <cell r="AQ1022">
            <v>0</v>
          </cell>
          <cell r="AR1022">
            <v>60</v>
          </cell>
          <cell r="BH1022">
            <v>49.8</v>
          </cell>
          <cell r="BI1022">
            <v>63</v>
          </cell>
          <cell r="BJ1022">
            <v>0</v>
          </cell>
          <cell r="BK1022" t="str">
            <v>EU</v>
          </cell>
          <cell r="BN1022">
            <v>60</v>
          </cell>
        </row>
        <row r="1023">
          <cell r="A1023">
            <v>703000000</v>
          </cell>
          <cell r="D1023" t="str">
            <v>Ekonomická univerzita v Bratislave</v>
          </cell>
          <cell r="E1023" t="str">
            <v>Podnikovohospodárska fakulta v Košiciach</v>
          </cell>
          <cell r="L1023">
            <v>1</v>
          </cell>
          <cell r="M1023">
            <v>1</v>
          </cell>
          <cell r="AN1023">
            <v>57</v>
          </cell>
          <cell r="AO1023">
            <v>60</v>
          </cell>
          <cell r="AP1023">
            <v>0</v>
          </cell>
          <cell r="AQ1023">
            <v>0</v>
          </cell>
          <cell r="AR1023">
            <v>57</v>
          </cell>
          <cell r="BH1023">
            <v>47.019230769230766</v>
          </cell>
          <cell r="BI1023">
            <v>60</v>
          </cell>
          <cell r="BJ1023">
            <v>0</v>
          </cell>
          <cell r="BK1023" t="str">
            <v>EU</v>
          </cell>
          <cell r="BN1023">
            <v>57</v>
          </cell>
        </row>
        <row r="1024">
          <cell r="A1024">
            <v>703000000</v>
          </cell>
          <cell r="D1024" t="str">
            <v>Ekonomická univerzita v Bratislave</v>
          </cell>
          <cell r="E1024" t="str">
            <v>Obchodná fakulta</v>
          </cell>
          <cell r="L1024">
            <v>1</v>
          </cell>
          <cell r="M1024">
            <v>1</v>
          </cell>
          <cell r="AN1024">
            <v>270</v>
          </cell>
          <cell r="AO1024">
            <v>278</v>
          </cell>
          <cell r="AP1024">
            <v>0</v>
          </cell>
          <cell r="AQ1024">
            <v>0</v>
          </cell>
          <cell r="AR1024">
            <v>270</v>
          </cell>
          <cell r="BH1024">
            <v>232.5</v>
          </cell>
          <cell r="BI1024">
            <v>278</v>
          </cell>
          <cell r="BJ1024">
            <v>0</v>
          </cell>
          <cell r="BK1024" t="str">
            <v>EU</v>
          </cell>
          <cell r="BN1024">
            <v>270</v>
          </cell>
        </row>
        <row r="1025">
          <cell r="A1025">
            <v>703000000</v>
          </cell>
          <cell r="D1025" t="str">
            <v>Ekonomická univerzita v Bratislave</v>
          </cell>
          <cell r="E1025" t="str">
            <v>Národohospodárska fakulta</v>
          </cell>
          <cell r="L1025">
            <v>2</v>
          </cell>
          <cell r="M1025">
            <v>1</v>
          </cell>
          <cell r="AN1025">
            <v>1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BH1025">
            <v>0</v>
          </cell>
          <cell r="BI1025">
            <v>1</v>
          </cell>
          <cell r="BJ1025">
            <v>0</v>
          </cell>
          <cell r="BK1025" t="str">
            <v>EU</v>
          </cell>
          <cell r="BN1025">
            <v>0</v>
          </cell>
        </row>
        <row r="1026">
          <cell r="A1026">
            <v>707000000</v>
          </cell>
          <cell r="D1026" t="str">
            <v>Vysoká škola múzických umení v Bratislave</v>
          </cell>
          <cell r="E1026" t="str">
            <v>Hudobná a tanečná fakulta</v>
          </cell>
          <cell r="L1026">
            <v>1</v>
          </cell>
          <cell r="M1026">
            <v>2</v>
          </cell>
          <cell r="AN1026">
            <v>29</v>
          </cell>
          <cell r="AO1026">
            <v>31</v>
          </cell>
          <cell r="AP1026">
            <v>0</v>
          </cell>
          <cell r="AQ1026">
            <v>0</v>
          </cell>
          <cell r="AR1026">
            <v>29</v>
          </cell>
          <cell r="BH1026">
            <v>69.600000000000009</v>
          </cell>
          <cell r="BI1026">
            <v>31</v>
          </cell>
          <cell r="BJ1026">
            <v>0</v>
          </cell>
          <cell r="BK1026" t="str">
            <v>VŠMU</v>
          </cell>
          <cell r="BN1026">
            <v>29</v>
          </cell>
        </row>
        <row r="1027">
          <cell r="A1027">
            <v>707000000</v>
          </cell>
          <cell r="D1027" t="str">
            <v>Vysoká škola múzických umení v Bratislave</v>
          </cell>
          <cell r="E1027" t="str">
            <v>Filmová a televízna fakulta</v>
          </cell>
          <cell r="L1027">
            <v>1</v>
          </cell>
          <cell r="M1027">
            <v>2</v>
          </cell>
          <cell r="AN1027">
            <v>15</v>
          </cell>
          <cell r="AO1027">
            <v>16</v>
          </cell>
          <cell r="AP1027">
            <v>0</v>
          </cell>
          <cell r="AQ1027">
            <v>0</v>
          </cell>
          <cell r="AR1027">
            <v>15</v>
          </cell>
          <cell r="BH1027">
            <v>48</v>
          </cell>
          <cell r="BI1027">
            <v>16</v>
          </cell>
          <cell r="BJ1027">
            <v>0</v>
          </cell>
          <cell r="BK1027" t="str">
            <v>VŠMU</v>
          </cell>
          <cell r="BN1027">
            <v>15</v>
          </cell>
        </row>
        <row r="1028">
          <cell r="A1028">
            <v>731000000</v>
          </cell>
          <cell r="D1028" t="str">
            <v>Vysoká škola DTI</v>
          </cell>
          <cell r="E1028">
            <v>0</v>
          </cell>
          <cell r="L1028">
            <v>1</v>
          </cell>
          <cell r="M1028">
            <v>1</v>
          </cell>
          <cell r="AN1028">
            <v>820</v>
          </cell>
          <cell r="AO1028">
            <v>820</v>
          </cell>
          <cell r="AP1028">
            <v>0</v>
          </cell>
          <cell r="AQ1028">
            <v>0</v>
          </cell>
          <cell r="AR1028">
            <v>820</v>
          </cell>
          <cell r="BH1028">
            <v>774.00621301775152</v>
          </cell>
          <cell r="BI1028">
            <v>820</v>
          </cell>
          <cell r="BJ1028">
            <v>0</v>
          </cell>
          <cell r="BK1028" t="str">
            <v>VŠDTI</v>
          </cell>
          <cell r="BN1028">
            <v>820</v>
          </cell>
        </row>
        <row r="1029">
          <cell r="A1029">
            <v>731000000</v>
          </cell>
          <cell r="D1029" t="str">
            <v>Vysoká škola DTI</v>
          </cell>
          <cell r="E1029">
            <v>0</v>
          </cell>
          <cell r="L1029">
            <v>2</v>
          </cell>
          <cell r="M1029">
            <v>1</v>
          </cell>
          <cell r="AN1029">
            <v>3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BH1029">
            <v>0</v>
          </cell>
          <cell r="BI1029">
            <v>3</v>
          </cell>
          <cell r="BJ1029">
            <v>0</v>
          </cell>
          <cell r="BK1029" t="str">
            <v>VŠDTI</v>
          </cell>
          <cell r="BN1029">
            <v>0</v>
          </cell>
        </row>
        <row r="1030">
          <cell r="A1030">
            <v>731000000</v>
          </cell>
          <cell r="D1030" t="str">
            <v>Vysoká škola DTI</v>
          </cell>
          <cell r="E1030">
            <v>0</v>
          </cell>
          <cell r="L1030">
            <v>1</v>
          </cell>
          <cell r="M1030">
            <v>1</v>
          </cell>
          <cell r="AN1030">
            <v>456</v>
          </cell>
          <cell r="AO1030">
            <v>456</v>
          </cell>
          <cell r="AP1030">
            <v>0</v>
          </cell>
          <cell r="AQ1030">
            <v>0</v>
          </cell>
          <cell r="AR1030">
            <v>456</v>
          </cell>
          <cell r="BH1030">
            <v>385.37058823529418</v>
          </cell>
          <cell r="BI1030">
            <v>456</v>
          </cell>
          <cell r="BJ1030">
            <v>0</v>
          </cell>
          <cell r="BK1030" t="str">
            <v>VŠDTI</v>
          </cell>
          <cell r="BN1030">
            <v>456</v>
          </cell>
        </row>
        <row r="1031">
          <cell r="A1031">
            <v>723000000</v>
          </cell>
          <cell r="D1031" t="str">
            <v>Slovenská zdravotnícka univerzita v Bratislave</v>
          </cell>
          <cell r="E1031" t="str">
            <v>Fakulta verejného zdravotníctva</v>
          </cell>
          <cell r="L1031">
            <v>1</v>
          </cell>
          <cell r="M1031">
            <v>5</v>
          </cell>
          <cell r="AN1031">
            <v>31</v>
          </cell>
          <cell r="AO1031">
            <v>36</v>
          </cell>
          <cell r="AP1031">
            <v>0</v>
          </cell>
          <cell r="AQ1031">
            <v>0</v>
          </cell>
          <cell r="AR1031">
            <v>31</v>
          </cell>
          <cell r="BH1031">
            <v>52.63636363636364</v>
          </cell>
          <cell r="BI1031">
            <v>36</v>
          </cell>
          <cell r="BJ1031">
            <v>0</v>
          </cell>
          <cell r="BK1031" t="str">
            <v>SZU</v>
          </cell>
          <cell r="BN1031">
            <v>31</v>
          </cell>
        </row>
        <row r="1032">
          <cell r="A1032">
            <v>706000000</v>
          </cell>
          <cell r="D1032" t="str">
            <v>Vysoká škola výtvarných umení v Bratislave</v>
          </cell>
          <cell r="E1032">
            <v>0</v>
          </cell>
          <cell r="L1032">
            <v>1</v>
          </cell>
          <cell r="M1032">
            <v>1</v>
          </cell>
          <cell r="AN1032">
            <v>24</v>
          </cell>
          <cell r="AO1032">
            <v>29</v>
          </cell>
          <cell r="AP1032">
            <v>0</v>
          </cell>
          <cell r="AQ1032">
            <v>0</v>
          </cell>
          <cell r="AR1032">
            <v>24</v>
          </cell>
          <cell r="BH1032">
            <v>70.08</v>
          </cell>
          <cell r="BI1032">
            <v>29</v>
          </cell>
          <cell r="BJ1032">
            <v>0</v>
          </cell>
          <cell r="BK1032" t="str">
            <v>VŠVU</v>
          </cell>
          <cell r="BN1032">
            <v>24</v>
          </cell>
        </row>
        <row r="1033">
          <cell r="A1033">
            <v>706000000</v>
          </cell>
          <cell r="D1033" t="str">
            <v>Vysoká škola výtvarných umení v Bratislave</v>
          </cell>
          <cell r="E1033">
            <v>0</v>
          </cell>
          <cell r="L1033">
            <v>1</v>
          </cell>
          <cell r="M1033">
            <v>1</v>
          </cell>
          <cell r="AN1033">
            <v>18</v>
          </cell>
          <cell r="AO1033">
            <v>21</v>
          </cell>
          <cell r="AP1033">
            <v>0</v>
          </cell>
          <cell r="AQ1033">
            <v>0</v>
          </cell>
          <cell r="AR1033">
            <v>18</v>
          </cell>
          <cell r="BH1033">
            <v>51.129863013698632</v>
          </cell>
          <cell r="BI1033">
            <v>21</v>
          </cell>
          <cell r="BJ1033">
            <v>0</v>
          </cell>
          <cell r="BK1033" t="str">
            <v>VŠVU</v>
          </cell>
          <cell r="BN1033">
            <v>18</v>
          </cell>
        </row>
        <row r="1034">
          <cell r="A1034">
            <v>706000000</v>
          </cell>
          <cell r="D1034" t="str">
            <v>Vysoká škola výtvarných umení v Bratislave</v>
          </cell>
          <cell r="E1034">
            <v>0</v>
          </cell>
          <cell r="L1034">
            <v>1</v>
          </cell>
          <cell r="M1034">
            <v>1</v>
          </cell>
          <cell r="AN1034">
            <v>42</v>
          </cell>
          <cell r="AO1034">
            <v>42</v>
          </cell>
          <cell r="AP1034">
            <v>0</v>
          </cell>
          <cell r="AQ1034">
            <v>0</v>
          </cell>
          <cell r="AR1034">
            <v>42</v>
          </cell>
          <cell r="BH1034">
            <v>121.92000000000002</v>
          </cell>
          <cell r="BI1034">
            <v>42</v>
          </cell>
          <cell r="BJ1034">
            <v>0</v>
          </cell>
          <cell r="BK1034" t="str">
            <v>VŠVU</v>
          </cell>
          <cell r="BN1034">
            <v>42</v>
          </cell>
        </row>
        <row r="1035">
          <cell r="A1035">
            <v>706000000</v>
          </cell>
          <cell r="D1035" t="str">
            <v>Vysoká škola výtvarných umení v Bratislave</v>
          </cell>
          <cell r="E1035">
            <v>0</v>
          </cell>
          <cell r="L1035">
            <v>1</v>
          </cell>
          <cell r="M1035">
            <v>1</v>
          </cell>
          <cell r="AN1035">
            <v>40</v>
          </cell>
          <cell r="AO1035">
            <v>42</v>
          </cell>
          <cell r="AP1035">
            <v>0</v>
          </cell>
          <cell r="AQ1035">
            <v>0</v>
          </cell>
          <cell r="AR1035">
            <v>40</v>
          </cell>
          <cell r="BH1035">
            <v>114.56</v>
          </cell>
          <cell r="BI1035">
            <v>42</v>
          </cell>
          <cell r="BJ1035">
            <v>0</v>
          </cell>
          <cell r="BK1035" t="str">
            <v>VŠVU</v>
          </cell>
          <cell r="BN1035">
            <v>40</v>
          </cell>
        </row>
        <row r="1036">
          <cell r="A1036">
            <v>706000000</v>
          </cell>
          <cell r="D1036" t="str">
            <v>Vysoká škola výtvarných umení v Bratislave</v>
          </cell>
          <cell r="E1036">
            <v>0</v>
          </cell>
          <cell r="L1036">
            <v>1</v>
          </cell>
          <cell r="M1036">
            <v>2</v>
          </cell>
          <cell r="AN1036">
            <v>15</v>
          </cell>
          <cell r="AO1036">
            <v>17</v>
          </cell>
          <cell r="AP1036">
            <v>0</v>
          </cell>
          <cell r="AQ1036">
            <v>0</v>
          </cell>
          <cell r="AR1036">
            <v>15</v>
          </cell>
          <cell r="BH1036">
            <v>40</v>
          </cell>
          <cell r="BI1036">
            <v>17</v>
          </cell>
          <cell r="BJ1036">
            <v>0</v>
          </cell>
          <cell r="BK1036" t="str">
            <v>VŠVU</v>
          </cell>
          <cell r="BN1036">
            <v>15</v>
          </cell>
        </row>
        <row r="1037">
          <cell r="A1037">
            <v>701000000</v>
          </cell>
          <cell r="D1037" t="str">
            <v>Univerzita Komenského v Bratislave</v>
          </cell>
          <cell r="E1037" t="str">
            <v>Fakulta sociálnych a ekonomických vied</v>
          </cell>
          <cell r="L1037">
            <v>1</v>
          </cell>
          <cell r="M1037">
            <v>2</v>
          </cell>
          <cell r="AN1037">
            <v>186</v>
          </cell>
          <cell r="AO1037">
            <v>200</v>
          </cell>
          <cell r="AP1037">
            <v>0</v>
          </cell>
          <cell r="AQ1037">
            <v>0</v>
          </cell>
          <cell r="AR1037">
            <v>186</v>
          </cell>
          <cell r="BH1037">
            <v>173.31818181818184</v>
          </cell>
          <cell r="BI1037">
            <v>200</v>
          </cell>
          <cell r="BJ1037">
            <v>0</v>
          </cell>
          <cell r="BK1037" t="str">
            <v>UK</v>
          </cell>
          <cell r="BN1037">
            <v>186</v>
          </cell>
        </row>
        <row r="1038">
          <cell r="A1038">
            <v>701000000</v>
          </cell>
          <cell r="D1038" t="str">
            <v>Univerzita Komenského v Bratislave</v>
          </cell>
          <cell r="E1038" t="str">
            <v>Fakulta sociálnych a ekonomických vied</v>
          </cell>
          <cell r="L1038">
            <v>1</v>
          </cell>
          <cell r="M1038">
            <v>2</v>
          </cell>
          <cell r="AN1038">
            <v>25</v>
          </cell>
          <cell r="AO1038">
            <v>28</v>
          </cell>
          <cell r="AP1038">
            <v>0</v>
          </cell>
          <cell r="AQ1038">
            <v>0</v>
          </cell>
          <cell r="AR1038">
            <v>25</v>
          </cell>
          <cell r="BH1038">
            <v>18.75</v>
          </cell>
          <cell r="BI1038">
            <v>28</v>
          </cell>
          <cell r="BJ1038">
            <v>0</v>
          </cell>
          <cell r="BK1038" t="str">
            <v>UK</v>
          </cell>
          <cell r="BN1038">
            <v>25</v>
          </cell>
        </row>
        <row r="1039">
          <cell r="A1039">
            <v>701000000</v>
          </cell>
          <cell r="D1039" t="str">
            <v>Univerzita Komenského v Bratislave</v>
          </cell>
          <cell r="E1039" t="str">
            <v>Fakulta sociálnych a ekonomických vied</v>
          </cell>
          <cell r="L1039">
            <v>1</v>
          </cell>
          <cell r="M1039">
            <v>2</v>
          </cell>
          <cell r="AN1039">
            <v>86</v>
          </cell>
          <cell r="AO1039">
            <v>89</v>
          </cell>
          <cell r="AP1039">
            <v>0</v>
          </cell>
          <cell r="AQ1039">
            <v>0</v>
          </cell>
          <cell r="AR1039">
            <v>86</v>
          </cell>
          <cell r="BH1039">
            <v>81.7</v>
          </cell>
          <cell r="BI1039">
            <v>89</v>
          </cell>
          <cell r="BJ1039">
            <v>0</v>
          </cell>
          <cell r="BK1039" t="str">
            <v>UK</v>
          </cell>
          <cell r="BN1039">
            <v>86</v>
          </cell>
        </row>
        <row r="1040">
          <cell r="A1040">
            <v>701000000</v>
          </cell>
          <cell r="D1040" t="str">
            <v>Univerzita Komenského v Bratislave</v>
          </cell>
          <cell r="E1040" t="str">
            <v>Fakulta sociálnych a ekonomických vied</v>
          </cell>
          <cell r="L1040">
            <v>1</v>
          </cell>
          <cell r="M1040">
            <v>1</v>
          </cell>
          <cell r="AN1040">
            <v>81</v>
          </cell>
          <cell r="AO1040">
            <v>86</v>
          </cell>
          <cell r="AP1040">
            <v>0</v>
          </cell>
          <cell r="AQ1040">
            <v>0</v>
          </cell>
          <cell r="AR1040">
            <v>81</v>
          </cell>
          <cell r="BH1040">
            <v>61.875</v>
          </cell>
          <cell r="BI1040">
            <v>86</v>
          </cell>
          <cell r="BJ1040">
            <v>0</v>
          </cell>
          <cell r="BK1040" t="str">
            <v>UK</v>
          </cell>
          <cell r="BN1040">
            <v>81</v>
          </cell>
        </row>
        <row r="1041">
          <cell r="A1041">
            <v>701000000</v>
          </cell>
          <cell r="D1041" t="str">
            <v>Univerzita Komenského v Bratislave</v>
          </cell>
          <cell r="E1041" t="str">
            <v>Fakulta sociálnych a ekonomických vied</v>
          </cell>
          <cell r="L1041">
            <v>1</v>
          </cell>
          <cell r="M1041">
            <v>1</v>
          </cell>
          <cell r="AN1041">
            <v>1</v>
          </cell>
          <cell r="AO1041">
            <v>62</v>
          </cell>
          <cell r="AP1041">
            <v>0</v>
          </cell>
          <cell r="AQ1041">
            <v>0</v>
          </cell>
          <cell r="AR1041">
            <v>1</v>
          </cell>
          <cell r="BH1041">
            <v>0.7</v>
          </cell>
          <cell r="BI1041">
            <v>62</v>
          </cell>
          <cell r="BJ1041">
            <v>0</v>
          </cell>
          <cell r="BK1041" t="str">
            <v>UK</v>
          </cell>
          <cell r="BN1041">
            <v>1</v>
          </cell>
        </row>
        <row r="1042">
          <cell r="A1042">
            <v>701000000</v>
          </cell>
          <cell r="D1042" t="str">
            <v>Univerzita Komenského v Bratislave</v>
          </cell>
          <cell r="E1042" t="str">
            <v>Fakulta sociálnych a ekonomických vied</v>
          </cell>
          <cell r="L1042">
            <v>1</v>
          </cell>
          <cell r="M1042">
            <v>3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BH1042">
            <v>0</v>
          </cell>
          <cell r="BI1042">
            <v>1</v>
          </cell>
          <cell r="BJ1042">
            <v>0</v>
          </cell>
          <cell r="BK1042" t="str">
            <v>UK</v>
          </cell>
          <cell r="BN1042">
            <v>0</v>
          </cell>
        </row>
        <row r="1043">
          <cell r="A1043">
            <v>701000000</v>
          </cell>
          <cell r="D1043" t="str">
            <v>Univerzita Komenského v Bratislave</v>
          </cell>
          <cell r="E1043" t="str">
            <v>Fakulta sociálnych a ekonomických vied</v>
          </cell>
          <cell r="L1043">
            <v>1</v>
          </cell>
          <cell r="M1043">
            <v>1</v>
          </cell>
          <cell r="AN1043">
            <v>214</v>
          </cell>
          <cell r="AO1043">
            <v>232</v>
          </cell>
          <cell r="AP1043">
            <v>0</v>
          </cell>
          <cell r="AQ1043">
            <v>0</v>
          </cell>
          <cell r="AR1043">
            <v>214</v>
          </cell>
          <cell r="BH1043">
            <v>192.7</v>
          </cell>
          <cell r="BI1043">
            <v>232</v>
          </cell>
          <cell r="BJ1043">
            <v>0</v>
          </cell>
          <cell r="BK1043" t="str">
            <v>UK</v>
          </cell>
          <cell r="BN1043">
            <v>214</v>
          </cell>
        </row>
        <row r="1044">
          <cell r="A1044">
            <v>701000000</v>
          </cell>
          <cell r="D1044" t="str">
            <v>Univerzita Komenského v Bratislave</v>
          </cell>
          <cell r="E1044" t="str">
            <v>Fakulta sociálnych a ekonomických vied</v>
          </cell>
          <cell r="L1044">
            <v>1</v>
          </cell>
          <cell r="M1044">
            <v>1</v>
          </cell>
          <cell r="AN1044">
            <v>179</v>
          </cell>
          <cell r="AO1044">
            <v>187</v>
          </cell>
          <cell r="AP1044">
            <v>0</v>
          </cell>
          <cell r="AQ1044">
            <v>0</v>
          </cell>
          <cell r="AR1044">
            <v>179</v>
          </cell>
          <cell r="BH1044">
            <v>151.33695652173913</v>
          </cell>
          <cell r="BI1044">
            <v>187</v>
          </cell>
          <cell r="BJ1044">
            <v>0</v>
          </cell>
          <cell r="BK1044" t="str">
            <v>UK</v>
          </cell>
          <cell r="BN1044">
            <v>179</v>
          </cell>
        </row>
        <row r="1045">
          <cell r="A1045">
            <v>716000000</v>
          </cell>
          <cell r="D1045" t="str">
            <v>Univerzita Konštantína Filozofa v Nitre</v>
          </cell>
          <cell r="E1045" t="str">
            <v>Filozofická fakulta</v>
          </cell>
          <cell r="L1045">
            <v>2</v>
          </cell>
          <cell r="M1045">
            <v>1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BH1045">
            <v>0</v>
          </cell>
          <cell r="BI1045">
            <v>3</v>
          </cell>
          <cell r="BJ1045">
            <v>0</v>
          </cell>
          <cell r="BK1045" t="str">
            <v>UKF</v>
          </cell>
          <cell r="BN1045">
            <v>0</v>
          </cell>
        </row>
        <row r="1046">
          <cell r="A1046">
            <v>716000000</v>
          </cell>
          <cell r="D1046" t="str">
            <v>Univerzita Konštantína Filozofa v Nitre</v>
          </cell>
          <cell r="E1046" t="str">
            <v>Filozofická fakulta</v>
          </cell>
          <cell r="L1046">
            <v>2</v>
          </cell>
          <cell r="M1046">
            <v>1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BH1046">
            <v>0</v>
          </cell>
          <cell r="BI1046">
            <v>3</v>
          </cell>
          <cell r="BJ1046">
            <v>0</v>
          </cell>
          <cell r="BK1046" t="str">
            <v>UKF</v>
          </cell>
          <cell r="BN1046">
            <v>0</v>
          </cell>
        </row>
        <row r="1047">
          <cell r="A1047">
            <v>716000000</v>
          </cell>
          <cell r="D1047" t="str">
            <v>Univerzita Konštantína Filozofa v Nitre</v>
          </cell>
          <cell r="E1047" t="str">
            <v>Filozofická fakulta</v>
          </cell>
          <cell r="L1047">
            <v>2</v>
          </cell>
          <cell r="M1047">
            <v>2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BH1047">
            <v>0</v>
          </cell>
          <cell r="BI1047">
            <v>27</v>
          </cell>
          <cell r="BJ1047">
            <v>0</v>
          </cell>
          <cell r="BK1047" t="str">
            <v>UKF</v>
          </cell>
          <cell r="BN1047">
            <v>0</v>
          </cell>
        </row>
        <row r="1048">
          <cell r="A1048">
            <v>716000000</v>
          </cell>
          <cell r="D1048" t="str">
            <v>Univerzita Konštantína Filozofa v Nitre</v>
          </cell>
          <cell r="E1048" t="str">
            <v>Filozofická fakulta</v>
          </cell>
          <cell r="L1048">
            <v>2</v>
          </cell>
          <cell r="M1048">
            <v>2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BH1048">
            <v>0</v>
          </cell>
          <cell r="BI1048">
            <v>35</v>
          </cell>
          <cell r="BJ1048">
            <v>0</v>
          </cell>
          <cell r="BK1048" t="str">
            <v>UKF</v>
          </cell>
          <cell r="BN1048">
            <v>0</v>
          </cell>
        </row>
        <row r="1049">
          <cell r="A1049">
            <v>716000000</v>
          </cell>
          <cell r="D1049" t="str">
            <v>Univerzita Konštantína Filozofa v Nitre</v>
          </cell>
          <cell r="E1049" t="str">
            <v>Filozofická fakulta</v>
          </cell>
          <cell r="L1049">
            <v>1</v>
          </cell>
          <cell r="M1049">
            <v>2</v>
          </cell>
          <cell r="AN1049">
            <v>27.5</v>
          </cell>
          <cell r="AO1049">
            <v>29.5</v>
          </cell>
          <cell r="AP1049">
            <v>0</v>
          </cell>
          <cell r="AQ1049">
            <v>0</v>
          </cell>
          <cell r="AR1049">
            <v>27.5</v>
          </cell>
          <cell r="BH1049">
            <v>29.206896551724142</v>
          </cell>
          <cell r="BI1049">
            <v>29.5</v>
          </cell>
          <cell r="BJ1049">
            <v>0</v>
          </cell>
          <cell r="BK1049" t="str">
            <v>UKF</v>
          </cell>
          <cell r="BN1049">
            <v>27.5</v>
          </cell>
        </row>
        <row r="1050">
          <cell r="A1050">
            <v>716000000</v>
          </cell>
          <cell r="D1050" t="str">
            <v>Univerzita Konštantína Filozofa v Nitre</v>
          </cell>
          <cell r="E1050" t="str">
            <v>Filozofická fakulta</v>
          </cell>
          <cell r="L1050">
            <v>1</v>
          </cell>
          <cell r="M1050">
            <v>3</v>
          </cell>
          <cell r="AN1050">
            <v>4</v>
          </cell>
          <cell r="AO1050">
            <v>0</v>
          </cell>
          <cell r="AP1050">
            <v>0</v>
          </cell>
          <cell r="AQ1050">
            <v>0</v>
          </cell>
          <cell r="AR1050">
            <v>4</v>
          </cell>
          <cell r="BH1050">
            <v>17.600000000000001</v>
          </cell>
          <cell r="BI1050">
            <v>5</v>
          </cell>
          <cell r="BJ1050">
            <v>4</v>
          </cell>
          <cell r="BK1050" t="str">
            <v>UKF</v>
          </cell>
          <cell r="BN1050">
            <v>4</v>
          </cell>
        </row>
        <row r="1051">
          <cell r="A1051">
            <v>716000000</v>
          </cell>
          <cell r="D1051" t="str">
            <v>Univerzita Konštantína Filozofa v Nitre</v>
          </cell>
          <cell r="E1051" t="str">
            <v>Filozofická fakulta</v>
          </cell>
          <cell r="L1051">
            <v>1</v>
          </cell>
          <cell r="M1051">
            <v>2</v>
          </cell>
          <cell r="AN1051">
            <v>3.5</v>
          </cell>
          <cell r="AO1051">
            <v>5.5</v>
          </cell>
          <cell r="AP1051">
            <v>0</v>
          </cell>
          <cell r="AQ1051">
            <v>0</v>
          </cell>
          <cell r="AR1051">
            <v>3.5</v>
          </cell>
          <cell r="BH1051">
            <v>3.8500000000000005</v>
          </cell>
          <cell r="BI1051">
            <v>5.5</v>
          </cell>
          <cell r="BJ1051">
            <v>0</v>
          </cell>
          <cell r="BK1051" t="str">
            <v>UKF</v>
          </cell>
          <cell r="BN1051">
            <v>3.5</v>
          </cell>
        </row>
        <row r="1052">
          <cell r="A1052">
            <v>716000000</v>
          </cell>
          <cell r="D1052" t="str">
            <v>Univerzita Konštantína Filozofa v Nitre</v>
          </cell>
          <cell r="E1052" t="str">
            <v>Filozofická fakulta</v>
          </cell>
          <cell r="L1052">
            <v>1</v>
          </cell>
          <cell r="M1052">
            <v>2</v>
          </cell>
          <cell r="AN1052">
            <v>24.5</v>
          </cell>
          <cell r="AO1052">
            <v>26</v>
          </cell>
          <cell r="AP1052">
            <v>0</v>
          </cell>
          <cell r="AQ1052">
            <v>0</v>
          </cell>
          <cell r="AR1052">
            <v>24.5</v>
          </cell>
          <cell r="BH1052">
            <v>23.356666666666669</v>
          </cell>
          <cell r="BI1052">
            <v>26</v>
          </cell>
          <cell r="BJ1052">
            <v>0</v>
          </cell>
          <cell r="BK1052" t="str">
            <v>UKF</v>
          </cell>
          <cell r="BN1052">
            <v>24.5</v>
          </cell>
        </row>
        <row r="1053">
          <cell r="A1053">
            <v>716000000</v>
          </cell>
          <cell r="D1053" t="str">
            <v>Univerzita Konštantína Filozofa v Nitre</v>
          </cell>
          <cell r="E1053" t="str">
            <v>Filozofická fakulta</v>
          </cell>
          <cell r="L1053">
            <v>2</v>
          </cell>
          <cell r="M1053">
            <v>2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BH1053">
            <v>0</v>
          </cell>
          <cell r="BI1053">
            <v>16</v>
          </cell>
          <cell r="BJ1053">
            <v>0</v>
          </cell>
          <cell r="BK1053" t="str">
            <v>UKF</v>
          </cell>
          <cell r="BN1053">
            <v>0</v>
          </cell>
        </row>
        <row r="1054">
          <cell r="A1054">
            <v>716000000</v>
          </cell>
          <cell r="D1054" t="str">
            <v>Univerzita Konštantína Filozofa v Nitre</v>
          </cell>
          <cell r="E1054" t="str">
            <v>Filozofická fakulta</v>
          </cell>
          <cell r="L1054">
            <v>1</v>
          </cell>
          <cell r="M1054">
            <v>3</v>
          </cell>
          <cell r="AN1054">
            <v>5</v>
          </cell>
          <cell r="AO1054">
            <v>0</v>
          </cell>
          <cell r="AP1054">
            <v>0</v>
          </cell>
          <cell r="AQ1054">
            <v>0</v>
          </cell>
          <cell r="AR1054">
            <v>5</v>
          </cell>
          <cell r="BH1054">
            <v>22</v>
          </cell>
          <cell r="BI1054">
            <v>6</v>
          </cell>
          <cell r="BJ1054">
            <v>5</v>
          </cell>
          <cell r="BK1054" t="str">
            <v>UKF</v>
          </cell>
          <cell r="BN1054">
            <v>5</v>
          </cell>
        </row>
        <row r="1055">
          <cell r="A1055">
            <v>716000000</v>
          </cell>
          <cell r="D1055" t="str">
            <v>Univerzita Konštantína Filozofa v Nitre</v>
          </cell>
          <cell r="E1055" t="str">
            <v>Filozofická fakulta</v>
          </cell>
          <cell r="L1055">
            <v>1</v>
          </cell>
          <cell r="M1055">
            <v>1</v>
          </cell>
          <cell r="AN1055">
            <v>25</v>
          </cell>
          <cell r="AO1055">
            <v>32</v>
          </cell>
          <cell r="AP1055">
            <v>0</v>
          </cell>
          <cell r="AQ1055">
            <v>0</v>
          </cell>
          <cell r="AR1055">
            <v>25</v>
          </cell>
          <cell r="BH1055">
            <v>20.5</v>
          </cell>
          <cell r="BI1055">
            <v>32</v>
          </cell>
          <cell r="BJ1055">
            <v>0</v>
          </cell>
          <cell r="BK1055" t="str">
            <v>UKF</v>
          </cell>
          <cell r="BN1055">
            <v>25</v>
          </cell>
        </row>
        <row r="1056">
          <cell r="A1056">
            <v>716000000</v>
          </cell>
          <cell r="D1056" t="str">
            <v>Univerzita Konštantína Filozofa v Nitre</v>
          </cell>
          <cell r="E1056" t="str">
            <v>Filozofická fakulta</v>
          </cell>
          <cell r="L1056">
            <v>1</v>
          </cell>
          <cell r="M1056">
            <v>1</v>
          </cell>
          <cell r="AN1056">
            <v>44</v>
          </cell>
          <cell r="AO1056">
            <v>49.5</v>
          </cell>
          <cell r="AP1056">
            <v>0</v>
          </cell>
          <cell r="AQ1056">
            <v>0</v>
          </cell>
          <cell r="AR1056">
            <v>44</v>
          </cell>
          <cell r="BH1056">
            <v>41.965000000000003</v>
          </cell>
          <cell r="BI1056">
            <v>49.5</v>
          </cell>
          <cell r="BJ1056">
            <v>0</v>
          </cell>
          <cell r="BK1056" t="str">
            <v>UKF</v>
          </cell>
          <cell r="BN1056">
            <v>44</v>
          </cell>
        </row>
        <row r="1057">
          <cell r="A1057">
            <v>716000000</v>
          </cell>
          <cell r="D1057" t="str">
            <v>Univerzita Konštantína Filozofa v Nitre</v>
          </cell>
          <cell r="E1057" t="str">
            <v>Filozofická fakulta</v>
          </cell>
          <cell r="L1057">
            <v>1</v>
          </cell>
          <cell r="M1057">
            <v>1</v>
          </cell>
          <cell r="AN1057">
            <v>28</v>
          </cell>
          <cell r="AO1057">
            <v>31</v>
          </cell>
          <cell r="AP1057">
            <v>0</v>
          </cell>
          <cell r="AQ1057">
            <v>0</v>
          </cell>
          <cell r="AR1057">
            <v>28</v>
          </cell>
          <cell r="BH1057">
            <v>16.950000000000003</v>
          </cell>
          <cell r="BI1057">
            <v>31</v>
          </cell>
          <cell r="BJ1057">
            <v>0</v>
          </cell>
          <cell r="BK1057" t="str">
            <v>UKF</v>
          </cell>
          <cell r="BN1057">
            <v>28</v>
          </cell>
        </row>
        <row r="1058">
          <cell r="A1058">
            <v>716000000</v>
          </cell>
          <cell r="D1058" t="str">
            <v>Univerzita Konštantína Filozofa v Nitre</v>
          </cell>
          <cell r="E1058" t="str">
            <v>Filozofická fakulta</v>
          </cell>
          <cell r="L1058">
            <v>1</v>
          </cell>
          <cell r="M1058">
            <v>1</v>
          </cell>
          <cell r="AN1058">
            <v>48</v>
          </cell>
          <cell r="AO1058">
            <v>51</v>
          </cell>
          <cell r="AP1058">
            <v>0</v>
          </cell>
          <cell r="AQ1058">
            <v>0</v>
          </cell>
          <cell r="AR1058">
            <v>48</v>
          </cell>
          <cell r="BH1058">
            <v>33.25</v>
          </cell>
          <cell r="BI1058">
            <v>51</v>
          </cell>
          <cell r="BJ1058">
            <v>0</v>
          </cell>
          <cell r="BK1058" t="str">
            <v>UKF</v>
          </cell>
          <cell r="BN1058">
            <v>48</v>
          </cell>
        </row>
        <row r="1059">
          <cell r="A1059">
            <v>716000000</v>
          </cell>
          <cell r="D1059" t="str">
            <v>Univerzita Konštantína Filozofa v Nitre</v>
          </cell>
          <cell r="E1059" t="str">
            <v>Filozofická fakulta</v>
          </cell>
          <cell r="L1059">
            <v>1</v>
          </cell>
          <cell r="M1059">
            <v>1</v>
          </cell>
          <cell r="AN1059">
            <v>12.5</v>
          </cell>
          <cell r="AO1059">
            <v>13.5</v>
          </cell>
          <cell r="AP1059">
            <v>0</v>
          </cell>
          <cell r="AQ1059">
            <v>0</v>
          </cell>
          <cell r="AR1059">
            <v>12.5</v>
          </cell>
          <cell r="BH1059">
            <v>12.839999999999998</v>
          </cell>
          <cell r="BI1059">
            <v>13.5</v>
          </cell>
          <cell r="BJ1059">
            <v>0</v>
          </cell>
          <cell r="BK1059" t="str">
            <v>UKF</v>
          </cell>
          <cell r="BN1059">
            <v>12.5</v>
          </cell>
        </row>
        <row r="1060">
          <cell r="A1060">
            <v>716000000</v>
          </cell>
          <cell r="D1060" t="str">
            <v>Univerzita Konštantína Filozofa v Nitre</v>
          </cell>
          <cell r="E1060" t="str">
            <v>Filozofická fakulta</v>
          </cell>
          <cell r="L1060">
            <v>1</v>
          </cell>
          <cell r="M1060">
            <v>1</v>
          </cell>
          <cell r="AN1060">
            <v>12.5</v>
          </cell>
          <cell r="AO1060">
            <v>14</v>
          </cell>
          <cell r="AP1060">
            <v>0</v>
          </cell>
          <cell r="AQ1060">
            <v>0</v>
          </cell>
          <cell r="AR1060">
            <v>12.5</v>
          </cell>
          <cell r="BH1060">
            <v>17.625</v>
          </cell>
          <cell r="BI1060">
            <v>14</v>
          </cell>
          <cell r="BJ1060">
            <v>0</v>
          </cell>
          <cell r="BK1060" t="str">
            <v>UKF</v>
          </cell>
          <cell r="BN1060">
            <v>12.5</v>
          </cell>
        </row>
        <row r="1061">
          <cell r="A1061">
            <v>716000000</v>
          </cell>
          <cell r="D1061" t="str">
            <v>Univerzita Konštantína Filozofa v Nitre</v>
          </cell>
          <cell r="E1061" t="str">
            <v>Filozofická fakulta</v>
          </cell>
          <cell r="L1061">
            <v>1</v>
          </cell>
          <cell r="M1061">
            <v>1</v>
          </cell>
          <cell r="AN1061">
            <v>143</v>
          </cell>
          <cell r="AO1061">
            <v>153</v>
          </cell>
          <cell r="AP1061">
            <v>0</v>
          </cell>
          <cell r="AQ1061">
            <v>0</v>
          </cell>
          <cell r="AR1061">
            <v>143</v>
          </cell>
          <cell r="BH1061">
            <v>120.8</v>
          </cell>
          <cell r="BI1061">
            <v>153</v>
          </cell>
          <cell r="BJ1061">
            <v>0</v>
          </cell>
          <cell r="BK1061" t="str">
            <v>UKF</v>
          </cell>
          <cell r="BN1061">
            <v>143</v>
          </cell>
        </row>
        <row r="1062">
          <cell r="A1062">
            <v>716000000</v>
          </cell>
          <cell r="D1062" t="str">
            <v>Univerzita Konštantína Filozofa v Nitre</v>
          </cell>
          <cell r="E1062" t="str">
            <v>Filozofická fakulta</v>
          </cell>
          <cell r="L1062">
            <v>1</v>
          </cell>
          <cell r="M1062">
            <v>1</v>
          </cell>
          <cell r="AN1062">
            <v>20</v>
          </cell>
          <cell r="AO1062">
            <v>24</v>
          </cell>
          <cell r="AP1062">
            <v>0</v>
          </cell>
          <cell r="AQ1062">
            <v>0</v>
          </cell>
          <cell r="AR1062">
            <v>20</v>
          </cell>
          <cell r="BH1062">
            <v>17.3</v>
          </cell>
          <cell r="BI1062">
            <v>24</v>
          </cell>
          <cell r="BJ1062">
            <v>0</v>
          </cell>
          <cell r="BK1062" t="str">
            <v>UKF</v>
          </cell>
          <cell r="BN1062">
            <v>20</v>
          </cell>
        </row>
        <row r="1063">
          <cell r="A1063">
            <v>716000000</v>
          </cell>
          <cell r="D1063" t="str">
            <v>Univerzita Konštantína Filozofa v Nitre</v>
          </cell>
          <cell r="E1063" t="str">
            <v>Filozofická fakulta</v>
          </cell>
          <cell r="L1063">
            <v>2</v>
          </cell>
          <cell r="M1063">
            <v>1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BH1063">
            <v>0</v>
          </cell>
          <cell r="BI1063">
            <v>17</v>
          </cell>
          <cell r="BJ1063">
            <v>0</v>
          </cell>
          <cell r="BK1063" t="str">
            <v>UKF</v>
          </cell>
          <cell r="BN1063">
            <v>0</v>
          </cell>
        </row>
        <row r="1064">
          <cell r="A1064">
            <v>716000000</v>
          </cell>
          <cell r="D1064" t="str">
            <v>Univerzita Konštantína Filozofa v Nitre</v>
          </cell>
          <cell r="E1064" t="str">
            <v>Filozofická fakulta</v>
          </cell>
          <cell r="L1064">
            <v>2</v>
          </cell>
          <cell r="M1064">
            <v>3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BH1064">
            <v>0</v>
          </cell>
          <cell r="BI1064">
            <v>1</v>
          </cell>
          <cell r="BJ1064">
            <v>0</v>
          </cell>
          <cell r="BK1064" t="str">
            <v>UKF</v>
          </cell>
          <cell r="BN1064">
            <v>0</v>
          </cell>
        </row>
        <row r="1065">
          <cell r="A1065">
            <v>716000000</v>
          </cell>
          <cell r="D1065" t="str">
            <v>Univerzita Konštantína Filozofa v Nitre</v>
          </cell>
          <cell r="E1065" t="str">
            <v>Filozofická fakulta</v>
          </cell>
          <cell r="L1065">
            <v>1</v>
          </cell>
          <cell r="M1065">
            <v>1</v>
          </cell>
          <cell r="AN1065">
            <v>24</v>
          </cell>
          <cell r="AO1065">
            <v>29</v>
          </cell>
          <cell r="AP1065">
            <v>0</v>
          </cell>
          <cell r="AQ1065">
            <v>0</v>
          </cell>
          <cell r="AR1065">
            <v>24</v>
          </cell>
          <cell r="BH1065">
            <v>20.7</v>
          </cell>
          <cell r="BI1065">
            <v>29</v>
          </cell>
          <cell r="BJ1065">
            <v>0</v>
          </cell>
          <cell r="BK1065" t="str">
            <v>UKF</v>
          </cell>
          <cell r="BN1065">
            <v>24</v>
          </cell>
        </row>
        <row r="1066">
          <cell r="A1066">
            <v>716000000</v>
          </cell>
          <cell r="D1066" t="str">
            <v>Univerzita Konštantína Filozofa v Nitre</v>
          </cell>
          <cell r="E1066" t="str">
            <v>Filozofická fakulta</v>
          </cell>
          <cell r="L1066">
            <v>1</v>
          </cell>
          <cell r="M1066">
            <v>1</v>
          </cell>
          <cell r="AN1066">
            <v>15</v>
          </cell>
          <cell r="AO1066">
            <v>20</v>
          </cell>
          <cell r="AP1066">
            <v>0</v>
          </cell>
          <cell r="AQ1066">
            <v>0</v>
          </cell>
          <cell r="AR1066">
            <v>15</v>
          </cell>
          <cell r="BH1066">
            <v>12</v>
          </cell>
          <cell r="BI1066">
            <v>20</v>
          </cell>
          <cell r="BJ1066">
            <v>0</v>
          </cell>
          <cell r="BK1066" t="str">
            <v>UKF</v>
          </cell>
          <cell r="BN1066">
            <v>15</v>
          </cell>
        </row>
        <row r="1067">
          <cell r="A1067">
            <v>716000000</v>
          </cell>
          <cell r="D1067" t="str">
            <v>Univerzita Konštantína Filozofa v Nitre</v>
          </cell>
          <cell r="E1067" t="str">
            <v>Filozofická fakulta</v>
          </cell>
          <cell r="L1067">
            <v>1</v>
          </cell>
          <cell r="M1067">
            <v>1</v>
          </cell>
          <cell r="AN1067">
            <v>4</v>
          </cell>
          <cell r="AO1067">
            <v>5</v>
          </cell>
          <cell r="AP1067">
            <v>0</v>
          </cell>
          <cell r="AQ1067">
            <v>0</v>
          </cell>
          <cell r="AR1067">
            <v>4</v>
          </cell>
          <cell r="BH1067">
            <v>2.8</v>
          </cell>
          <cell r="BI1067">
            <v>5</v>
          </cell>
          <cell r="BJ1067">
            <v>0</v>
          </cell>
          <cell r="BK1067" t="str">
            <v>UKF</v>
          </cell>
          <cell r="BN1067">
            <v>4</v>
          </cell>
        </row>
        <row r="1068">
          <cell r="A1068">
            <v>716000000</v>
          </cell>
          <cell r="D1068" t="str">
            <v>Univerzita Konštantína Filozofa v Nitre</v>
          </cell>
          <cell r="E1068" t="str">
            <v>Filozofická fakulta</v>
          </cell>
          <cell r="L1068">
            <v>1</v>
          </cell>
          <cell r="M1068">
            <v>2</v>
          </cell>
          <cell r="AN1068">
            <v>40</v>
          </cell>
          <cell r="AO1068">
            <v>45</v>
          </cell>
          <cell r="AP1068">
            <v>0</v>
          </cell>
          <cell r="AQ1068">
            <v>0</v>
          </cell>
          <cell r="AR1068">
            <v>40</v>
          </cell>
          <cell r="BH1068">
            <v>28.571428571428573</v>
          </cell>
          <cell r="BI1068">
            <v>45</v>
          </cell>
          <cell r="BJ1068">
            <v>0</v>
          </cell>
          <cell r="BK1068" t="str">
            <v>UKF</v>
          </cell>
          <cell r="BN1068">
            <v>40</v>
          </cell>
        </row>
        <row r="1069">
          <cell r="A1069">
            <v>701000000</v>
          </cell>
          <cell r="D1069" t="str">
            <v>Univerzita Komenského v Bratislave</v>
          </cell>
          <cell r="E1069" t="str">
            <v>Pedagogická fakulta</v>
          </cell>
          <cell r="L1069">
            <v>2</v>
          </cell>
          <cell r="M1069">
            <v>3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BH1069">
            <v>0</v>
          </cell>
          <cell r="BI1069">
            <v>7</v>
          </cell>
          <cell r="BJ1069">
            <v>0</v>
          </cell>
          <cell r="BK1069" t="str">
            <v>UK</v>
          </cell>
          <cell r="BN1069">
            <v>0</v>
          </cell>
        </row>
        <row r="1070">
          <cell r="A1070">
            <v>701000000</v>
          </cell>
          <cell r="D1070" t="str">
            <v>Univerzita Komenského v Bratislave</v>
          </cell>
          <cell r="E1070" t="str">
            <v>Pedagogická fakulta</v>
          </cell>
          <cell r="L1070">
            <v>1</v>
          </cell>
          <cell r="M1070">
            <v>2</v>
          </cell>
          <cell r="AN1070">
            <v>23</v>
          </cell>
          <cell r="AO1070">
            <v>24</v>
          </cell>
          <cell r="AP1070">
            <v>0</v>
          </cell>
          <cell r="AQ1070">
            <v>0</v>
          </cell>
          <cell r="AR1070">
            <v>23</v>
          </cell>
          <cell r="BH1070">
            <v>20.444444444444443</v>
          </cell>
          <cell r="BI1070">
            <v>24</v>
          </cell>
          <cell r="BJ1070">
            <v>0</v>
          </cell>
          <cell r="BK1070" t="str">
            <v>UK</v>
          </cell>
          <cell r="BN1070">
            <v>23</v>
          </cell>
        </row>
        <row r="1071">
          <cell r="A1071">
            <v>701000000</v>
          </cell>
          <cell r="D1071" t="str">
            <v>Univerzita Komenského v Bratislave</v>
          </cell>
          <cell r="E1071" t="str">
            <v>Pedagogická fakulta</v>
          </cell>
          <cell r="L1071">
            <v>2</v>
          </cell>
          <cell r="M1071">
            <v>2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BH1071">
            <v>0</v>
          </cell>
          <cell r="BI1071">
            <v>1</v>
          </cell>
          <cell r="BJ1071">
            <v>0</v>
          </cell>
          <cell r="BK1071" t="str">
            <v>UK</v>
          </cell>
          <cell r="BN1071">
            <v>0</v>
          </cell>
        </row>
        <row r="1072">
          <cell r="A1072">
            <v>701000000</v>
          </cell>
          <cell r="D1072" t="str">
            <v>Univerzita Komenského v Bratislave</v>
          </cell>
          <cell r="E1072" t="str">
            <v>Pedagogická fakulta</v>
          </cell>
          <cell r="L1072">
            <v>1</v>
          </cell>
          <cell r="M1072">
            <v>2</v>
          </cell>
          <cell r="AN1072">
            <v>65</v>
          </cell>
          <cell r="AO1072">
            <v>72</v>
          </cell>
          <cell r="AP1072">
            <v>0</v>
          </cell>
          <cell r="AQ1072">
            <v>0</v>
          </cell>
          <cell r="AR1072">
            <v>65</v>
          </cell>
          <cell r="BH1072">
            <v>76.375</v>
          </cell>
          <cell r="BI1072">
            <v>72</v>
          </cell>
          <cell r="BJ1072">
            <v>0</v>
          </cell>
          <cell r="BK1072" t="str">
            <v>UK</v>
          </cell>
          <cell r="BN1072">
            <v>65</v>
          </cell>
        </row>
        <row r="1073">
          <cell r="A1073">
            <v>701000000</v>
          </cell>
          <cell r="D1073" t="str">
            <v>Univerzita Komenského v Bratislave</v>
          </cell>
          <cell r="E1073" t="str">
            <v>Pedagogická fakulta</v>
          </cell>
          <cell r="L1073">
            <v>1</v>
          </cell>
          <cell r="M1073">
            <v>1</v>
          </cell>
          <cell r="AN1073">
            <v>242</v>
          </cell>
          <cell r="AO1073">
            <v>262</v>
          </cell>
          <cell r="AP1073">
            <v>0</v>
          </cell>
          <cell r="AQ1073">
            <v>0</v>
          </cell>
          <cell r="AR1073">
            <v>242</v>
          </cell>
          <cell r="BH1073">
            <v>262.68</v>
          </cell>
          <cell r="BI1073">
            <v>262</v>
          </cell>
          <cell r="BJ1073">
            <v>0</v>
          </cell>
          <cell r="BK1073" t="str">
            <v>UK</v>
          </cell>
          <cell r="BN1073">
            <v>242</v>
          </cell>
        </row>
        <row r="1074">
          <cell r="A1074">
            <v>701000000</v>
          </cell>
          <cell r="D1074" t="str">
            <v>Univerzita Komenského v Bratislave</v>
          </cell>
          <cell r="E1074" t="str">
            <v>Pedagogická fakulta</v>
          </cell>
          <cell r="L1074">
            <v>1</v>
          </cell>
          <cell r="M1074">
            <v>1</v>
          </cell>
          <cell r="AN1074">
            <v>20.5</v>
          </cell>
          <cell r="AO1074">
            <v>25</v>
          </cell>
          <cell r="AP1074">
            <v>0</v>
          </cell>
          <cell r="AQ1074">
            <v>0</v>
          </cell>
          <cell r="AR1074">
            <v>20.5</v>
          </cell>
          <cell r="BH1074">
            <v>34.929230769230777</v>
          </cell>
          <cell r="BI1074">
            <v>25</v>
          </cell>
          <cell r="BJ1074">
            <v>0</v>
          </cell>
          <cell r="BK1074" t="str">
            <v>UK</v>
          </cell>
          <cell r="BN1074">
            <v>20.5</v>
          </cell>
        </row>
        <row r="1075">
          <cell r="A1075">
            <v>701000000</v>
          </cell>
          <cell r="D1075" t="str">
            <v>Univerzita Komenského v Bratislave</v>
          </cell>
          <cell r="E1075" t="str">
            <v>Pedagogická fakulta</v>
          </cell>
          <cell r="L1075">
            <v>1</v>
          </cell>
          <cell r="M1075">
            <v>1</v>
          </cell>
          <cell r="AN1075">
            <v>18</v>
          </cell>
          <cell r="AO1075">
            <v>20</v>
          </cell>
          <cell r="AP1075">
            <v>0</v>
          </cell>
          <cell r="AQ1075">
            <v>0</v>
          </cell>
          <cell r="AR1075">
            <v>18</v>
          </cell>
          <cell r="BH1075">
            <v>17.82</v>
          </cell>
          <cell r="BI1075">
            <v>20</v>
          </cell>
          <cell r="BJ1075">
            <v>0</v>
          </cell>
          <cell r="BK1075" t="str">
            <v>UK</v>
          </cell>
          <cell r="BN1075">
            <v>18</v>
          </cell>
        </row>
        <row r="1076">
          <cell r="A1076">
            <v>701000000</v>
          </cell>
          <cell r="D1076" t="str">
            <v>Univerzita Komenského v Bratislave</v>
          </cell>
          <cell r="E1076" t="str">
            <v>Pedagogická fakulta</v>
          </cell>
          <cell r="L1076">
            <v>1</v>
          </cell>
          <cell r="M1076">
            <v>1</v>
          </cell>
          <cell r="AN1076">
            <v>37</v>
          </cell>
          <cell r="AO1076">
            <v>42</v>
          </cell>
          <cell r="AP1076">
            <v>0</v>
          </cell>
          <cell r="AQ1076">
            <v>0</v>
          </cell>
          <cell r="AR1076">
            <v>37</v>
          </cell>
          <cell r="BH1076">
            <v>36.119999999999997</v>
          </cell>
          <cell r="BI1076">
            <v>42</v>
          </cell>
          <cell r="BJ1076">
            <v>0</v>
          </cell>
          <cell r="BK1076" t="str">
            <v>UK</v>
          </cell>
          <cell r="BN1076">
            <v>37</v>
          </cell>
        </row>
        <row r="1077">
          <cell r="A1077">
            <v>701000000</v>
          </cell>
          <cell r="D1077" t="str">
            <v>Univerzita Komenského v Bratislave</v>
          </cell>
          <cell r="E1077" t="str">
            <v>Pedagogická fakulta</v>
          </cell>
          <cell r="L1077">
            <v>1</v>
          </cell>
          <cell r="M1077">
            <v>1</v>
          </cell>
          <cell r="AN1077">
            <v>48</v>
          </cell>
          <cell r="AO1077">
            <v>53.5</v>
          </cell>
          <cell r="AP1077">
            <v>0</v>
          </cell>
          <cell r="AQ1077">
            <v>0</v>
          </cell>
          <cell r="AR1077">
            <v>48</v>
          </cell>
          <cell r="BH1077">
            <v>45.704999999999998</v>
          </cell>
          <cell r="BI1077">
            <v>53.5</v>
          </cell>
          <cell r="BJ1077">
            <v>0</v>
          </cell>
          <cell r="BK1077" t="str">
            <v>UK</v>
          </cell>
          <cell r="BN1077">
            <v>48</v>
          </cell>
        </row>
        <row r="1078">
          <cell r="A1078">
            <v>701000000</v>
          </cell>
          <cell r="D1078" t="str">
            <v>Univerzita Komenského v Bratislave</v>
          </cell>
          <cell r="E1078" t="str">
            <v>Pedagogická fakulta</v>
          </cell>
          <cell r="L1078">
            <v>2</v>
          </cell>
          <cell r="M1078">
            <v>1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BH1078">
            <v>0</v>
          </cell>
          <cell r="BI1078">
            <v>9</v>
          </cell>
          <cell r="BJ1078">
            <v>0</v>
          </cell>
          <cell r="BK1078" t="str">
            <v>UK</v>
          </cell>
          <cell r="BN1078">
            <v>0</v>
          </cell>
        </row>
        <row r="1079">
          <cell r="A1079">
            <v>701000000</v>
          </cell>
          <cell r="D1079" t="str">
            <v>Univerzita Komenského v Bratislave</v>
          </cell>
          <cell r="E1079" t="str">
            <v>Pedagogická fakulta</v>
          </cell>
          <cell r="L1079">
            <v>2</v>
          </cell>
          <cell r="M1079">
            <v>1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BH1079">
            <v>0</v>
          </cell>
          <cell r="BI1079">
            <v>14</v>
          </cell>
          <cell r="BJ1079">
            <v>0</v>
          </cell>
          <cell r="BK1079" t="str">
            <v>UK</v>
          </cell>
          <cell r="BN1079">
            <v>0</v>
          </cell>
        </row>
        <row r="1080">
          <cell r="A1080">
            <v>701000000</v>
          </cell>
          <cell r="D1080" t="str">
            <v>Univerzita Komenského v Bratislave</v>
          </cell>
          <cell r="E1080" t="str">
            <v>Pedagogická fakulta</v>
          </cell>
          <cell r="L1080">
            <v>1</v>
          </cell>
          <cell r="M1080">
            <v>1</v>
          </cell>
          <cell r="AN1080">
            <v>88</v>
          </cell>
          <cell r="AO1080">
            <v>98</v>
          </cell>
          <cell r="AP1080">
            <v>0</v>
          </cell>
          <cell r="AQ1080">
            <v>0</v>
          </cell>
          <cell r="AR1080">
            <v>88</v>
          </cell>
          <cell r="BH1080">
            <v>80.565660377358498</v>
          </cell>
          <cell r="BI1080">
            <v>98</v>
          </cell>
          <cell r="BJ1080">
            <v>0</v>
          </cell>
          <cell r="BK1080" t="str">
            <v>UK</v>
          </cell>
          <cell r="BN1080">
            <v>88</v>
          </cell>
        </row>
        <row r="1081">
          <cell r="A1081">
            <v>701000000</v>
          </cell>
          <cell r="D1081" t="str">
            <v>Univerzita Komenského v Bratislave</v>
          </cell>
          <cell r="E1081" t="str">
            <v>Pedagogická fakulta</v>
          </cell>
          <cell r="L1081">
            <v>2</v>
          </cell>
          <cell r="M1081">
            <v>3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BH1081">
            <v>0</v>
          </cell>
          <cell r="BI1081">
            <v>2</v>
          </cell>
          <cell r="BJ1081">
            <v>0</v>
          </cell>
          <cell r="BK1081" t="str">
            <v>UK</v>
          </cell>
          <cell r="BN1081">
            <v>0</v>
          </cell>
        </row>
        <row r="1082">
          <cell r="A1082">
            <v>701000000</v>
          </cell>
          <cell r="D1082" t="str">
            <v>Univerzita Komenského v Bratislave</v>
          </cell>
          <cell r="E1082" t="str">
            <v>Pedagogická fakulta</v>
          </cell>
          <cell r="L1082">
            <v>2</v>
          </cell>
          <cell r="M1082">
            <v>3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BH1082">
            <v>0</v>
          </cell>
          <cell r="BI1082">
            <v>5</v>
          </cell>
          <cell r="BJ1082">
            <v>0</v>
          </cell>
          <cell r="BK1082" t="str">
            <v>UK</v>
          </cell>
          <cell r="BN1082">
            <v>0</v>
          </cell>
        </row>
        <row r="1083">
          <cell r="A1083">
            <v>715000000</v>
          </cell>
          <cell r="D1083" t="str">
            <v>Akadémia Policajného zboru</v>
          </cell>
          <cell r="E1083">
            <v>0</v>
          </cell>
          <cell r="L1083">
            <v>2</v>
          </cell>
          <cell r="M1083">
            <v>1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BH1083">
            <v>0</v>
          </cell>
          <cell r="BI1083">
            <v>59</v>
          </cell>
          <cell r="BJ1083">
            <v>0</v>
          </cell>
          <cell r="BK1083" t="str">
            <v>APZ</v>
          </cell>
          <cell r="BN1083">
            <v>0</v>
          </cell>
        </row>
        <row r="1084">
          <cell r="A1084">
            <v>713000000</v>
          </cell>
          <cell r="D1084" t="str">
            <v>Trnavská univerzita v Trnave</v>
          </cell>
          <cell r="E1084" t="str">
            <v>Právnická fakulta</v>
          </cell>
          <cell r="L1084">
            <v>2</v>
          </cell>
          <cell r="M1084">
            <v>3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BH1084">
            <v>0</v>
          </cell>
          <cell r="BI1084">
            <v>9</v>
          </cell>
          <cell r="BJ1084">
            <v>0</v>
          </cell>
          <cell r="BK1084" t="str">
            <v>TVU</v>
          </cell>
          <cell r="BN1084">
            <v>0</v>
          </cell>
        </row>
        <row r="1085">
          <cell r="A1085">
            <v>713000000</v>
          </cell>
          <cell r="D1085" t="str">
            <v>Trnavská univerzita v Trnave</v>
          </cell>
          <cell r="E1085" t="str">
            <v>Právnická fakulta</v>
          </cell>
          <cell r="L1085">
            <v>2</v>
          </cell>
          <cell r="M1085">
            <v>3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BH1085">
            <v>0</v>
          </cell>
          <cell r="BI1085">
            <v>5</v>
          </cell>
          <cell r="BJ1085">
            <v>0</v>
          </cell>
          <cell r="BK1085" t="str">
            <v>TVU</v>
          </cell>
          <cell r="BN1085">
            <v>0</v>
          </cell>
        </row>
        <row r="1086">
          <cell r="A1086">
            <v>713000000</v>
          </cell>
          <cell r="D1086" t="str">
            <v>Trnavská univerzita v Trnave</v>
          </cell>
          <cell r="E1086" t="str">
            <v>Právnická fakulta</v>
          </cell>
          <cell r="L1086">
            <v>2</v>
          </cell>
          <cell r="M1086">
            <v>3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BH1086">
            <v>0</v>
          </cell>
          <cell r="BI1086">
            <v>13</v>
          </cell>
          <cell r="BJ1086">
            <v>0</v>
          </cell>
          <cell r="BK1086" t="str">
            <v>TVU</v>
          </cell>
          <cell r="BN1086">
            <v>0</v>
          </cell>
        </row>
        <row r="1087">
          <cell r="A1087">
            <v>713000000</v>
          </cell>
          <cell r="D1087" t="str">
            <v>Trnavská univerzita v Trnave</v>
          </cell>
          <cell r="E1087" t="str">
            <v>Právnická fakulta</v>
          </cell>
          <cell r="L1087">
            <v>1</v>
          </cell>
          <cell r="M1087">
            <v>2</v>
          </cell>
          <cell r="AN1087">
            <v>219</v>
          </cell>
          <cell r="AO1087">
            <v>266</v>
          </cell>
          <cell r="AP1087">
            <v>0</v>
          </cell>
          <cell r="AQ1087">
            <v>0</v>
          </cell>
          <cell r="AR1087">
            <v>219</v>
          </cell>
          <cell r="BH1087">
            <v>204.71739130434784</v>
          </cell>
          <cell r="BI1087">
            <v>266</v>
          </cell>
          <cell r="BJ1087">
            <v>0</v>
          </cell>
          <cell r="BK1087" t="str">
            <v>TVU</v>
          </cell>
          <cell r="BN1087">
            <v>219</v>
          </cell>
        </row>
        <row r="1088">
          <cell r="A1088">
            <v>713000000</v>
          </cell>
          <cell r="D1088" t="str">
            <v>Trnavská univerzita v Trnave</v>
          </cell>
          <cell r="E1088" t="str">
            <v>Právnická fakulta</v>
          </cell>
          <cell r="L1088">
            <v>2</v>
          </cell>
          <cell r="M1088">
            <v>3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BH1088">
            <v>0</v>
          </cell>
          <cell r="BI1088">
            <v>10</v>
          </cell>
          <cell r="BJ1088">
            <v>0</v>
          </cell>
          <cell r="BK1088" t="str">
            <v>TVU</v>
          </cell>
          <cell r="BN1088">
            <v>0</v>
          </cell>
        </row>
        <row r="1089">
          <cell r="A1089">
            <v>713000000</v>
          </cell>
          <cell r="D1089" t="str">
            <v>Trnavská univerzita v Trnave</v>
          </cell>
          <cell r="E1089" t="str">
            <v>Filozofická fakulta</v>
          </cell>
          <cell r="L1089">
            <v>2</v>
          </cell>
          <cell r="M1089">
            <v>3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BH1089">
            <v>0</v>
          </cell>
          <cell r="BI1089">
            <v>3</v>
          </cell>
          <cell r="BJ1089">
            <v>0</v>
          </cell>
          <cell r="BK1089" t="str">
            <v>TVU</v>
          </cell>
          <cell r="BN1089">
            <v>0</v>
          </cell>
        </row>
        <row r="1090">
          <cell r="A1090">
            <v>713000000</v>
          </cell>
          <cell r="D1090" t="str">
            <v>Trnavská univerzita v Trnave</v>
          </cell>
          <cell r="E1090" t="str">
            <v>Filozofická fakulta</v>
          </cell>
          <cell r="L1090">
            <v>1</v>
          </cell>
          <cell r="M1090">
            <v>2</v>
          </cell>
          <cell r="AN1090">
            <v>4</v>
          </cell>
          <cell r="AO1090">
            <v>5</v>
          </cell>
          <cell r="AP1090">
            <v>0</v>
          </cell>
          <cell r="AQ1090">
            <v>0</v>
          </cell>
          <cell r="AR1090">
            <v>4</v>
          </cell>
          <cell r="BH1090">
            <v>4</v>
          </cell>
          <cell r="BI1090">
            <v>5</v>
          </cell>
          <cell r="BJ1090">
            <v>0</v>
          </cell>
          <cell r="BK1090" t="str">
            <v>TVU</v>
          </cell>
          <cell r="BN1090">
            <v>4</v>
          </cell>
        </row>
        <row r="1091">
          <cell r="A1091">
            <v>713000000</v>
          </cell>
          <cell r="D1091" t="str">
            <v>Trnavská univerzita v Trnave</v>
          </cell>
          <cell r="E1091" t="str">
            <v>Filozofická fakulta</v>
          </cell>
          <cell r="L1091">
            <v>1</v>
          </cell>
          <cell r="M1091">
            <v>2</v>
          </cell>
          <cell r="AN1091">
            <v>19</v>
          </cell>
          <cell r="AO1091">
            <v>29</v>
          </cell>
          <cell r="AP1091">
            <v>0</v>
          </cell>
          <cell r="AQ1091">
            <v>0</v>
          </cell>
          <cell r="AR1091">
            <v>19</v>
          </cell>
          <cell r="BH1091">
            <v>15.545454545454545</v>
          </cell>
          <cell r="BI1091">
            <v>29</v>
          </cell>
          <cell r="BJ1091">
            <v>0</v>
          </cell>
          <cell r="BK1091" t="str">
            <v>TVU</v>
          </cell>
          <cell r="BN1091">
            <v>19</v>
          </cell>
        </row>
        <row r="1092">
          <cell r="A1092">
            <v>713000000</v>
          </cell>
          <cell r="D1092" t="str">
            <v>Trnavská univerzita v Trnave</v>
          </cell>
          <cell r="E1092" t="str">
            <v>Filozofická fakulta</v>
          </cell>
          <cell r="L1092">
            <v>1</v>
          </cell>
          <cell r="M1092">
            <v>2</v>
          </cell>
          <cell r="AN1092">
            <v>84</v>
          </cell>
          <cell r="AO1092">
            <v>95</v>
          </cell>
          <cell r="AP1092">
            <v>0</v>
          </cell>
          <cell r="AQ1092">
            <v>0</v>
          </cell>
          <cell r="AR1092">
            <v>84</v>
          </cell>
          <cell r="BH1092">
            <v>78.139534883720927</v>
          </cell>
          <cell r="BI1092">
            <v>95</v>
          </cell>
          <cell r="BJ1092">
            <v>0</v>
          </cell>
          <cell r="BK1092" t="str">
            <v>TVU</v>
          </cell>
          <cell r="BN1092">
            <v>84</v>
          </cell>
        </row>
        <row r="1093">
          <cell r="A1093">
            <v>713000000</v>
          </cell>
          <cell r="D1093" t="str">
            <v>Trnavská univerzita v Trnave</v>
          </cell>
          <cell r="E1093" t="str">
            <v>Filozofická fakulta</v>
          </cell>
          <cell r="L1093">
            <v>1</v>
          </cell>
          <cell r="M1093">
            <v>1</v>
          </cell>
          <cell r="AN1093">
            <v>29</v>
          </cell>
          <cell r="AO1093">
            <v>33</v>
          </cell>
          <cell r="AP1093">
            <v>0</v>
          </cell>
          <cell r="AQ1093">
            <v>0</v>
          </cell>
          <cell r="AR1093">
            <v>29</v>
          </cell>
          <cell r="BH1093">
            <v>25.7</v>
          </cell>
          <cell r="BI1093">
            <v>33</v>
          </cell>
          <cell r="BJ1093">
            <v>0</v>
          </cell>
          <cell r="BK1093" t="str">
            <v>TVU</v>
          </cell>
          <cell r="BN1093">
            <v>29</v>
          </cell>
        </row>
        <row r="1094">
          <cell r="A1094">
            <v>713000000</v>
          </cell>
          <cell r="D1094" t="str">
            <v>Trnavská univerzita v Trnave</v>
          </cell>
          <cell r="E1094" t="str">
            <v>Filozofická fakulta</v>
          </cell>
          <cell r="L1094">
            <v>1</v>
          </cell>
          <cell r="M1094">
            <v>1</v>
          </cell>
          <cell r="AN1094">
            <v>75</v>
          </cell>
          <cell r="AO1094">
            <v>79</v>
          </cell>
          <cell r="AP1094">
            <v>0</v>
          </cell>
          <cell r="AQ1094">
            <v>0</v>
          </cell>
          <cell r="AR1094">
            <v>75</v>
          </cell>
          <cell r="BH1094">
            <v>61.8</v>
          </cell>
          <cell r="BI1094">
            <v>79</v>
          </cell>
          <cell r="BJ1094">
            <v>0</v>
          </cell>
          <cell r="BK1094" t="str">
            <v>TVU</v>
          </cell>
          <cell r="BN1094">
            <v>75</v>
          </cell>
        </row>
        <row r="1095">
          <cell r="A1095">
            <v>713000000</v>
          </cell>
          <cell r="D1095" t="str">
            <v>Trnavská univerzita v Trnave</v>
          </cell>
          <cell r="E1095" t="str">
            <v>Filozofická fakulta</v>
          </cell>
          <cell r="L1095">
            <v>1</v>
          </cell>
          <cell r="M1095">
            <v>1</v>
          </cell>
          <cell r="AN1095">
            <v>25</v>
          </cell>
          <cell r="AO1095">
            <v>29</v>
          </cell>
          <cell r="AP1095">
            <v>0</v>
          </cell>
          <cell r="AQ1095">
            <v>0</v>
          </cell>
          <cell r="AR1095">
            <v>25</v>
          </cell>
          <cell r="BH1095">
            <v>20.5</v>
          </cell>
          <cell r="BI1095">
            <v>29</v>
          </cell>
          <cell r="BJ1095">
            <v>0</v>
          </cell>
          <cell r="BK1095" t="str">
            <v>TVU</v>
          </cell>
          <cell r="BN1095">
            <v>25</v>
          </cell>
        </row>
        <row r="1096">
          <cell r="A1096">
            <v>713000000</v>
          </cell>
          <cell r="D1096" t="str">
            <v>Trnavská univerzita v Trnave</v>
          </cell>
          <cell r="E1096" t="str">
            <v>Filozofická fakulta</v>
          </cell>
          <cell r="L1096">
            <v>2</v>
          </cell>
          <cell r="M1096">
            <v>1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BH1096">
            <v>0</v>
          </cell>
          <cell r="BI1096">
            <v>5</v>
          </cell>
          <cell r="BJ1096">
            <v>0</v>
          </cell>
          <cell r="BK1096" t="str">
            <v>TVU</v>
          </cell>
          <cell r="BN1096">
            <v>0</v>
          </cell>
        </row>
        <row r="1097">
          <cell r="A1097">
            <v>713000000</v>
          </cell>
          <cell r="D1097" t="str">
            <v>Trnavská univerzita v Trnave</v>
          </cell>
          <cell r="E1097" t="str">
            <v>Filozofická fakulta</v>
          </cell>
          <cell r="L1097">
            <v>2</v>
          </cell>
          <cell r="M1097">
            <v>2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BH1097">
            <v>0</v>
          </cell>
          <cell r="BI1097">
            <v>2</v>
          </cell>
          <cell r="BJ1097">
            <v>0</v>
          </cell>
          <cell r="BK1097" t="str">
            <v>TVU</v>
          </cell>
          <cell r="BN1097">
            <v>0</v>
          </cell>
        </row>
        <row r="1098">
          <cell r="A1098">
            <v>723000000</v>
          </cell>
          <cell r="D1098" t="str">
            <v>Slovenská zdravotnícka univerzita v Bratislave</v>
          </cell>
          <cell r="E1098" t="str">
            <v>Fakulta ošetrovateľstva a zdravotníckych odborných štúdií</v>
          </cell>
          <cell r="L1098">
            <v>2</v>
          </cell>
          <cell r="M1098">
            <v>5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BH1098">
            <v>0</v>
          </cell>
          <cell r="BI1098">
            <v>98</v>
          </cell>
          <cell r="BJ1098">
            <v>0</v>
          </cell>
          <cell r="BK1098" t="str">
            <v>SZU</v>
          </cell>
          <cell r="BN1098">
            <v>0</v>
          </cell>
        </row>
        <row r="1099">
          <cell r="A1099">
            <v>723000000</v>
          </cell>
          <cell r="D1099" t="str">
            <v>Slovenská zdravotnícka univerzita v Bratislave</v>
          </cell>
          <cell r="E1099" t="str">
            <v>Fakulta ošetrovateľstva a zdravotníckych odborných štúdií</v>
          </cell>
          <cell r="L1099">
            <v>2</v>
          </cell>
          <cell r="M1099">
            <v>3</v>
          </cell>
          <cell r="AN1099">
            <v>5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BH1099">
            <v>0</v>
          </cell>
          <cell r="BI1099">
            <v>9</v>
          </cell>
          <cell r="BJ1099">
            <v>0</v>
          </cell>
          <cell r="BK1099" t="str">
            <v>SZU</v>
          </cell>
          <cell r="BN1099">
            <v>0</v>
          </cell>
        </row>
        <row r="1100">
          <cell r="A1100">
            <v>723000000</v>
          </cell>
          <cell r="D1100" t="str">
            <v>Slovenská zdravotnícka univerzita v Bratislave</v>
          </cell>
          <cell r="E1100" t="str">
            <v>Fakulta ošetrovateľstva a zdravotníckych odborných štúdií</v>
          </cell>
          <cell r="L1100">
            <v>1</v>
          </cell>
          <cell r="M1100">
            <v>5</v>
          </cell>
          <cell r="AN1100">
            <v>47</v>
          </cell>
          <cell r="AO1100">
            <v>53</v>
          </cell>
          <cell r="AP1100">
            <v>0</v>
          </cell>
          <cell r="AQ1100">
            <v>0</v>
          </cell>
          <cell r="AR1100">
            <v>47</v>
          </cell>
          <cell r="BH1100">
            <v>146.18352941176471</v>
          </cell>
          <cell r="BI1100">
            <v>53</v>
          </cell>
          <cell r="BJ1100">
            <v>0</v>
          </cell>
          <cell r="BK1100" t="str">
            <v>SZU</v>
          </cell>
          <cell r="BN1100">
            <v>47</v>
          </cell>
        </row>
        <row r="1101">
          <cell r="A1101">
            <v>723000000</v>
          </cell>
          <cell r="D1101" t="str">
            <v>Slovenská zdravotnícka univerzita v Bratislave</v>
          </cell>
          <cell r="E1101" t="str">
            <v>Fakulta ošetrovateľstva a zdravotníckych odborných štúdií</v>
          </cell>
          <cell r="L1101">
            <v>1</v>
          </cell>
          <cell r="M1101">
            <v>5</v>
          </cell>
          <cell r="AN1101">
            <v>135</v>
          </cell>
          <cell r="AO1101">
            <v>152</v>
          </cell>
          <cell r="AP1101">
            <v>152</v>
          </cell>
          <cell r="AQ1101">
            <v>0</v>
          </cell>
          <cell r="AR1101">
            <v>135</v>
          </cell>
          <cell r="BH1101">
            <v>399.52000000000004</v>
          </cell>
          <cell r="BI1101">
            <v>152</v>
          </cell>
          <cell r="BJ1101">
            <v>0</v>
          </cell>
          <cell r="BK1101" t="str">
            <v>SZU</v>
          </cell>
          <cell r="BN1101">
            <v>135</v>
          </cell>
        </row>
        <row r="1102">
          <cell r="A1102">
            <v>701000000</v>
          </cell>
          <cell r="D1102" t="str">
            <v>Univerzita Komenského v Bratislave</v>
          </cell>
          <cell r="E1102" t="str">
            <v>Filozofická fakulta</v>
          </cell>
          <cell r="L1102">
            <v>1</v>
          </cell>
          <cell r="M1102">
            <v>2</v>
          </cell>
          <cell r="AN1102">
            <v>144</v>
          </cell>
          <cell r="AO1102">
            <v>161</v>
          </cell>
          <cell r="AP1102">
            <v>0</v>
          </cell>
          <cell r="AQ1102">
            <v>0</v>
          </cell>
          <cell r="AR1102">
            <v>144</v>
          </cell>
          <cell r="BH1102">
            <v>135</v>
          </cell>
          <cell r="BI1102">
            <v>161</v>
          </cell>
          <cell r="BJ1102">
            <v>0</v>
          </cell>
          <cell r="BK1102" t="str">
            <v>UK</v>
          </cell>
          <cell r="BN1102">
            <v>144</v>
          </cell>
        </row>
        <row r="1103">
          <cell r="A1103">
            <v>701000000</v>
          </cell>
          <cell r="D1103" t="str">
            <v>Univerzita Komenského v Bratislave</v>
          </cell>
          <cell r="E1103" t="str">
            <v>Filozofická fakulta</v>
          </cell>
          <cell r="L1103">
            <v>1</v>
          </cell>
          <cell r="M1103">
            <v>1</v>
          </cell>
          <cell r="AN1103">
            <v>0.5</v>
          </cell>
          <cell r="AO1103">
            <v>1.5</v>
          </cell>
          <cell r="AP1103">
            <v>0</v>
          </cell>
          <cell r="AQ1103">
            <v>0</v>
          </cell>
          <cell r="AR1103">
            <v>0.5</v>
          </cell>
          <cell r="BH1103">
            <v>0.52499999999999991</v>
          </cell>
          <cell r="BI1103">
            <v>1.5</v>
          </cell>
          <cell r="BJ1103">
            <v>0</v>
          </cell>
          <cell r="BK1103" t="str">
            <v>UK</v>
          </cell>
          <cell r="BN1103">
            <v>0.5</v>
          </cell>
        </row>
        <row r="1104">
          <cell r="A1104">
            <v>701000000</v>
          </cell>
          <cell r="D1104" t="str">
            <v>Univerzita Komenského v Bratislave</v>
          </cell>
          <cell r="E1104" t="str">
            <v>Filozofická fakulta</v>
          </cell>
          <cell r="L1104">
            <v>1</v>
          </cell>
          <cell r="M1104">
            <v>1</v>
          </cell>
          <cell r="AN1104">
            <v>26</v>
          </cell>
          <cell r="AO1104">
            <v>33</v>
          </cell>
          <cell r="AP1104">
            <v>0</v>
          </cell>
          <cell r="AQ1104">
            <v>0</v>
          </cell>
          <cell r="AR1104">
            <v>26</v>
          </cell>
          <cell r="BH1104">
            <v>29.459210526315786</v>
          </cell>
          <cell r="BI1104">
            <v>33</v>
          </cell>
          <cell r="BJ1104">
            <v>0</v>
          </cell>
          <cell r="BK1104" t="str">
            <v>UK</v>
          </cell>
          <cell r="BN1104">
            <v>26</v>
          </cell>
        </row>
        <row r="1105">
          <cell r="A1105">
            <v>701000000</v>
          </cell>
          <cell r="D1105" t="str">
            <v>Univerzita Komenského v Bratislave</v>
          </cell>
          <cell r="E1105" t="str">
            <v>Filozofická fakulta</v>
          </cell>
          <cell r="L1105">
            <v>1</v>
          </cell>
          <cell r="M1105">
            <v>2</v>
          </cell>
          <cell r="AN1105">
            <v>22</v>
          </cell>
          <cell r="AO1105">
            <v>26</v>
          </cell>
          <cell r="AP1105">
            <v>0</v>
          </cell>
          <cell r="AQ1105">
            <v>0</v>
          </cell>
          <cell r="AR1105">
            <v>22</v>
          </cell>
          <cell r="BH1105">
            <v>18.333333333333336</v>
          </cell>
          <cell r="BI1105">
            <v>26</v>
          </cell>
          <cell r="BJ1105">
            <v>0</v>
          </cell>
          <cell r="BK1105" t="str">
            <v>UK</v>
          </cell>
          <cell r="BN1105">
            <v>22</v>
          </cell>
        </row>
        <row r="1106">
          <cell r="A1106">
            <v>701000000</v>
          </cell>
          <cell r="D1106" t="str">
            <v>Univerzita Komenského v Bratislave</v>
          </cell>
          <cell r="E1106" t="str">
            <v>Filozofická fakulta</v>
          </cell>
          <cell r="L1106">
            <v>1</v>
          </cell>
          <cell r="M1106">
            <v>2</v>
          </cell>
          <cell r="AN1106">
            <v>28</v>
          </cell>
          <cell r="AO1106">
            <v>34</v>
          </cell>
          <cell r="AP1106">
            <v>0</v>
          </cell>
          <cell r="AQ1106">
            <v>0</v>
          </cell>
          <cell r="AR1106">
            <v>28</v>
          </cell>
          <cell r="BH1106">
            <v>24.266666666666666</v>
          </cell>
          <cell r="BI1106">
            <v>34</v>
          </cell>
          <cell r="BJ1106">
            <v>0</v>
          </cell>
          <cell r="BK1106" t="str">
            <v>UK</v>
          </cell>
          <cell r="BN1106">
            <v>28</v>
          </cell>
        </row>
        <row r="1107">
          <cell r="A1107">
            <v>701000000</v>
          </cell>
          <cell r="D1107" t="str">
            <v>Univerzita Komenského v Bratislave</v>
          </cell>
          <cell r="E1107" t="str">
            <v>Filozofická fakulta</v>
          </cell>
          <cell r="L1107">
            <v>1</v>
          </cell>
          <cell r="M1107">
            <v>1</v>
          </cell>
          <cell r="AN1107">
            <v>34</v>
          </cell>
          <cell r="AO1107">
            <v>35</v>
          </cell>
          <cell r="AP1107">
            <v>0</v>
          </cell>
          <cell r="AQ1107">
            <v>0</v>
          </cell>
          <cell r="AR1107">
            <v>34</v>
          </cell>
          <cell r="BH1107">
            <v>28</v>
          </cell>
          <cell r="BI1107">
            <v>35</v>
          </cell>
          <cell r="BJ1107">
            <v>0</v>
          </cell>
          <cell r="BK1107" t="str">
            <v>UK</v>
          </cell>
          <cell r="BN1107">
            <v>34</v>
          </cell>
        </row>
        <row r="1108">
          <cell r="A1108">
            <v>701000000</v>
          </cell>
          <cell r="D1108" t="str">
            <v>Univerzita Komenského v Bratislave</v>
          </cell>
          <cell r="E1108" t="str">
            <v>Filozofická fakulta</v>
          </cell>
          <cell r="L1108">
            <v>1</v>
          </cell>
          <cell r="M1108">
            <v>1</v>
          </cell>
          <cell r="AN1108">
            <v>27.5</v>
          </cell>
          <cell r="AO1108">
            <v>29</v>
          </cell>
          <cell r="AP1108">
            <v>0</v>
          </cell>
          <cell r="AQ1108">
            <v>0</v>
          </cell>
          <cell r="AR1108">
            <v>27.5</v>
          </cell>
          <cell r="BH1108">
            <v>33.409090909090907</v>
          </cell>
          <cell r="BI1108">
            <v>29</v>
          </cell>
          <cell r="BJ1108">
            <v>0</v>
          </cell>
          <cell r="BK1108" t="str">
            <v>UK</v>
          </cell>
          <cell r="BN1108">
            <v>27.5</v>
          </cell>
        </row>
        <row r="1109">
          <cell r="A1109">
            <v>701000000</v>
          </cell>
          <cell r="D1109" t="str">
            <v>Univerzita Komenského v Bratislave</v>
          </cell>
          <cell r="E1109" t="str">
            <v>Filozofická fakulta</v>
          </cell>
          <cell r="L1109">
            <v>1</v>
          </cell>
          <cell r="M1109">
            <v>1</v>
          </cell>
          <cell r="AN1109">
            <v>53</v>
          </cell>
          <cell r="AO1109">
            <v>62</v>
          </cell>
          <cell r="AP1109">
            <v>0</v>
          </cell>
          <cell r="AQ1109">
            <v>0</v>
          </cell>
          <cell r="AR1109">
            <v>53</v>
          </cell>
          <cell r="BH1109">
            <v>46.099999999999994</v>
          </cell>
          <cell r="BI1109">
            <v>62</v>
          </cell>
          <cell r="BJ1109">
            <v>0</v>
          </cell>
          <cell r="BK1109" t="str">
            <v>UK</v>
          </cell>
          <cell r="BN1109">
            <v>53</v>
          </cell>
        </row>
        <row r="1110">
          <cell r="A1110">
            <v>701000000</v>
          </cell>
          <cell r="D1110" t="str">
            <v>Univerzita Komenského v Bratislave</v>
          </cell>
          <cell r="E1110" t="str">
            <v>Filozofická fakulta</v>
          </cell>
          <cell r="L1110">
            <v>1</v>
          </cell>
          <cell r="M1110">
            <v>2</v>
          </cell>
          <cell r="AN1110">
            <v>7</v>
          </cell>
          <cell r="AO1110">
            <v>12</v>
          </cell>
          <cell r="AP1110">
            <v>0</v>
          </cell>
          <cell r="AQ1110">
            <v>0</v>
          </cell>
          <cell r="AR1110">
            <v>7</v>
          </cell>
          <cell r="BH1110">
            <v>3</v>
          </cell>
          <cell r="BI1110">
            <v>12</v>
          </cell>
          <cell r="BJ1110">
            <v>0</v>
          </cell>
          <cell r="BK1110" t="str">
            <v>UK</v>
          </cell>
          <cell r="BN1110">
            <v>7</v>
          </cell>
        </row>
        <row r="1111">
          <cell r="A1111">
            <v>701000000</v>
          </cell>
          <cell r="D1111" t="str">
            <v>Univerzita Komenského v Bratislave</v>
          </cell>
          <cell r="E1111" t="str">
            <v>Filozofická fakulta</v>
          </cell>
          <cell r="L1111">
            <v>1</v>
          </cell>
          <cell r="M1111">
            <v>3</v>
          </cell>
          <cell r="AN1111">
            <v>6</v>
          </cell>
          <cell r="AO1111">
            <v>0</v>
          </cell>
          <cell r="AP1111">
            <v>0</v>
          </cell>
          <cell r="AQ1111">
            <v>0</v>
          </cell>
          <cell r="AR1111">
            <v>6</v>
          </cell>
          <cell r="BH1111">
            <v>13.200000000000001</v>
          </cell>
          <cell r="BI1111">
            <v>6</v>
          </cell>
          <cell r="BJ1111">
            <v>6</v>
          </cell>
          <cell r="BK1111" t="str">
            <v>UK</v>
          </cell>
          <cell r="BN1111">
            <v>6</v>
          </cell>
        </row>
        <row r="1112">
          <cell r="A1112">
            <v>701000000</v>
          </cell>
          <cell r="D1112" t="str">
            <v>Univerzita Komenského v Bratislave</v>
          </cell>
          <cell r="E1112" t="str">
            <v>Filozofická fakulta</v>
          </cell>
          <cell r="L1112">
            <v>1</v>
          </cell>
          <cell r="M1112">
            <v>2</v>
          </cell>
          <cell r="AN1112">
            <v>20</v>
          </cell>
          <cell r="AO1112">
            <v>22</v>
          </cell>
          <cell r="AP1112">
            <v>0</v>
          </cell>
          <cell r="AQ1112">
            <v>0</v>
          </cell>
          <cell r="AR1112">
            <v>20</v>
          </cell>
          <cell r="BH1112">
            <v>16.666666666666668</v>
          </cell>
          <cell r="BI1112">
            <v>22</v>
          </cell>
          <cell r="BJ1112">
            <v>0</v>
          </cell>
          <cell r="BK1112" t="str">
            <v>UK</v>
          </cell>
          <cell r="BN1112">
            <v>20</v>
          </cell>
        </row>
        <row r="1113">
          <cell r="A1113">
            <v>701000000</v>
          </cell>
          <cell r="D1113" t="str">
            <v>Univerzita Komenského v Bratislave</v>
          </cell>
          <cell r="E1113" t="str">
            <v>Filozofická fakulta</v>
          </cell>
          <cell r="L1113">
            <v>1</v>
          </cell>
          <cell r="M1113">
            <v>2</v>
          </cell>
          <cell r="AN1113">
            <v>22</v>
          </cell>
          <cell r="AO1113">
            <v>24</v>
          </cell>
          <cell r="AP1113">
            <v>0</v>
          </cell>
          <cell r="AQ1113">
            <v>0</v>
          </cell>
          <cell r="AR1113">
            <v>22</v>
          </cell>
          <cell r="BH1113">
            <v>22</v>
          </cell>
          <cell r="BI1113">
            <v>24</v>
          </cell>
          <cell r="BJ1113">
            <v>0</v>
          </cell>
          <cell r="BK1113" t="str">
            <v>UK</v>
          </cell>
          <cell r="BN1113">
            <v>22</v>
          </cell>
        </row>
        <row r="1114">
          <cell r="A1114">
            <v>701000000</v>
          </cell>
          <cell r="D1114" t="str">
            <v>Univerzita Komenského v Bratislave</v>
          </cell>
          <cell r="E1114" t="str">
            <v>Filozofická fakulta</v>
          </cell>
          <cell r="L1114">
            <v>1</v>
          </cell>
          <cell r="M1114">
            <v>2</v>
          </cell>
          <cell r="AN1114">
            <v>48</v>
          </cell>
          <cell r="AO1114">
            <v>54</v>
          </cell>
          <cell r="AP1114">
            <v>0</v>
          </cell>
          <cell r="AQ1114">
            <v>0</v>
          </cell>
          <cell r="AR1114">
            <v>48</v>
          </cell>
          <cell r="BH1114">
            <v>68</v>
          </cell>
          <cell r="BI1114">
            <v>54</v>
          </cell>
          <cell r="BJ1114">
            <v>0</v>
          </cell>
          <cell r="BK1114" t="str">
            <v>UK</v>
          </cell>
          <cell r="BN1114">
            <v>48</v>
          </cell>
        </row>
        <row r="1115">
          <cell r="A1115">
            <v>701000000</v>
          </cell>
          <cell r="D1115" t="str">
            <v>Univerzita Komenského v Bratislave</v>
          </cell>
          <cell r="E1115" t="str">
            <v>Filozofická fakulta</v>
          </cell>
          <cell r="L1115">
            <v>1</v>
          </cell>
          <cell r="M1115">
            <v>2</v>
          </cell>
          <cell r="AN1115">
            <v>16</v>
          </cell>
          <cell r="AO1115">
            <v>19</v>
          </cell>
          <cell r="AP1115">
            <v>0</v>
          </cell>
          <cell r="AQ1115">
            <v>0</v>
          </cell>
          <cell r="AR1115">
            <v>16</v>
          </cell>
          <cell r="BH1115">
            <v>21.6</v>
          </cell>
          <cell r="BI1115">
            <v>19</v>
          </cell>
          <cell r="BJ1115">
            <v>0</v>
          </cell>
          <cell r="BK1115" t="str">
            <v>UK</v>
          </cell>
          <cell r="BN1115">
            <v>16</v>
          </cell>
        </row>
        <row r="1116">
          <cell r="A1116">
            <v>701000000</v>
          </cell>
          <cell r="D1116" t="str">
            <v>Univerzita Komenského v Bratislave</v>
          </cell>
          <cell r="E1116" t="str">
            <v>Filozofická fakulta</v>
          </cell>
          <cell r="L1116">
            <v>1</v>
          </cell>
          <cell r="M1116">
            <v>2</v>
          </cell>
          <cell r="AN1116">
            <v>41.5</v>
          </cell>
          <cell r="AO1116">
            <v>46.5</v>
          </cell>
          <cell r="AP1116">
            <v>0</v>
          </cell>
          <cell r="AQ1116">
            <v>0</v>
          </cell>
          <cell r="AR1116">
            <v>41.5</v>
          </cell>
          <cell r="BH1116">
            <v>44.223437500000003</v>
          </cell>
          <cell r="BI1116">
            <v>46.5</v>
          </cell>
          <cell r="BJ1116">
            <v>0</v>
          </cell>
          <cell r="BK1116" t="str">
            <v>UK</v>
          </cell>
          <cell r="BN1116">
            <v>41.5</v>
          </cell>
        </row>
        <row r="1117">
          <cell r="A1117">
            <v>701000000</v>
          </cell>
          <cell r="D1117" t="str">
            <v>Univerzita Komenského v Bratislave</v>
          </cell>
          <cell r="E1117" t="str">
            <v>Filozofická fakulta</v>
          </cell>
          <cell r="L1117">
            <v>1</v>
          </cell>
          <cell r="M1117">
            <v>2</v>
          </cell>
          <cell r="AN1117">
            <v>5</v>
          </cell>
          <cell r="AO1117">
            <v>6.5</v>
          </cell>
          <cell r="AP1117">
            <v>0</v>
          </cell>
          <cell r="AQ1117">
            <v>0</v>
          </cell>
          <cell r="AR1117">
            <v>5</v>
          </cell>
          <cell r="BH1117">
            <v>5.5</v>
          </cell>
          <cell r="BI1117">
            <v>6.5</v>
          </cell>
          <cell r="BJ1117">
            <v>0</v>
          </cell>
          <cell r="BK1117" t="str">
            <v>UK</v>
          </cell>
          <cell r="BN1117">
            <v>5</v>
          </cell>
        </row>
        <row r="1118">
          <cell r="A1118">
            <v>701000000</v>
          </cell>
          <cell r="D1118" t="str">
            <v>Univerzita Komenského v Bratislave</v>
          </cell>
          <cell r="E1118" t="str">
            <v>Filozofická fakulta</v>
          </cell>
          <cell r="L1118">
            <v>1</v>
          </cell>
          <cell r="M1118">
            <v>1</v>
          </cell>
          <cell r="AN1118">
            <v>3.5</v>
          </cell>
          <cell r="AO1118">
            <v>4.5</v>
          </cell>
          <cell r="AP1118">
            <v>0</v>
          </cell>
          <cell r="AQ1118">
            <v>0</v>
          </cell>
          <cell r="AR1118">
            <v>3.5</v>
          </cell>
          <cell r="BH1118">
            <v>3.6599999999999997</v>
          </cell>
          <cell r="BI1118">
            <v>4.5</v>
          </cell>
          <cell r="BJ1118">
            <v>0</v>
          </cell>
          <cell r="BK1118" t="str">
            <v>UK</v>
          </cell>
          <cell r="BN1118">
            <v>3.5</v>
          </cell>
        </row>
        <row r="1119">
          <cell r="A1119">
            <v>701000000</v>
          </cell>
          <cell r="D1119" t="str">
            <v>Univerzita Komenského v Bratislave</v>
          </cell>
          <cell r="E1119" t="str">
            <v>Filozofická fakulta</v>
          </cell>
          <cell r="L1119">
            <v>1</v>
          </cell>
          <cell r="M1119">
            <v>1</v>
          </cell>
          <cell r="AN1119">
            <v>43.5</v>
          </cell>
          <cell r="AO1119">
            <v>46.5</v>
          </cell>
          <cell r="AP1119">
            <v>0</v>
          </cell>
          <cell r="AQ1119">
            <v>0</v>
          </cell>
          <cell r="AR1119">
            <v>43.5</v>
          </cell>
          <cell r="BH1119">
            <v>40.590000000000003</v>
          </cell>
          <cell r="BI1119">
            <v>46.5</v>
          </cell>
          <cell r="BJ1119">
            <v>0</v>
          </cell>
          <cell r="BK1119" t="str">
            <v>UK</v>
          </cell>
          <cell r="BN1119">
            <v>43.5</v>
          </cell>
        </row>
        <row r="1120">
          <cell r="A1120">
            <v>701000000</v>
          </cell>
          <cell r="D1120" t="str">
            <v>Univerzita Komenského v Bratislave</v>
          </cell>
          <cell r="E1120" t="str">
            <v>Filozofická fakulta</v>
          </cell>
          <cell r="L1120">
            <v>1</v>
          </cell>
          <cell r="M1120">
            <v>2</v>
          </cell>
          <cell r="AN1120">
            <v>25.5</v>
          </cell>
          <cell r="AO1120">
            <v>28.5</v>
          </cell>
          <cell r="AP1120">
            <v>0</v>
          </cell>
          <cell r="AQ1120">
            <v>0</v>
          </cell>
          <cell r="AR1120">
            <v>25.5</v>
          </cell>
          <cell r="BH1120">
            <v>25.712499999999999</v>
          </cell>
          <cell r="BI1120">
            <v>28.5</v>
          </cell>
          <cell r="BJ1120">
            <v>0</v>
          </cell>
          <cell r="BK1120" t="str">
            <v>UK</v>
          </cell>
          <cell r="BN1120">
            <v>25.5</v>
          </cell>
        </row>
        <row r="1121">
          <cell r="A1121">
            <v>701000000</v>
          </cell>
          <cell r="D1121" t="str">
            <v>Univerzita Komenského v Bratislave</v>
          </cell>
          <cell r="E1121" t="str">
            <v>Filozofická fakulta</v>
          </cell>
          <cell r="L1121">
            <v>1</v>
          </cell>
          <cell r="M1121">
            <v>2</v>
          </cell>
          <cell r="AN1121">
            <v>56</v>
          </cell>
          <cell r="AO1121">
            <v>58</v>
          </cell>
          <cell r="AP1121">
            <v>0</v>
          </cell>
          <cell r="AQ1121">
            <v>0</v>
          </cell>
          <cell r="AR1121">
            <v>56</v>
          </cell>
          <cell r="BH1121">
            <v>67.2</v>
          </cell>
          <cell r="BI1121">
            <v>58</v>
          </cell>
          <cell r="BJ1121">
            <v>0</v>
          </cell>
          <cell r="BK1121" t="str">
            <v>UK</v>
          </cell>
          <cell r="BN1121">
            <v>56</v>
          </cell>
        </row>
        <row r="1122">
          <cell r="A1122">
            <v>701000000</v>
          </cell>
          <cell r="D1122" t="str">
            <v>Univerzita Komenského v Bratislave</v>
          </cell>
          <cell r="E1122" t="str">
            <v>Filozofická fakulta</v>
          </cell>
          <cell r="L1122">
            <v>1</v>
          </cell>
          <cell r="M1122">
            <v>1</v>
          </cell>
          <cell r="AN1122">
            <v>10</v>
          </cell>
          <cell r="AO1122">
            <v>17</v>
          </cell>
          <cell r="AP1122">
            <v>0</v>
          </cell>
          <cell r="AQ1122">
            <v>0</v>
          </cell>
          <cell r="AR1122">
            <v>10</v>
          </cell>
          <cell r="BH1122">
            <v>8.8000000000000007</v>
          </cell>
          <cell r="BI1122">
            <v>17</v>
          </cell>
          <cell r="BJ1122">
            <v>0</v>
          </cell>
          <cell r="BK1122" t="str">
            <v>UK</v>
          </cell>
          <cell r="BN1122">
            <v>10</v>
          </cell>
        </row>
        <row r="1123">
          <cell r="A1123">
            <v>701000000</v>
          </cell>
          <cell r="D1123" t="str">
            <v>Univerzita Komenského v Bratislave</v>
          </cell>
          <cell r="E1123" t="str">
            <v>Filozofická fakulta</v>
          </cell>
          <cell r="L1123">
            <v>1</v>
          </cell>
          <cell r="M1123">
            <v>1</v>
          </cell>
          <cell r="AN1123">
            <v>9.5</v>
          </cell>
          <cell r="AO1123">
            <v>10.5</v>
          </cell>
          <cell r="AP1123">
            <v>0</v>
          </cell>
          <cell r="AQ1123">
            <v>0</v>
          </cell>
          <cell r="AR1123">
            <v>9.5</v>
          </cell>
          <cell r="BH1123">
            <v>10.649999999999999</v>
          </cell>
          <cell r="BI1123">
            <v>10.5</v>
          </cell>
          <cell r="BJ1123">
            <v>0</v>
          </cell>
          <cell r="BK1123" t="str">
            <v>UK</v>
          </cell>
          <cell r="BN1123">
            <v>9.5</v>
          </cell>
        </row>
        <row r="1124">
          <cell r="A1124">
            <v>701000000</v>
          </cell>
          <cell r="D1124" t="str">
            <v>Univerzita Komenského v Bratislave</v>
          </cell>
          <cell r="E1124" t="str">
            <v>Filozofická fakulta</v>
          </cell>
          <cell r="L1124">
            <v>1</v>
          </cell>
          <cell r="M1124">
            <v>1</v>
          </cell>
          <cell r="AN1124">
            <v>57</v>
          </cell>
          <cell r="AO1124">
            <v>62.5</v>
          </cell>
          <cell r="AP1124">
            <v>0</v>
          </cell>
          <cell r="AQ1124">
            <v>0</v>
          </cell>
          <cell r="AR1124">
            <v>57</v>
          </cell>
          <cell r="BH1124">
            <v>54.191176470588239</v>
          </cell>
          <cell r="BI1124">
            <v>62.5</v>
          </cell>
          <cell r="BJ1124">
            <v>0</v>
          </cell>
          <cell r="BK1124" t="str">
            <v>UK</v>
          </cell>
          <cell r="BN1124">
            <v>57</v>
          </cell>
        </row>
        <row r="1125">
          <cell r="A1125">
            <v>701000000</v>
          </cell>
          <cell r="D1125" t="str">
            <v>Univerzita Komenského v Bratislave</v>
          </cell>
          <cell r="E1125" t="str">
            <v>Filozofická fakulta</v>
          </cell>
          <cell r="L1125">
            <v>1</v>
          </cell>
          <cell r="M1125">
            <v>1</v>
          </cell>
          <cell r="AN1125">
            <v>25.5</v>
          </cell>
          <cell r="AO1125">
            <v>30</v>
          </cell>
          <cell r="AP1125">
            <v>0</v>
          </cell>
          <cell r="AQ1125">
            <v>0</v>
          </cell>
          <cell r="AR1125">
            <v>25.5</v>
          </cell>
          <cell r="BH1125">
            <v>33.074999999999996</v>
          </cell>
          <cell r="BI1125">
            <v>30</v>
          </cell>
          <cell r="BJ1125">
            <v>0</v>
          </cell>
          <cell r="BK1125" t="str">
            <v>UK</v>
          </cell>
          <cell r="BN1125">
            <v>25.5</v>
          </cell>
        </row>
        <row r="1126">
          <cell r="A1126">
            <v>701000000</v>
          </cell>
          <cell r="D1126" t="str">
            <v>Univerzita Komenského v Bratislave</v>
          </cell>
          <cell r="E1126" t="str">
            <v>Filozofická fakulta</v>
          </cell>
          <cell r="L1126">
            <v>1</v>
          </cell>
          <cell r="M1126">
            <v>1</v>
          </cell>
          <cell r="AN1126">
            <v>48</v>
          </cell>
          <cell r="AO1126">
            <v>54</v>
          </cell>
          <cell r="AP1126">
            <v>0</v>
          </cell>
          <cell r="AQ1126">
            <v>0</v>
          </cell>
          <cell r="AR1126">
            <v>48</v>
          </cell>
          <cell r="BH1126">
            <v>51.48</v>
          </cell>
          <cell r="BI1126">
            <v>54</v>
          </cell>
          <cell r="BJ1126">
            <v>0</v>
          </cell>
          <cell r="BK1126" t="str">
            <v>UK</v>
          </cell>
          <cell r="BN1126">
            <v>48</v>
          </cell>
        </row>
        <row r="1127">
          <cell r="A1127">
            <v>701000000</v>
          </cell>
          <cell r="D1127" t="str">
            <v>Univerzita Komenského v Bratislave</v>
          </cell>
          <cell r="E1127" t="str">
            <v>Filozofická fakulta</v>
          </cell>
          <cell r="L1127">
            <v>1</v>
          </cell>
          <cell r="M1127">
            <v>1</v>
          </cell>
          <cell r="AN1127">
            <v>16</v>
          </cell>
          <cell r="AO1127">
            <v>20</v>
          </cell>
          <cell r="AP1127">
            <v>0</v>
          </cell>
          <cell r="AQ1127">
            <v>0</v>
          </cell>
          <cell r="AR1127">
            <v>16</v>
          </cell>
          <cell r="BH1127">
            <v>14.5</v>
          </cell>
          <cell r="BI1127">
            <v>20</v>
          </cell>
          <cell r="BJ1127">
            <v>0</v>
          </cell>
          <cell r="BK1127" t="str">
            <v>UK</v>
          </cell>
          <cell r="BN1127">
            <v>16</v>
          </cell>
        </row>
        <row r="1128">
          <cell r="A1128">
            <v>701000000</v>
          </cell>
          <cell r="D1128" t="str">
            <v>Univerzita Komenského v Bratislave</v>
          </cell>
          <cell r="E1128" t="str">
            <v>Filozofická fakulta</v>
          </cell>
          <cell r="L1128">
            <v>1</v>
          </cell>
          <cell r="M1128">
            <v>1</v>
          </cell>
          <cell r="AN1128">
            <v>47</v>
          </cell>
          <cell r="AO1128">
            <v>54</v>
          </cell>
          <cell r="AP1128">
            <v>0</v>
          </cell>
          <cell r="AQ1128">
            <v>0</v>
          </cell>
          <cell r="AR1128">
            <v>47</v>
          </cell>
          <cell r="BH1128">
            <v>42.5</v>
          </cell>
          <cell r="BI1128">
            <v>54</v>
          </cell>
          <cell r="BJ1128">
            <v>0</v>
          </cell>
          <cell r="BK1128" t="str">
            <v>UK</v>
          </cell>
          <cell r="BN1128">
            <v>47</v>
          </cell>
        </row>
        <row r="1129">
          <cell r="A1129">
            <v>701000000</v>
          </cell>
          <cell r="D1129" t="str">
            <v>Univerzita Komenského v Bratislave</v>
          </cell>
          <cell r="E1129" t="str">
            <v>Filozofická fakulta</v>
          </cell>
          <cell r="L1129">
            <v>1</v>
          </cell>
          <cell r="M1129">
            <v>1</v>
          </cell>
          <cell r="AN1129">
            <v>0</v>
          </cell>
          <cell r="AO1129">
            <v>1</v>
          </cell>
          <cell r="AP1129">
            <v>0</v>
          </cell>
          <cell r="AQ1129">
            <v>0</v>
          </cell>
          <cell r="AR1129">
            <v>0</v>
          </cell>
          <cell r="BH1129">
            <v>0</v>
          </cell>
          <cell r="BI1129">
            <v>1</v>
          </cell>
          <cell r="BJ1129">
            <v>0</v>
          </cell>
          <cell r="BK1129" t="str">
            <v>UK</v>
          </cell>
          <cell r="BN1129">
            <v>0</v>
          </cell>
        </row>
        <row r="1130">
          <cell r="A1130">
            <v>701000000</v>
          </cell>
          <cell r="D1130" t="str">
            <v>Univerzita Komenského v Bratislave</v>
          </cell>
          <cell r="E1130" t="str">
            <v>Filozofická fakulta</v>
          </cell>
          <cell r="L1130">
            <v>1</v>
          </cell>
          <cell r="M1130">
            <v>1</v>
          </cell>
          <cell r="AN1130">
            <v>2</v>
          </cell>
          <cell r="AO1130">
            <v>3</v>
          </cell>
          <cell r="AP1130">
            <v>0</v>
          </cell>
          <cell r="AQ1130">
            <v>0</v>
          </cell>
          <cell r="AR1130">
            <v>2</v>
          </cell>
          <cell r="BH1130">
            <v>3</v>
          </cell>
          <cell r="BI1130">
            <v>3</v>
          </cell>
          <cell r="BJ1130">
            <v>0</v>
          </cell>
          <cell r="BK1130" t="str">
            <v>UK</v>
          </cell>
          <cell r="BN1130">
            <v>2</v>
          </cell>
        </row>
        <row r="1131">
          <cell r="A1131">
            <v>701000000</v>
          </cell>
          <cell r="D1131" t="str">
            <v>Univerzita Komenského v Bratislave</v>
          </cell>
          <cell r="E1131" t="str">
            <v>Filozofická fakulta</v>
          </cell>
          <cell r="L1131">
            <v>1</v>
          </cell>
          <cell r="M1131">
            <v>1</v>
          </cell>
          <cell r="AN1131">
            <v>14.5</v>
          </cell>
          <cell r="AO1131">
            <v>17</v>
          </cell>
          <cell r="AP1131">
            <v>0</v>
          </cell>
          <cell r="AQ1131">
            <v>0</v>
          </cell>
          <cell r="AR1131">
            <v>14.5</v>
          </cell>
          <cell r="BH1131">
            <v>19.5</v>
          </cell>
          <cell r="BI1131">
            <v>17</v>
          </cell>
          <cell r="BJ1131">
            <v>0</v>
          </cell>
          <cell r="BK1131" t="str">
            <v>UK</v>
          </cell>
          <cell r="BN1131">
            <v>14.5</v>
          </cell>
        </row>
        <row r="1132">
          <cell r="A1132">
            <v>701000000</v>
          </cell>
          <cell r="D1132" t="str">
            <v>Univerzita Komenského v Bratislave</v>
          </cell>
          <cell r="E1132" t="str">
            <v>Filozofická fakulta</v>
          </cell>
          <cell r="L1132">
            <v>1</v>
          </cell>
          <cell r="M1132">
            <v>1</v>
          </cell>
          <cell r="AN1132">
            <v>0</v>
          </cell>
          <cell r="AO1132">
            <v>1</v>
          </cell>
          <cell r="AP1132">
            <v>0</v>
          </cell>
          <cell r="AQ1132">
            <v>0</v>
          </cell>
          <cell r="AR1132">
            <v>0</v>
          </cell>
          <cell r="BH1132">
            <v>0</v>
          </cell>
          <cell r="BI1132">
            <v>1</v>
          </cell>
          <cell r="BJ1132">
            <v>0</v>
          </cell>
          <cell r="BK1132" t="str">
            <v>UK</v>
          </cell>
          <cell r="BN1132">
            <v>0</v>
          </cell>
        </row>
        <row r="1133">
          <cell r="A1133">
            <v>701000000</v>
          </cell>
          <cell r="D1133" t="str">
            <v>Univerzita Komenského v Bratislave</v>
          </cell>
          <cell r="E1133" t="str">
            <v>Filozofická fakulta</v>
          </cell>
          <cell r="L1133">
            <v>1</v>
          </cell>
          <cell r="M1133">
            <v>1</v>
          </cell>
          <cell r="AN1133">
            <v>6</v>
          </cell>
          <cell r="AO1133">
            <v>7.5</v>
          </cell>
          <cell r="AP1133">
            <v>0</v>
          </cell>
          <cell r="AQ1133">
            <v>0</v>
          </cell>
          <cell r="AR1133">
            <v>6</v>
          </cell>
          <cell r="BH1133">
            <v>9</v>
          </cell>
          <cell r="BI1133">
            <v>7.5</v>
          </cell>
          <cell r="BJ1133">
            <v>0</v>
          </cell>
          <cell r="BK1133" t="str">
            <v>UK</v>
          </cell>
          <cell r="BN1133">
            <v>6</v>
          </cell>
        </row>
        <row r="1134">
          <cell r="A1134">
            <v>701000000</v>
          </cell>
          <cell r="D1134" t="str">
            <v>Univerzita Komenského v Bratislave</v>
          </cell>
          <cell r="E1134" t="str">
            <v>Filozofická fakulta</v>
          </cell>
          <cell r="L1134">
            <v>1</v>
          </cell>
          <cell r="M1134">
            <v>3</v>
          </cell>
          <cell r="AN1134">
            <v>12</v>
          </cell>
          <cell r="AO1134">
            <v>0</v>
          </cell>
          <cell r="AP1134">
            <v>0</v>
          </cell>
          <cell r="AQ1134">
            <v>0</v>
          </cell>
          <cell r="AR1134">
            <v>12</v>
          </cell>
          <cell r="BH1134">
            <v>39.6</v>
          </cell>
          <cell r="BI1134">
            <v>13</v>
          </cell>
          <cell r="BJ1134">
            <v>12</v>
          </cell>
          <cell r="BK1134" t="str">
            <v>UK</v>
          </cell>
          <cell r="BN1134">
            <v>12</v>
          </cell>
        </row>
        <row r="1135">
          <cell r="A1135">
            <v>701000000</v>
          </cell>
          <cell r="D1135" t="str">
            <v>Univerzita Komenského v Bratislave</v>
          </cell>
          <cell r="E1135" t="str">
            <v>Filozofická fakulta</v>
          </cell>
          <cell r="L1135">
            <v>2</v>
          </cell>
          <cell r="M1135">
            <v>3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BH1135">
            <v>0</v>
          </cell>
          <cell r="BI1135">
            <v>3</v>
          </cell>
          <cell r="BJ1135">
            <v>0</v>
          </cell>
          <cell r="BK1135" t="str">
            <v>UK</v>
          </cell>
          <cell r="BN1135">
            <v>0</v>
          </cell>
        </row>
        <row r="1136">
          <cell r="A1136">
            <v>701000000</v>
          </cell>
          <cell r="D1136" t="str">
            <v>Univerzita Komenského v Bratislave</v>
          </cell>
          <cell r="E1136" t="str">
            <v>Filozofická fakulta</v>
          </cell>
          <cell r="L1136">
            <v>1</v>
          </cell>
          <cell r="M1136">
            <v>1</v>
          </cell>
          <cell r="AN1136">
            <v>11</v>
          </cell>
          <cell r="AO1136">
            <v>14</v>
          </cell>
          <cell r="AP1136">
            <v>0</v>
          </cell>
          <cell r="AQ1136">
            <v>0</v>
          </cell>
          <cell r="AR1136">
            <v>11</v>
          </cell>
          <cell r="BH1136">
            <v>8.8999999999999986</v>
          </cell>
          <cell r="BI1136">
            <v>14</v>
          </cell>
          <cell r="BJ1136">
            <v>0</v>
          </cell>
          <cell r="BK1136" t="str">
            <v>UK</v>
          </cell>
          <cell r="BN1136">
            <v>11</v>
          </cell>
        </row>
        <row r="1137">
          <cell r="A1137">
            <v>701000000</v>
          </cell>
          <cell r="D1137" t="str">
            <v>Univerzita Komenského v Bratislave</v>
          </cell>
          <cell r="E1137" t="str">
            <v>Fakulta matematiky, fyziky a informatiky</v>
          </cell>
          <cell r="L1137">
            <v>1</v>
          </cell>
          <cell r="M1137">
            <v>3</v>
          </cell>
          <cell r="AN1137">
            <v>7</v>
          </cell>
          <cell r="AO1137">
            <v>0</v>
          </cell>
          <cell r="AP1137">
            <v>0</v>
          </cell>
          <cell r="AQ1137">
            <v>0</v>
          </cell>
          <cell r="AR1137">
            <v>7</v>
          </cell>
          <cell r="BH1137">
            <v>44.1</v>
          </cell>
          <cell r="BI1137">
            <v>7</v>
          </cell>
          <cell r="BJ1137">
            <v>7</v>
          </cell>
          <cell r="BK1137" t="str">
            <v>UK</v>
          </cell>
          <cell r="BN1137">
            <v>7</v>
          </cell>
        </row>
        <row r="1138">
          <cell r="A1138">
            <v>701000000</v>
          </cell>
          <cell r="D1138" t="str">
            <v>Univerzita Komenského v Bratislave</v>
          </cell>
          <cell r="E1138" t="str">
            <v>Fakulta matematiky, fyziky a informatiky</v>
          </cell>
          <cell r="L1138">
            <v>1</v>
          </cell>
          <cell r="M1138">
            <v>2</v>
          </cell>
          <cell r="AN1138">
            <v>72</v>
          </cell>
          <cell r="AO1138">
            <v>83</v>
          </cell>
          <cell r="AP1138">
            <v>0</v>
          </cell>
          <cell r="AQ1138">
            <v>0</v>
          </cell>
          <cell r="AR1138">
            <v>72</v>
          </cell>
          <cell r="BH1138">
            <v>97.714285714285708</v>
          </cell>
          <cell r="BI1138">
            <v>83</v>
          </cell>
          <cell r="BJ1138">
            <v>0</v>
          </cell>
          <cell r="BK1138" t="str">
            <v>UK</v>
          </cell>
          <cell r="BN1138">
            <v>72</v>
          </cell>
        </row>
        <row r="1139">
          <cell r="A1139">
            <v>701000000</v>
          </cell>
          <cell r="D1139" t="str">
            <v>Univerzita Komenského v Bratislave</v>
          </cell>
          <cell r="E1139" t="str">
            <v>Fakulta matematiky, fyziky a informatiky</v>
          </cell>
          <cell r="L1139">
            <v>1</v>
          </cell>
          <cell r="M1139">
            <v>2</v>
          </cell>
          <cell r="AN1139">
            <v>46</v>
          </cell>
          <cell r="AO1139">
            <v>48</v>
          </cell>
          <cell r="AP1139">
            <v>0</v>
          </cell>
          <cell r="AQ1139">
            <v>0</v>
          </cell>
          <cell r="AR1139">
            <v>46</v>
          </cell>
          <cell r="BH1139">
            <v>59.800000000000004</v>
          </cell>
          <cell r="BI1139">
            <v>48</v>
          </cell>
          <cell r="BJ1139">
            <v>0</v>
          </cell>
          <cell r="BK1139" t="str">
            <v>UK</v>
          </cell>
          <cell r="BN1139">
            <v>46</v>
          </cell>
        </row>
        <row r="1140">
          <cell r="A1140">
            <v>701000000</v>
          </cell>
          <cell r="D1140" t="str">
            <v>Univerzita Komenského v Bratislave</v>
          </cell>
          <cell r="E1140" t="str">
            <v>Fakulta matematiky, fyziky a informatiky</v>
          </cell>
          <cell r="L1140">
            <v>1</v>
          </cell>
          <cell r="M1140">
            <v>3</v>
          </cell>
          <cell r="AN1140">
            <v>13</v>
          </cell>
          <cell r="AO1140">
            <v>0</v>
          </cell>
          <cell r="AP1140">
            <v>0</v>
          </cell>
          <cell r="AQ1140">
            <v>0</v>
          </cell>
          <cell r="AR1140">
            <v>13</v>
          </cell>
          <cell r="BH1140">
            <v>81.900000000000006</v>
          </cell>
          <cell r="BI1140">
            <v>13</v>
          </cell>
          <cell r="BJ1140">
            <v>13</v>
          </cell>
          <cell r="BK1140" t="str">
            <v>UK</v>
          </cell>
          <cell r="BN1140">
            <v>13</v>
          </cell>
        </row>
        <row r="1141">
          <cell r="A1141">
            <v>701000000</v>
          </cell>
          <cell r="D1141" t="str">
            <v>Univerzita Komenského v Bratislave</v>
          </cell>
          <cell r="E1141" t="str">
            <v>Fakulta matematiky, fyziky a informatiky</v>
          </cell>
          <cell r="L1141">
            <v>1</v>
          </cell>
          <cell r="M1141">
            <v>2</v>
          </cell>
          <cell r="AN1141">
            <v>39</v>
          </cell>
          <cell r="AO1141">
            <v>43</v>
          </cell>
          <cell r="AP1141">
            <v>43</v>
          </cell>
          <cell r="AQ1141">
            <v>39</v>
          </cell>
          <cell r="AR1141">
            <v>39</v>
          </cell>
          <cell r="BH1141">
            <v>58.5</v>
          </cell>
          <cell r="BI1141">
            <v>43</v>
          </cell>
          <cell r="BJ1141">
            <v>0</v>
          </cell>
          <cell r="BK1141" t="str">
            <v>UK</v>
          </cell>
          <cell r="BN1141">
            <v>39</v>
          </cell>
        </row>
        <row r="1142">
          <cell r="A1142">
            <v>701000000</v>
          </cell>
          <cell r="D1142" t="str">
            <v>Univerzita Komenského v Bratislave</v>
          </cell>
          <cell r="E1142" t="str">
            <v>Fakulta matematiky, fyziky a informatiky</v>
          </cell>
          <cell r="L1142">
            <v>1</v>
          </cell>
          <cell r="M1142">
            <v>2</v>
          </cell>
          <cell r="AN1142">
            <v>13</v>
          </cell>
          <cell r="AO1142">
            <v>15</v>
          </cell>
          <cell r="AP1142">
            <v>0</v>
          </cell>
          <cell r="AQ1142">
            <v>0</v>
          </cell>
          <cell r="AR1142">
            <v>13</v>
          </cell>
          <cell r="BH1142">
            <v>19.5</v>
          </cell>
          <cell r="BI1142">
            <v>15</v>
          </cell>
          <cell r="BJ1142">
            <v>0</v>
          </cell>
          <cell r="BK1142" t="str">
            <v>UK</v>
          </cell>
          <cell r="BN1142">
            <v>13</v>
          </cell>
        </row>
        <row r="1143">
          <cell r="A1143">
            <v>701000000</v>
          </cell>
          <cell r="D1143" t="str">
            <v>Univerzita Komenského v Bratislave</v>
          </cell>
          <cell r="E1143" t="str">
            <v>Fakulta matematiky, fyziky a informatiky</v>
          </cell>
          <cell r="L1143">
            <v>1</v>
          </cell>
          <cell r="M1143">
            <v>1</v>
          </cell>
          <cell r="AN1143">
            <v>69</v>
          </cell>
          <cell r="AO1143">
            <v>74</v>
          </cell>
          <cell r="AP1143">
            <v>0</v>
          </cell>
          <cell r="AQ1143">
            <v>0</v>
          </cell>
          <cell r="AR1143">
            <v>69</v>
          </cell>
          <cell r="BH1143">
            <v>87.300000000000011</v>
          </cell>
          <cell r="BI1143">
            <v>74</v>
          </cell>
          <cell r="BJ1143">
            <v>0</v>
          </cell>
          <cell r="BK1143" t="str">
            <v>UK</v>
          </cell>
          <cell r="BN1143">
            <v>69</v>
          </cell>
        </row>
        <row r="1144">
          <cell r="A1144">
            <v>701000000</v>
          </cell>
          <cell r="D1144" t="str">
            <v>Univerzita Komenského v Bratislave</v>
          </cell>
          <cell r="E1144" t="str">
            <v>Fakulta matematiky, fyziky a informatiky</v>
          </cell>
          <cell r="L1144">
            <v>1</v>
          </cell>
          <cell r="M1144">
            <v>1</v>
          </cell>
          <cell r="AN1144">
            <v>10</v>
          </cell>
          <cell r="AO1144">
            <v>11.5</v>
          </cell>
          <cell r="AP1144">
            <v>11.5</v>
          </cell>
          <cell r="AQ1144">
            <v>10</v>
          </cell>
          <cell r="AR1144">
            <v>10</v>
          </cell>
          <cell r="BH1144">
            <v>13.579999999999998</v>
          </cell>
          <cell r="BI1144">
            <v>11.5</v>
          </cell>
          <cell r="BJ1144">
            <v>0</v>
          </cell>
          <cell r="BK1144" t="str">
            <v>UK</v>
          </cell>
          <cell r="BN1144">
            <v>10</v>
          </cell>
        </row>
        <row r="1145">
          <cell r="A1145">
            <v>701000000</v>
          </cell>
          <cell r="D1145" t="str">
            <v>Univerzita Komenského v Bratislave</v>
          </cell>
          <cell r="E1145" t="str">
            <v>Fakulta matematiky, fyziky a informatiky</v>
          </cell>
          <cell r="L1145">
            <v>1</v>
          </cell>
          <cell r="M1145">
            <v>1</v>
          </cell>
          <cell r="AN1145">
            <v>80</v>
          </cell>
          <cell r="AO1145">
            <v>88</v>
          </cell>
          <cell r="AP1145">
            <v>88</v>
          </cell>
          <cell r="AQ1145">
            <v>80</v>
          </cell>
          <cell r="AR1145">
            <v>80</v>
          </cell>
          <cell r="BH1145">
            <v>101.91999999999999</v>
          </cell>
          <cell r="BI1145">
            <v>88</v>
          </cell>
          <cell r="BJ1145">
            <v>0</v>
          </cell>
          <cell r="BK1145" t="str">
            <v>UK</v>
          </cell>
          <cell r="BN1145">
            <v>80</v>
          </cell>
        </row>
        <row r="1146">
          <cell r="A1146">
            <v>701000000</v>
          </cell>
          <cell r="D1146" t="str">
            <v>Univerzita Komenského v Bratislave</v>
          </cell>
          <cell r="E1146" t="str">
            <v>Fakulta matematiky, fyziky a informatiky</v>
          </cell>
          <cell r="L1146">
            <v>1</v>
          </cell>
          <cell r="M1146">
            <v>1</v>
          </cell>
          <cell r="AN1146">
            <v>11</v>
          </cell>
          <cell r="AO1146">
            <v>11</v>
          </cell>
          <cell r="AP1146">
            <v>0</v>
          </cell>
          <cell r="AQ1146">
            <v>0</v>
          </cell>
          <cell r="AR1146">
            <v>11</v>
          </cell>
          <cell r="BH1146">
            <v>14.700000000000001</v>
          </cell>
          <cell r="BI1146">
            <v>11</v>
          </cell>
          <cell r="BJ1146">
            <v>0</v>
          </cell>
          <cell r="BK1146" t="str">
            <v>UK</v>
          </cell>
          <cell r="BN1146">
            <v>11</v>
          </cell>
        </row>
        <row r="1147">
          <cell r="A1147">
            <v>701000000</v>
          </cell>
          <cell r="D1147" t="str">
            <v>Univerzita Komenského v Bratislave</v>
          </cell>
          <cell r="E1147" t="str">
            <v>Fakulta matematiky, fyziky a informatiky</v>
          </cell>
          <cell r="L1147">
            <v>1</v>
          </cell>
          <cell r="M1147">
            <v>1</v>
          </cell>
          <cell r="AN1147">
            <v>19</v>
          </cell>
          <cell r="AO1147">
            <v>19</v>
          </cell>
          <cell r="AP1147">
            <v>19</v>
          </cell>
          <cell r="AQ1147">
            <v>19</v>
          </cell>
          <cell r="AR1147">
            <v>19</v>
          </cell>
          <cell r="BH1147">
            <v>20.865454545454543</v>
          </cell>
          <cell r="BI1147">
            <v>19</v>
          </cell>
          <cell r="BJ1147">
            <v>0</v>
          </cell>
          <cell r="BK1147" t="str">
            <v>UK</v>
          </cell>
          <cell r="BN1147">
            <v>19</v>
          </cell>
        </row>
        <row r="1148">
          <cell r="A1148">
            <v>701000000</v>
          </cell>
          <cell r="D1148" t="str">
            <v>Univerzita Komenského v Bratislave</v>
          </cell>
          <cell r="E1148" t="str">
            <v>Fakulta matematiky, fyziky a informatiky</v>
          </cell>
          <cell r="L1148">
            <v>1</v>
          </cell>
          <cell r="M1148">
            <v>1</v>
          </cell>
          <cell r="AN1148">
            <v>44</v>
          </cell>
          <cell r="AO1148">
            <v>45</v>
          </cell>
          <cell r="AP1148">
            <v>0</v>
          </cell>
          <cell r="AQ1148">
            <v>0</v>
          </cell>
          <cell r="AR1148">
            <v>44</v>
          </cell>
          <cell r="BH1148">
            <v>50.180000000000007</v>
          </cell>
          <cell r="BI1148">
            <v>45</v>
          </cell>
          <cell r="BJ1148">
            <v>0</v>
          </cell>
          <cell r="BK1148" t="str">
            <v>UK</v>
          </cell>
          <cell r="BN1148">
            <v>44</v>
          </cell>
        </row>
        <row r="1149">
          <cell r="A1149">
            <v>701000000</v>
          </cell>
          <cell r="D1149" t="str">
            <v>Univerzita Komenského v Bratislave</v>
          </cell>
          <cell r="E1149" t="str">
            <v>Fakulta matematiky, fyziky a informatiky</v>
          </cell>
          <cell r="L1149">
            <v>1</v>
          </cell>
          <cell r="M1149">
            <v>1</v>
          </cell>
          <cell r="AN1149">
            <v>80</v>
          </cell>
          <cell r="AO1149">
            <v>82</v>
          </cell>
          <cell r="AP1149">
            <v>0</v>
          </cell>
          <cell r="AQ1149">
            <v>0</v>
          </cell>
          <cell r="AR1149">
            <v>80</v>
          </cell>
          <cell r="BH1149">
            <v>79.188571428571436</v>
          </cell>
          <cell r="BI1149">
            <v>82</v>
          </cell>
          <cell r="BJ1149">
            <v>0</v>
          </cell>
          <cell r="BK1149" t="str">
            <v>UK</v>
          </cell>
          <cell r="BN1149">
            <v>80</v>
          </cell>
        </row>
        <row r="1150">
          <cell r="A1150">
            <v>701000000</v>
          </cell>
          <cell r="D1150" t="str">
            <v>Univerzita Komenského v Bratislave</v>
          </cell>
          <cell r="E1150" t="str">
            <v>Lekárska fakulta</v>
          </cell>
          <cell r="L1150">
            <v>2</v>
          </cell>
          <cell r="M1150">
            <v>3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BH1150">
            <v>0</v>
          </cell>
          <cell r="BI1150">
            <v>7</v>
          </cell>
          <cell r="BJ1150">
            <v>0</v>
          </cell>
          <cell r="BK1150" t="str">
            <v>UK</v>
          </cell>
          <cell r="BN1150">
            <v>0</v>
          </cell>
        </row>
        <row r="1151">
          <cell r="A1151">
            <v>701000000</v>
          </cell>
          <cell r="D1151" t="str">
            <v>Univerzita Komenského v Bratislave</v>
          </cell>
          <cell r="E1151" t="str">
            <v>Lekárska fakulta</v>
          </cell>
          <cell r="L1151">
            <v>2</v>
          </cell>
          <cell r="M1151">
            <v>3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BH1151">
            <v>0</v>
          </cell>
          <cell r="BI1151">
            <v>9</v>
          </cell>
          <cell r="BJ1151">
            <v>0</v>
          </cell>
          <cell r="BK1151" t="str">
            <v>UK</v>
          </cell>
          <cell r="BN1151">
            <v>0</v>
          </cell>
        </row>
        <row r="1152">
          <cell r="A1152">
            <v>701000000</v>
          </cell>
          <cell r="D1152" t="str">
            <v>Univerzita Komenského v Bratislave</v>
          </cell>
          <cell r="E1152" t="str">
            <v>Lekárska fakulta</v>
          </cell>
          <cell r="L1152">
            <v>1</v>
          </cell>
          <cell r="M1152">
            <v>3</v>
          </cell>
          <cell r="AN1152">
            <v>2</v>
          </cell>
          <cell r="AO1152">
            <v>0</v>
          </cell>
          <cell r="AP1152">
            <v>0</v>
          </cell>
          <cell r="AQ1152">
            <v>0</v>
          </cell>
          <cell r="AR1152">
            <v>2</v>
          </cell>
          <cell r="BH1152">
            <v>19.817142857142855</v>
          </cell>
          <cell r="BI1152">
            <v>2</v>
          </cell>
          <cell r="BJ1152">
            <v>2</v>
          </cell>
          <cell r="BK1152" t="str">
            <v>UK</v>
          </cell>
          <cell r="BN1152">
            <v>2</v>
          </cell>
        </row>
        <row r="1153">
          <cell r="A1153">
            <v>701000000</v>
          </cell>
          <cell r="D1153" t="str">
            <v>Univerzita Komenského v Bratislave</v>
          </cell>
          <cell r="E1153" t="str">
            <v>Lekárska fakulta</v>
          </cell>
          <cell r="L1153">
            <v>1</v>
          </cell>
          <cell r="M1153">
            <v>3</v>
          </cell>
          <cell r="AN1153">
            <v>11</v>
          </cell>
          <cell r="AO1153">
            <v>0</v>
          </cell>
          <cell r="AP1153">
            <v>0</v>
          </cell>
          <cell r="AQ1153">
            <v>0</v>
          </cell>
          <cell r="AR1153">
            <v>11</v>
          </cell>
          <cell r="BH1153">
            <v>112.2</v>
          </cell>
          <cell r="BI1153">
            <v>11</v>
          </cell>
          <cell r="BJ1153">
            <v>11</v>
          </cell>
          <cell r="BK1153" t="str">
            <v>UK</v>
          </cell>
          <cell r="BN1153">
            <v>11</v>
          </cell>
        </row>
        <row r="1154">
          <cell r="A1154">
            <v>701000000</v>
          </cell>
          <cell r="D1154" t="str">
            <v>Univerzita Komenského v Bratislave</v>
          </cell>
          <cell r="E1154" t="str">
            <v>Lekárska fakulta</v>
          </cell>
          <cell r="L1154">
            <v>1</v>
          </cell>
          <cell r="M1154">
            <v>3</v>
          </cell>
          <cell r="AN1154">
            <v>4</v>
          </cell>
          <cell r="AO1154">
            <v>0</v>
          </cell>
          <cell r="AP1154">
            <v>0</v>
          </cell>
          <cell r="AQ1154">
            <v>0</v>
          </cell>
          <cell r="AR1154">
            <v>4</v>
          </cell>
          <cell r="BH1154">
            <v>40.799999999999997</v>
          </cell>
          <cell r="BI1154">
            <v>4</v>
          </cell>
          <cell r="BJ1154">
            <v>4</v>
          </cell>
          <cell r="BK1154" t="str">
            <v>UK</v>
          </cell>
          <cell r="BN1154">
            <v>4</v>
          </cell>
        </row>
        <row r="1155">
          <cell r="A1155">
            <v>701000000</v>
          </cell>
          <cell r="D1155" t="str">
            <v>Univerzita Komenského v Bratislave</v>
          </cell>
          <cell r="E1155" t="str">
            <v>Jesseniova lekárska fakulta v Martine</v>
          </cell>
          <cell r="L1155">
            <v>1</v>
          </cell>
          <cell r="M1155">
            <v>3</v>
          </cell>
          <cell r="AN1155">
            <v>5</v>
          </cell>
          <cell r="AO1155">
            <v>0</v>
          </cell>
          <cell r="AP1155">
            <v>0</v>
          </cell>
          <cell r="AQ1155">
            <v>0</v>
          </cell>
          <cell r="AR1155">
            <v>5</v>
          </cell>
          <cell r="BH1155">
            <v>51</v>
          </cell>
          <cell r="BI1155">
            <v>5</v>
          </cell>
          <cell r="BJ1155">
            <v>5</v>
          </cell>
          <cell r="BK1155" t="str">
            <v>UK</v>
          </cell>
          <cell r="BN1155">
            <v>5</v>
          </cell>
        </row>
        <row r="1156">
          <cell r="A1156">
            <v>701000000</v>
          </cell>
          <cell r="D1156" t="str">
            <v>Univerzita Komenského v Bratislave</v>
          </cell>
          <cell r="E1156" t="str">
            <v>Jesseniova lekárska fakulta v Martine</v>
          </cell>
          <cell r="L1156">
            <v>1</v>
          </cell>
          <cell r="M1156">
            <v>3</v>
          </cell>
          <cell r="AN1156">
            <v>6</v>
          </cell>
          <cell r="AO1156">
            <v>0</v>
          </cell>
          <cell r="AP1156">
            <v>0</v>
          </cell>
          <cell r="AQ1156">
            <v>0</v>
          </cell>
          <cell r="AR1156">
            <v>6</v>
          </cell>
          <cell r="BH1156">
            <v>37.800000000000004</v>
          </cell>
          <cell r="BI1156">
            <v>6</v>
          </cell>
          <cell r="BJ1156">
            <v>6</v>
          </cell>
          <cell r="BK1156" t="str">
            <v>UK</v>
          </cell>
          <cell r="BN1156">
            <v>6</v>
          </cell>
        </row>
        <row r="1157">
          <cell r="A1157">
            <v>701000000</v>
          </cell>
          <cell r="D1157" t="str">
            <v>Univerzita Komenského v Bratislave</v>
          </cell>
          <cell r="E1157" t="str">
            <v>Jesseniova lekárska fakulta v Martine</v>
          </cell>
          <cell r="L1157">
            <v>2</v>
          </cell>
          <cell r="M1157">
            <v>3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BH1157">
            <v>0</v>
          </cell>
          <cell r="BI1157">
            <v>1</v>
          </cell>
          <cell r="BJ1157">
            <v>0</v>
          </cell>
          <cell r="BK1157" t="str">
            <v>UK</v>
          </cell>
          <cell r="BN1157">
            <v>0</v>
          </cell>
        </row>
        <row r="1158">
          <cell r="A1158">
            <v>701000000</v>
          </cell>
          <cell r="D1158" t="str">
            <v>Univerzita Komenského v Bratislave</v>
          </cell>
          <cell r="E1158" t="str">
            <v>Jesseniova lekárska fakulta v Martine</v>
          </cell>
          <cell r="L1158">
            <v>2</v>
          </cell>
          <cell r="M1158">
            <v>5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BH1158">
            <v>0</v>
          </cell>
          <cell r="BI1158">
            <v>10</v>
          </cell>
          <cell r="BJ1158">
            <v>0</v>
          </cell>
          <cell r="BK1158" t="str">
            <v>UK</v>
          </cell>
          <cell r="BN1158">
            <v>0</v>
          </cell>
        </row>
        <row r="1159">
          <cell r="A1159">
            <v>701000000</v>
          </cell>
          <cell r="D1159" t="str">
            <v>Univerzita Komenského v Bratislave</v>
          </cell>
          <cell r="E1159" t="str">
            <v>Jesseniova lekárska fakulta v Martine</v>
          </cell>
          <cell r="L1159">
            <v>1</v>
          </cell>
          <cell r="M1159">
            <v>3</v>
          </cell>
          <cell r="AN1159">
            <v>5</v>
          </cell>
          <cell r="AO1159">
            <v>0</v>
          </cell>
          <cell r="AP1159">
            <v>0</v>
          </cell>
          <cell r="AQ1159">
            <v>0</v>
          </cell>
          <cell r="AR1159">
            <v>5</v>
          </cell>
          <cell r="BH1159">
            <v>31.5</v>
          </cell>
          <cell r="BI1159">
            <v>5</v>
          </cell>
          <cell r="BJ1159">
            <v>5</v>
          </cell>
          <cell r="BK1159" t="str">
            <v>UK</v>
          </cell>
          <cell r="BN1159">
            <v>5</v>
          </cell>
        </row>
        <row r="1160">
          <cell r="A1160">
            <v>701000000</v>
          </cell>
          <cell r="D1160" t="str">
            <v>Univerzita Komenského v Bratislave</v>
          </cell>
          <cell r="E1160" t="str">
            <v>Jesseniova lekárska fakulta v Martine</v>
          </cell>
          <cell r="L1160">
            <v>1</v>
          </cell>
          <cell r="M1160">
            <v>5</v>
          </cell>
          <cell r="AN1160">
            <v>39</v>
          </cell>
          <cell r="AO1160">
            <v>43</v>
          </cell>
          <cell r="AP1160">
            <v>0</v>
          </cell>
          <cell r="AQ1160">
            <v>0</v>
          </cell>
          <cell r="AR1160">
            <v>39</v>
          </cell>
          <cell r="BH1160">
            <v>137.28</v>
          </cell>
          <cell r="BI1160">
            <v>43</v>
          </cell>
          <cell r="BJ1160">
            <v>0</v>
          </cell>
          <cell r="BK1160" t="str">
            <v>UK</v>
          </cell>
          <cell r="BN1160">
            <v>39</v>
          </cell>
        </row>
        <row r="1161">
          <cell r="A1161">
            <v>701000000</v>
          </cell>
          <cell r="D1161" t="str">
            <v>Univerzita Komenského v Bratislave</v>
          </cell>
          <cell r="E1161" t="str">
            <v>Jesseniova lekárska fakulta v Martine</v>
          </cell>
          <cell r="L1161">
            <v>1</v>
          </cell>
          <cell r="M1161">
            <v>5</v>
          </cell>
          <cell r="AN1161">
            <v>140</v>
          </cell>
          <cell r="AO1161">
            <v>145</v>
          </cell>
          <cell r="AP1161">
            <v>0</v>
          </cell>
          <cell r="AQ1161">
            <v>0</v>
          </cell>
          <cell r="AR1161">
            <v>140</v>
          </cell>
          <cell r="BH1161">
            <v>401.45837837837837</v>
          </cell>
          <cell r="BI1161">
            <v>145</v>
          </cell>
          <cell r="BJ1161">
            <v>0</v>
          </cell>
          <cell r="BK1161" t="str">
            <v>UK</v>
          </cell>
          <cell r="BN1161">
            <v>140</v>
          </cell>
        </row>
        <row r="1162">
          <cell r="A1162">
            <v>701000000</v>
          </cell>
          <cell r="D1162" t="str">
            <v>Univerzita Komenského v Bratislave</v>
          </cell>
          <cell r="E1162" t="str">
            <v>Evanjelická bohoslovecká fakulta</v>
          </cell>
          <cell r="L1162">
            <v>2</v>
          </cell>
          <cell r="M1162">
            <v>1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BH1162">
            <v>0</v>
          </cell>
          <cell r="BI1162">
            <v>8</v>
          </cell>
          <cell r="BJ1162">
            <v>0</v>
          </cell>
          <cell r="BK1162" t="str">
            <v>UK</v>
          </cell>
          <cell r="BN1162">
            <v>0</v>
          </cell>
        </row>
        <row r="1163">
          <cell r="A1163">
            <v>701000000</v>
          </cell>
          <cell r="D1163" t="str">
            <v>Univerzita Komenského v Bratislave</v>
          </cell>
          <cell r="E1163" t="str">
            <v>Evanjelická bohoslovecká fakulta</v>
          </cell>
          <cell r="L1163">
            <v>1</v>
          </cell>
          <cell r="M1163">
            <v>1</v>
          </cell>
          <cell r="AN1163">
            <v>9</v>
          </cell>
          <cell r="AO1163">
            <v>10</v>
          </cell>
          <cell r="AP1163">
            <v>0</v>
          </cell>
          <cell r="AQ1163">
            <v>0</v>
          </cell>
          <cell r="AR1163">
            <v>9</v>
          </cell>
          <cell r="BH1163">
            <v>6.6</v>
          </cell>
          <cell r="BI1163">
            <v>10</v>
          </cell>
          <cell r="BJ1163">
            <v>0</v>
          </cell>
          <cell r="BK1163" t="str">
            <v>UK</v>
          </cell>
          <cell r="BN1163">
            <v>9</v>
          </cell>
        </row>
        <row r="1164">
          <cell r="A1164">
            <v>701000000</v>
          </cell>
          <cell r="D1164" t="str">
            <v>Univerzita Komenského v Bratislave</v>
          </cell>
          <cell r="E1164" t="str">
            <v>Fakulta telesnej výchovy a športu</v>
          </cell>
          <cell r="L1164">
            <v>1</v>
          </cell>
          <cell r="M1164">
            <v>1</v>
          </cell>
          <cell r="AN1164">
            <v>238</v>
          </cell>
          <cell r="AO1164">
            <v>268</v>
          </cell>
          <cell r="AP1164">
            <v>0</v>
          </cell>
          <cell r="AQ1164">
            <v>0</v>
          </cell>
          <cell r="AR1164">
            <v>238</v>
          </cell>
          <cell r="BH1164">
            <v>235.04249999999999</v>
          </cell>
          <cell r="BI1164">
            <v>268</v>
          </cell>
          <cell r="BJ1164">
            <v>0</v>
          </cell>
          <cell r="BK1164" t="str">
            <v>UK</v>
          </cell>
          <cell r="BN1164">
            <v>238</v>
          </cell>
        </row>
        <row r="1165">
          <cell r="A1165">
            <v>713000000</v>
          </cell>
          <cell r="D1165" t="str">
            <v>Trnavská univerzita v Trnave</v>
          </cell>
          <cell r="E1165" t="str">
            <v>Pedagogická fakulta</v>
          </cell>
          <cell r="L1165">
            <v>2</v>
          </cell>
          <cell r="M1165">
            <v>1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BH1165">
            <v>0</v>
          </cell>
          <cell r="BI1165">
            <v>26</v>
          </cell>
          <cell r="BJ1165">
            <v>0</v>
          </cell>
          <cell r="BK1165" t="str">
            <v>TVU</v>
          </cell>
          <cell r="BN1165">
            <v>0</v>
          </cell>
        </row>
        <row r="1166">
          <cell r="A1166">
            <v>713000000</v>
          </cell>
          <cell r="D1166" t="str">
            <v>Trnavská univerzita v Trnave</v>
          </cell>
          <cell r="E1166" t="str">
            <v>Pedagogická fakulta</v>
          </cell>
          <cell r="L1166">
            <v>1</v>
          </cell>
          <cell r="M1166">
            <v>5</v>
          </cell>
          <cell r="AN1166">
            <v>38</v>
          </cell>
          <cell r="AO1166">
            <v>48</v>
          </cell>
          <cell r="AP1166">
            <v>0</v>
          </cell>
          <cell r="AQ1166">
            <v>0</v>
          </cell>
          <cell r="AR1166">
            <v>38</v>
          </cell>
          <cell r="BH1166">
            <v>56.5</v>
          </cell>
          <cell r="BI1166">
            <v>48</v>
          </cell>
          <cell r="BJ1166">
            <v>0</v>
          </cell>
          <cell r="BK1166" t="str">
            <v>TVU</v>
          </cell>
          <cell r="BN1166">
            <v>38</v>
          </cell>
        </row>
        <row r="1167">
          <cell r="A1167">
            <v>713000000</v>
          </cell>
          <cell r="D1167" t="str">
            <v>Trnavská univerzita v Trnave</v>
          </cell>
          <cell r="E1167" t="str">
            <v>Pedagogická fakulta</v>
          </cell>
          <cell r="L1167">
            <v>2</v>
          </cell>
          <cell r="M1167">
            <v>2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BH1167">
            <v>0</v>
          </cell>
          <cell r="BI1167">
            <v>69</v>
          </cell>
          <cell r="BJ1167">
            <v>0</v>
          </cell>
          <cell r="BK1167" t="str">
            <v>TVU</v>
          </cell>
          <cell r="BN1167">
            <v>0</v>
          </cell>
        </row>
        <row r="1168">
          <cell r="A1168">
            <v>713000000</v>
          </cell>
          <cell r="D1168" t="str">
            <v>Trnavská univerzita v Trnave</v>
          </cell>
          <cell r="E1168" t="str">
            <v>Pedagogická fakulta</v>
          </cell>
          <cell r="L1168">
            <v>1</v>
          </cell>
          <cell r="M1168">
            <v>2</v>
          </cell>
          <cell r="AN1168">
            <v>37</v>
          </cell>
          <cell r="AO1168">
            <v>41</v>
          </cell>
          <cell r="AP1168">
            <v>0</v>
          </cell>
          <cell r="AQ1168">
            <v>0</v>
          </cell>
          <cell r="AR1168">
            <v>37</v>
          </cell>
          <cell r="BH1168">
            <v>81.400000000000006</v>
          </cell>
          <cell r="BI1168">
            <v>41</v>
          </cell>
          <cell r="BJ1168">
            <v>0</v>
          </cell>
          <cell r="BK1168" t="str">
            <v>TVU</v>
          </cell>
          <cell r="BN1168">
            <v>37</v>
          </cell>
        </row>
        <row r="1169">
          <cell r="A1169">
            <v>713000000</v>
          </cell>
          <cell r="D1169" t="str">
            <v>Trnavská univerzita v Trnave</v>
          </cell>
          <cell r="E1169" t="str">
            <v>Pedagogická fakulta</v>
          </cell>
          <cell r="L1169">
            <v>1</v>
          </cell>
          <cell r="M1169">
            <v>1</v>
          </cell>
          <cell r="AN1169">
            <v>46</v>
          </cell>
          <cell r="AO1169">
            <v>56</v>
          </cell>
          <cell r="AP1169">
            <v>0</v>
          </cell>
          <cell r="AQ1169">
            <v>0</v>
          </cell>
          <cell r="AR1169">
            <v>46</v>
          </cell>
          <cell r="BH1169">
            <v>44</v>
          </cell>
          <cell r="BI1169">
            <v>56</v>
          </cell>
          <cell r="BJ1169">
            <v>0</v>
          </cell>
          <cell r="BK1169" t="str">
            <v>TVU</v>
          </cell>
          <cell r="BN1169">
            <v>46</v>
          </cell>
        </row>
        <row r="1170">
          <cell r="A1170">
            <v>713000000</v>
          </cell>
          <cell r="D1170" t="str">
            <v>Trnavská univerzita v Trnave</v>
          </cell>
          <cell r="E1170" t="str">
            <v>Pedagogická fakulta</v>
          </cell>
          <cell r="L1170">
            <v>1</v>
          </cell>
          <cell r="M1170">
            <v>1</v>
          </cell>
          <cell r="AN1170">
            <v>77</v>
          </cell>
          <cell r="AO1170">
            <v>88</v>
          </cell>
          <cell r="AP1170">
            <v>0</v>
          </cell>
          <cell r="AQ1170">
            <v>0</v>
          </cell>
          <cell r="AR1170">
            <v>77</v>
          </cell>
          <cell r="BH1170">
            <v>70.315972222222229</v>
          </cell>
          <cell r="BI1170">
            <v>88</v>
          </cell>
          <cell r="BJ1170">
            <v>0</v>
          </cell>
          <cell r="BK1170" t="str">
            <v>TVU</v>
          </cell>
          <cell r="BN1170">
            <v>77</v>
          </cell>
        </row>
        <row r="1171">
          <cell r="A1171">
            <v>713000000</v>
          </cell>
          <cell r="D1171" t="str">
            <v>Trnavská univerzita v Trnave</v>
          </cell>
          <cell r="E1171" t="str">
            <v>Pedagogická fakulta</v>
          </cell>
          <cell r="L1171">
            <v>1</v>
          </cell>
          <cell r="M1171">
            <v>1</v>
          </cell>
          <cell r="AN1171">
            <v>45.5</v>
          </cell>
          <cell r="AO1171">
            <v>53.5</v>
          </cell>
          <cell r="AP1171">
            <v>0</v>
          </cell>
          <cell r="AQ1171">
            <v>0</v>
          </cell>
          <cell r="AR1171">
            <v>45.5</v>
          </cell>
          <cell r="BH1171">
            <v>43.285000000000004</v>
          </cell>
          <cell r="BI1171">
            <v>53.5</v>
          </cell>
          <cell r="BJ1171">
            <v>0</v>
          </cell>
          <cell r="BK1171" t="str">
            <v>TVU</v>
          </cell>
          <cell r="BN1171">
            <v>45.5</v>
          </cell>
        </row>
        <row r="1172">
          <cell r="A1172">
            <v>713000000</v>
          </cell>
          <cell r="D1172" t="str">
            <v>Trnavská univerzita v Trnave</v>
          </cell>
          <cell r="E1172" t="str">
            <v>Pedagogická fakulta</v>
          </cell>
          <cell r="L1172">
            <v>1</v>
          </cell>
          <cell r="M1172">
            <v>1</v>
          </cell>
          <cell r="AN1172">
            <v>51</v>
          </cell>
          <cell r="AO1172">
            <v>57.5</v>
          </cell>
          <cell r="AP1172">
            <v>0</v>
          </cell>
          <cell r="AQ1172">
            <v>0</v>
          </cell>
          <cell r="AR1172">
            <v>51</v>
          </cell>
          <cell r="BH1172">
            <v>49.500000000000007</v>
          </cell>
          <cell r="BI1172">
            <v>57.5</v>
          </cell>
          <cell r="BJ1172">
            <v>0</v>
          </cell>
          <cell r="BK1172" t="str">
            <v>TVU</v>
          </cell>
          <cell r="BN1172">
            <v>51</v>
          </cell>
        </row>
        <row r="1173">
          <cell r="A1173">
            <v>713000000</v>
          </cell>
          <cell r="D1173" t="str">
            <v>Trnavská univerzita v Trnave</v>
          </cell>
          <cell r="E1173" t="str">
            <v>Pedagogická fakulta</v>
          </cell>
          <cell r="L1173">
            <v>1</v>
          </cell>
          <cell r="M1173">
            <v>1</v>
          </cell>
          <cell r="AN1173">
            <v>63</v>
          </cell>
          <cell r="AO1173">
            <v>74</v>
          </cell>
          <cell r="AP1173">
            <v>0</v>
          </cell>
          <cell r="AQ1173">
            <v>0</v>
          </cell>
          <cell r="AR1173">
            <v>63</v>
          </cell>
          <cell r="BH1173">
            <v>63.771428571428565</v>
          </cell>
          <cell r="BI1173">
            <v>74</v>
          </cell>
          <cell r="BJ1173">
            <v>0</v>
          </cell>
          <cell r="BK1173" t="str">
            <v>TVU</v>
          </cell>
          <cell r="BN1173">
            <v>63</v>
          </cell>
        </row>
        <row r="1174">
          <cell r="A1174">
            <v>713000000</v>
          </cell>
          <cell r="D1174" t="str">
            <v>Trnavská univerzita v Trnave</v>
          </cell>
          <cell r="E1174" t="str">
            <v>Pedagogická fakulta</v>
          </cell>
          <cell r="L1174">
            <v>1</v>
          </cell>
          <cell r="M1174">
            <v>1</v>
          </cell>
          <cell r="AN1174">
            <v>46</v>
          </cell>
          <cell r="AO1174">
            <v>56</v>
          </cell>
          <cell r="AP1174">
            <v>0</v>
          </cell>
          <cell r="AQ1174">
            <v>0</v>
          </cell>
          <cell r="AR1174">
            <v>46</v>
          </cell>
          <cell r="BH1174">
            <v>40.9</v>
          </cell>
          <cell r="BI1174">
            <v>56</v>
          </cell>
          <cell r="BJ1174">
            <v>0</v>
          </cell>
          <cell r="BK1174" t="str">
            <v>TVU</v>
          </cell>
          <cell r="BN1174">
            <v>46</v>
          </cell>
        </row>
        <row r="1175">
          <cell r="A1175">
            <v>713000000</v>
          </cell>
          <cell r="D1175" t="str">
            <v>Trnavská univerzita v Trnave</v>
          </cell>
          <cell r="E1175" t="str">
            <v>Pedagogická fakulta</v>
          </cell>
          <cell r="L1175">
            <v>2</v>
          </cell>
          <cell r="M1175">
            <v>1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BH1175">
            <v>0</v>
          </cell>
          <cell r="BI1175">
            <v>9</v>
          </cell>
          <cell r="BJ1175">
            <v>0</v>
          </cell>
          <cell r="BK1175" t="str">
            <v>TVU</v>
          </cell>
          <cell r="BN1175">
            <v>0</v>
          </cell>
        </row>
        <row r="1176">
          <cell r="A1176">
            <v>713000000</v>
          </cell>
          <cell r="D1176" t="str">
            <v>Trnavská univerzita v Trnave</v>
          </cell>
          <cell r="E1176" t="str">
            <v>Pedagogická fakulta</v>
          </cell>
          <cell r="L1176">
            <v>2</v>
          </cell>
          <cell r="M1176">
            <v>5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BH1176">
            <v>0</v>
          </cell>
          <cell r="BI1176">
            <v>1</v>
          </cell>
          <cell r="BJ1176">
            <v>0</v>
          </cell>
          <cell r="BK1176" t="str">
            <v>TVU</v>
          </cell>
          <cell r="BN1176">
            <v>0</v>
          </cell>
        </row>
        <row r="1177">
          <cell r="A1177">
            <v>701000000</v>
          </cell>
          <cell r="D1177" t="str">
            <v>Univerzita Komenského v Bratislave</v>
          </cell>
          <cell r="E1177" t="str">
            <v>Farmaceutická fakulta</v>
          </cell>
          <cell r="L1177">
            <v>1</v>
          </cell>
          <cell r="M1177">
            <v>3</v>
          </cell>
          <cell r="AN1177">
            <v>6</v>
          </cell>
          <cell r="AO1177">
            <v>0</v>
          </cell>
          <cell r="AP1177">
            <v>0</v>
          </cell>
          <cell r="AQ1177">
            <v>0</v>
          </cell>
          <cell r="AR1177">
            <v>6</v>
          </cell>
          <cell r="BH1177">
            <v>37.800000000000004</v>
          </cell>
          <cell r="BI1177">
            <v>6</v>
          </cell>
          <cell r="BJ1177">
            <v>6</v>
          </cell>
          <cell r="BK1177" t="str">
            <v>UK</v>
          </cell>
          <cell r="BN1177">
            <v>6</v>
          </cell>
        </row>
        <row r="1178">
          <cell r="A1178">
            <v>701000000</v>
          </cell>
          <cell r="D1178" t="str">
            <v>Univerzita Komenského v Bratislave</v>
          </cell>
          <cell r="E1178" t="str">
            <v>Farmaceutická fakulta</v>
          </cell>
          <cell r="L1178">
            <v>1</v>
          </cell>
          <cell r="M1178">
            <v>3</v>
          </cell>
          <cell r="AN1178">
            <v>3</v>
          </cell>
          <cell r="AO1178">
            <v>0</v>
          </cell>
          <cell r="AP1178">
            <v>0</v>
          </cell>
          <cell r="AQ1178">
            <v>0</v>
          </cell>
          <cell r="AR1178">
            <v>3</v>
          </cell>
          <cell r="BH1178">
            <v>18.900000000000002</v>
          </cell>
          <cell r="BI1178">
            <v>3</v>
          </cell>
          <cell r="BJ1178">
            <v>3</v>
          </cell>
          <cell r="BK1178" t="str">
            <v>UK</v>
          </cell>
          <cell r="BN1178">
            <v>3</v>
          </cell>
        </row>
        <row r="1179">
          <cell r="A1179">
            <v>702000000</v>
          </cell>
          <cell r="D1179" t="str">
            <v>Slovenská technická univerzita v Bratislave</v>
          </cell>
          <cell r="E1179" t="str">
            <v>Materiálovotechnologická fakulta so sídlom v Trnave</v>
          </cell>
          <cell r="L1179">
            <v>1</v>
          </cell>
          <cell r="M1179">
            <v>3</v>
          </cell>
          <cell r="AN1179">
            <v>5</v>
          </cell>
          <cell r="AO1179">
            <v>0</v>
          </cell>
          <cell r="AP1179">
            <v>0</v>
          </cell>
          <cell r="AQ1179">
            <v>0</v>
          </cell>
          <cell r="AR1179">
            <v>5</v>
          </cell>
          <cell r="BH1179">
            <v>31.5</v>
          </cell>
          <cell r="BI1179">
            <v>5</v>
          </cell>
          <cell r="BJ1179">
            <v>5</v>
          </cell>
          <cell r="BK1179" t="str">
            <v>STU</v>
          </cell>
          <cell r="BN1179">
            <v>5</v>
          </cell>
        </row>
        <row r="1180">
          <cell r="A1180">
            <v>702000000</v>
          </cell>
          <cell r="D1180" t="str">
            <v>Slovenská technická univerzita v Bratislave</v>
          </cell>
          <cell r="E1180" t="str">
            <v>Stavebná fakulta</v>
          </cell>
          <cell r="L1180">
            <v>2</v>
          </cell>
          <cell r="M1180">
            <v>3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BH1180">
            <v>0</v>
          </cell>
          <cell r="BI1180">
            <v>2</v>
          </cell>
          <cell r="BJ1180">
            <v>0</v>
          </cell>
          <cell r="BK1180" t="str">
            <v>STU</v>
          </cell>
          <cell r="BN1180">
            <v>0</v>
          </cell>
        </row>
        <row r="1181">
          <cell r="A1181">
            <v>702000000</v>
          </cell>
          <cell r="D1181" t="str">
            <v>Slovenská technická univerzita v Bratislave</v>
          </cell>
          <cell r="E1181" t="str">
            <v>Fakulta elektrotechniky a informatiky</v>
          </cell>
          <cell r="L1181">
            <v>1</v>
          </cell>
          <cell r="M1181">
            <v>2</v>
          </cell>
          <cell r="AN1181">
            <v>73</v>
          </cell>
          <cell r="AO1181">
            <v>81</v>
          </cell>
          <cell r="AP1181">
            <v>0</v>
          </cell>
          <cell r="AQ1181">
            <v>73</v>
          </cell>
          <cell r="AR1181">
            <v>73</v>
          </cell>
          <cell r="BH1181">
            <v>107.21875</v>
          </cell>
          <cell r="BI1181">
            <v>81</v>
          </cell>
          <cell r="BJ1181">
            <v>0</v>
          </cell>
          <cell r="BK1181" t="str">
            <v>STU</v>
          </cell>
          <cell r="BN1181">
            <v>73</v>
          </cell>
        </row>
        <row r="1182">
          <cell r="A1182">
            <v>702000000</v>
          </cell>
          <cell r="D1182" t="str">
            <v>Slovenská technická univerzita v Bratislave</v>
          </cell>
          <cell r="E1182" t="str">
            <v>Fakulta chemickej a potravinárskej technológie</v>
          </cell>
          <cell r="L1182">
            <v>1</v>
          </cell>
          <cell r="M1182">
            <v>3</v>
          </cell>
          <cell r="AN1182">
            <v>7</v>
          </cell>
          <cell r="AO1182">
            <v>0</v>
          </cell>
          <cell r="AP1182">
            <v>0</v>
          </cell>
          <cell r="AQ1182">
            <v>0</v>
          </cell>
          <cell r="AR1182">
            <v>7</v>
          </cell>
          <cell r="BH1182">
            <v>44.1</v>
          </cell>
          <cell r="BI1182">
            <v>7</v>
          </cell>
          <cell r="BJ1182">
            <v>7</v>
          </cell>
          <cell r="BK1182" t="str">
            <v>STU</v>
          </cell>
          <cell r="BN1182">
            <v>7</v>
          </cell>
        </row>
        <row r="1183">
          <cell r="A1183">
            <v>702000000</v>
          </cell>
          <cell r="D1183" t="str">
            <v>Slovenská technická univerzita v Bratislave</v>
          </cell>
          <cell r="E1183" t="str">
            <v>Materiálovotechnologická fakulta so sídlom v Trnave</v>
          </cell>
          <cell r="L1183">
            <v>1</v>
          </cell>
          <cell r="M1183">
            <v>2</v>
          </cell>
          <cell r="AN1183">
            <v>38</v>
          </cell>
          <cell r="AO1183">
            <v>43</v>
          </cell>
          <cell r="AP1183">
            <v>0</v>
          </cell>
          <cell r="AQ1183">
            <v>0</v>
          </cell>
          <cell r="AR1183">
            <v>38</v>
          </cell>
          <cell r="BH1183">
            <v>50.294117647058819</v>
          </cell>
          <cell r="BI1183">
            <v>43</v>
          </cell>
          <cell r="BJ1183">
            <v>0</v>
          </cell>
          <cell r="BK1183" t="str">
            <v>STU</v>
          </cell>
          <cell r="BN1183">
            <v>38</v>
          </cell>
        </row>
        <row r="1184">
          <cell r="A1184">
            <v>702000000</v>
          </cell>
          <cell r="D1184" t="str">
            <v>Slovenská technická univerzita v Bratislave</v>
          </cell>
          <cell r="E1184" t="str">
            <v>Materiálovotechnologická fakulta so sídlom v Trnave</v>
          </cell>
          <cell r="L1184">
            <v>1</v>
          </cell>
          <cell r="M1184">
            <v>3</v>
          </cell>
          <cell r="AN1184">
            <v>18</v>
          </cell>
          <cell r="AO1184">
            <v>0</v>
          </cell>
          <cell r="AP1184">
            <v>0</v>
          </cell>
          <cell r="AQ1184">
            <v>18</v>
          </cell>
          <cell r="AR1184">
            <v>18</v>
          </cell>
          <cell r="BH1184">
            <v>113.4</v>
          </cell>
          <cell r="BI1184">
            <v>19</v>
          </cell>
          <cell r="BJ1184">
            <v>18</v>
          </cell>
          <cell r="BK1184" t="str">
            <v>STU</v>
          </cell>
          <cell r="BN1184">
            <v>18</v>
          </cell>
        </row>
        <row r="1185">
          <cell r="A1185">
            <v>702000000</v>
          </cell>
          <cell r="D1185" t="str">
            <v>Slovenská technická univerzita v Bratislave</v>
          </cell>
          <cell r="E1185" t="str">
            <v>Materiálovotechnologická fakulta so sídlom v Trnave</v>
          </cell>
          <cell r="L1185">
            <v>2</v>
          </cell>
          <cell r="M1185">
            <v>3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BH1185">
            <v>0</v>
          </cell>
          <cell r="BI1185">
            <v>2</v>
          </cell>
          <cell r="BJ1185">
            <v>0</v>
          </cell>
          <cell r="BK1185" t="str">
            <v>STU</v>
          </cell>
          <cell r="BN1185">
            <v>0</v>
          </cell>
        </row>
        <row r="1186">
          <cell r="A1186">
            <v>702000000</v>
          </cell>
          <cell r="D1186" t="str">
            <v>Slovenská technická univerzita v Bratislave</v>
          </cell>
          <cell r="E1186" t="str">
            <v>Strojnícka fakulta</v>
          </cell>
          <cell r="L1186">
            <v>1</v>
          </cell>
          <cell r="M1186">
            <v>3</v>
          </cell>
          <cell r="AN1186">
            <v>1</v>
          </cell>
          <cell r="AO1186">
            <v>0</v>
          </cell>
          <cell r="AP1186">
            <v>0</v>
          </cell>
          <cell r="AQ1186">
            <v>1</v>
          </cell>
          <cell r="AR1186">
            <v>1</v>
          </cell>
          <cell r="BH1186">
            <v>8.4</v>
          </cell>
          <cell r="BI1186">
            <v>3</v>
          </cell>
          <cell r="BJ1186">
            <v>1</v>
          </cell>
          <cell r="BK1186" t="str">
            <v>STU</v>
          </cell>
          <cell r="BN1186">
            <v>1</v>
          </cell>
        </row>
        <row r="1187">
          <cell r="A1187">
            <v>702000000</v>
          </cell>
          <cell r="D1187" t="str">
            <v>Slovenská technická univerzita v Bratislave</v>
          </cell>
          <cell r="E1187" t="str">
            <v>Fakulta chemickej a potravinárskej technológie</v>
          </cell>
          <cell r="L1187">
            <v>2</v>
          </cell>
          <cell r="M1187">
            <v>3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BH1187">
            <v>0</v>
          </cell>
          <cell r="BI1187">
            <v>1</v>
          </cell>
          <cell r="BJ1187">
            <v>0</v>
          </cell>
          <cell r="BK1187" t="str">
            <v>STU</v>
          </cell>
          <cell r="BN1187">
            <v>0</v>
          </cell>
        </row>
        <row r="1188">
          <cell r="A1188">
            <v>702000000</v>
          </cell>
          <cell r="D1188" t="str">
            <v>Slovenská technická univerzita v Bratislave</v>
          </cell>
          <cell r="E1188" t="str">
            <v>Fakulta chemickej a potravinárskej technológie</v>
          </cell>
          <cell r="L1188">
            <v>1</v>
          </cell>
          <cell r="M1188">
            <v>3</v>
          </cell>
          <cell r="AN1188">
            <v>9</v>
          </cell>
          <cell r="AO1188">
            <v>0</v>
          </cell>
          <cell r="AP1188">
            <v>0</v>
          </cell>
          <cell r="AQ1188">
            <v>0</v>
          </cell>
          <cell r="AR1188">
            <v>9</v>
          </cell>
          <cell r="BH1188">
            <v>56.7</v>
          </cell>
          <cell r="BI1188">
            <v>9</v>
          </cell>
          <cell r="BJ1188">
            <v>9</v>
          </cell>
          <cell r="BK1188" t="str">
            <v>STU</v>
          </cell>
          <cell r="BN1188">
            <v>9</v>
          </cell>
        </row>
        <row r="1189">
          <cell r="A1189">
            <v>702000000</v>
          </cell>
          <cell r="D1189" t="str">
            <v>Slovenská technická univerzita v Bratislave</v>
          </cell>
          <cell r="E1189" t="str">
            <v>Fakulta chemickej a potravinárskej technológie</v>
          </cell>
          <cell r="L1189">
            <v>1</v>
          </cell>
          <cell r="M1189">
            <v>3</v>
          </cell>
          <cell r="AN1189">
            <v>1</v>
          </cell>
          <cell r="AO1189">
            <v>0</v>
          </cell>
          <cell r="AP1189">
            <v>0</v>
          </cell>
          <cell r="AQ1189">
            <v>0</v>
          </cell>
          <cell r="AR1189">
            <v>1</v>
          </cell>
          <cell r="BH1189">
            <v>6.3000000000000007</v>
          </cell>
          <cell r="BI1189">
            <v>1</v>
          </cell>
          <cell r="BJ1189">
            <v>1</v>
          </cell>
          <cell r="BK1189" t="str">
            <v>STU</v>
          </cell>
          <cell r="BN1189">
            <v>1</v>
          </cell>
        </row>
        <row r="1190">
          <cell r="A1190">
            <v>702000000</v>
          </cell>
          <cell r="D1190" t="str">
            <v>Slovenská technická univerzita v Bratislave</v>
          </cell>
          <cell r="E1190" t="str">
            <v>Strojnícka fakulta</v>
          </cell>
          <cell r="L1190">
            <v>1</v>
          </cell>
          <cell r="M1190">
            <v>3</v>
          </cell>
          <cell r="AN1190">
            <v>2</v>
          </cell>
          <cell r="AO1190">
            <v>0</v>
          </cell>
          <cell r="AP1190">
            <v>0</v>
          </cell>
          <cell r="AQ1190">
            <v>2</v>
          </cell>
          <cell r="AR1190">
            <v>2</v>
          </cell>
          <cell r="BH1190">
            <v>16.8</v>
          </cell>
          <cell r="BI1190">
            <v>3</v>
          </cell>
          <cell r="BJ1190">
            <v>2</v>
          </cell>
          <cell r="BK1190" t="str">
            <v>STU</v>
          </cell>
          <cell r="BN1190">
            <v>2</v>
          </cell>
        </row>
        <row r="1191">
          <cell r="A1191">
            <v>702000000</v>
          </cell>
          <cell r="D1191" t="str">
            <v>Slovenská technická univerzita v Bratislave</v>
          </cell>
          <cell r="E1191" t="str">
            <v>Fakulta chemickej a potravinárskej technológie</v>
          </cell>
          <cell r="L1191">
            <v>1</v>
          </cell>
          <cell r="M1191">
            <v>3</v>
          </cell>
          <cell r="AN1191">
            <v>6</v>
          </cell>
          <cell r="AO1191">
            <v>0</v>
          </cell>
          <cell r="AP1191">
            <v>0</v>
          </cell>
          <cell r="AQ1191">
            <v>0</v>
          </cell>
          <cell r="AR1191">
            <v>6</v>
          </cell>
          <cell r="BH1191">
            <v>37.800000000000004</v>
          </cell>
          <cell r="BI1191">
            <v>6</v>
          </cell>
          <cell r="BJ1191">
            <v>6</v>
          </cell>
          <cell r="BK1191" t="str">
            <v>STU</v>
          </cell>
          <cell r="BN1191">
            <v>6</v>
          </cell>
        </row>
        <row r="1192">
          <cell r="A1192">
            <v>702000000</v>
          </cell>
          <cell r="D1192" t="str">
            <v>Slovenská technická univerzita v Bratislave</v>
          </cell>
          <cell r="E1192" t="str">
            <v>Fakulta chemickej a potravinárskej technológie</v>
          </cell>
          <cell r="L1192">
            <v>1</v>
          </cell>
          <cell r="M1192">
            <v>3</v>
          </cell>
          <cell r="AN1192">
            <v>14</v>
          </cell>
          <cell r="AO1192">
            <v>0</v>
          </cell>
          <cell r="AP1192">
            <v>0</v>
          </cell>
          <cell r="AQ1192">
            <v>0</v>
          </cell>
          <cell r="AR1192">
            <v>14</v>
          </cell>
          <cell r="BH1192">
            <v>88.2</v>
          </cell>
          <cell r="BI1192">
            <v>15</v>
          </cell>
          <cell r="BJ1192">
            <v>14</v>
          </cell>
          <cell r="BK1192" t="str">
            <v>STU</v>
          </cell>
          <cell r="BN1192">
            <v>14</v>
          </cell>
        </row>
        <row r="1193">
          <cell r="A1193">
            <v>702000000</v>
          </cell>
          <cell r="D1193" t="str">
            <v>Slovenská technická univerzita v Bratislave</v>
          </cell>
          <cell r="E1193" t="str">
            <v>Fakulta informatiky a informačných technológií</v>
          </cell>
          <cell r="L1193">
            <v>1</v>
          </cell>
          <cell r="M1193">
            <v>2</v>
          </cell>
          <cell r="AN1193">
            <v>288</v>
          </cell>
          <cell r="AO1193">
            <v>310</v>
          </cell>
          <cell r="AP1193">
            <v>310</v>
          </cell>
          <cell r="AQ1193">
            <v>288</v>
          </cell>
          <cell r="AR1193">
            <v>288</v>
          </cell>
          <cell r="BH1193">
            <v>418.06451612903226</v>
          </cell>
          <cell r="BI1193">
            <v>310</v>
          </cell>
          <cell r="BJ1193">
            <v>0</v>
          </cell>
          <cell r="BK1193" t="str">
            <v>STU</v>
          </cell>
          <cell r="BN1193">
            <v>288</v>
          </cell>
        </row>
        <row r="1194">
          <cell r="A1194">
            <v>702000000</v>
          </cell>
          <cell r="D1194" t="str">
            <v>Slovenská technická univerzita v Bratislave</v>
          </cell>
          <cell r="E1194" t="str">
            <v>Strojnícka fakulta</v>
          </cell>
          <cell r="L1194">
            <v>1</v>
          </cell>
          <cell r="M1194">
            <v>3</v>
          </cell>
          <cell r="AN1194">
            <v>7</v>
          </cell>
          <cell r="AO1194">
            <v>0</v>
          </cell>
          <cell r="AP1194">
            <v>0</v>
          </cell>
          <cell r="AQ1194">
            <v>7</v>
          </cell>
          <cell r="AR1194">
            <v>7</v>
          </cell>
          <cell r="BH1194">
            <v>58.800000000000004</v>
          </cell>
          <cell r="BI1194">
            <v>9</v>
          </cell>
          <cell r="BJ1194">
            <v>7</v>
          </cell>
          <cell r="BK1194" t="str">
            <v>STU</v>
          </cell>
          <cell r="BN1194">
            <v>7</v>
          </cell>
        </row>
        <row r="1195">
          <cell r="A1195">
            <v>702000000</v>
          </cell>
          <cell r="D1195" t="str">
            <v>Slovenská technická univerzita v Bratislave</v>
          </cell>
          <cell r="E1195" t="str">
            <v>Fakulta chemickej a potravinárskej technológie</v>
          </cell>
          <cell r="L1195">
            <v>1</v>
          </cell>
          <cell r="M1195">
            <v>3</v>
          </cell>
          <cell r="AN1195">
            <v>15</v>
          </cell>
          <cell r="AO1195">
            <v>0</v>
          </cell>
          <cell r="AP1195">
            <v>0</v>
          </cell>
          <cell r="AQ1195">
            <v>0</v>
          </cell>
          <cell r="AR1195">
            <v>15</v>
          </cell>
          <cell r="BH1195">
            <v>94.5</v>
          </cell>
          <cell r="BI1195">
            <v>15</v>
          </cell>
          <cell r="BJ1195">
            <v>15</v>
          </cell>
          <cell r="BK1195" t="str">
            <v>STU</v>
          </cell>
          <cell r="BN1195">
            <v>15</v>
          </cell>
        </row>
        <row r="1196">
          <cell r="A1196">
            <v>702000000</v>
          </cell>
          <cell r="D1196" t="str">
            <v>Slovenská technická univerzita v Bratislave</v>
          </cell>
          <cell r="E1196" t="str">
            <v>Fakulta chemickej a potravinárskej technológie</v>
          </cell>
          <cell r="L1196">
            <v>1</v>
          </cell>
          <cell r="M1196">
            <v>3</v>
          </cell>
          <cell r="AN1196">
            <v>12</v>
          </cell>
          <cell r="AO1196">
            <v>0</v>
          </cell>
          <cell r="AP1196">
            <v>0</v>
          </cell>
          <cell r="AQ1196">
            <v>0</v>
          </cell>
          <cell r="AR1196">
            <v>12</v>
          </cell>
          <cell r="BH1196">
            <v>75.600000000000009</v>
          </cell>
          <cell r="BI1196">
            <v>12</v>
          </cell>
          <cell r="BJ1196">
            <v>12</v>
          </cell>
          <cell r="BK1196" t="str">
            <v>STU</v>
          </cell>
          <cell r="BN1196">
            <v>12</v>
          </cell>
        </row>
        <row r="1197">
          <cell r="A1197">
            <v>702000000</v>
          </cell>
          <cell r="D1197" t="str">
            <v>Slovenská technická univerzita v Bratislave</v>
          </cell>
          <cell r="E1197" t="str">
            <v>Fakulta chemickej a potravinárskej technológie</v>
          </cell>
          <cell r="L1197">
            <v>1</v>
          </cell>
          <cell r="M1197">
            <v>3</v>
          </cell>
          <cell r="AN1197">
            <v>10</v>
          </cell>
          <cell r="AO1197">
            <v>0</v>
          </cell>
          <cell r="AP1197">
            <v>0</v>
          </cell>
          <cell r="AQ1197">
            <v>0</v>
          </cell>
          <cell r="AR1197">
            <v>10</v>
          </cell>
          <cell r="BH1197">
            <v>63</v>
          </cell>
          <cell r="BI1197">
            <v>10</v>
          </cell>
          <cell r="BJ1197">
            <v>10</v>
          </cell>
          <cell r="BK1197" t="str">
            <v>STU</v>
          </cell>
          <cell r="BN1197">
            <v>10</v>
          </cell>
        </row>
        <row r="1198">
          <cell r="A1198">
            <v>702000000</v>
          </cell>
          <cell r="D1198" t="str">
            <v>Slovenská technická univerzita v Bratislave</v>
          </cell>
          <cell r="E1198" t="str">
            <v>Fakulta chemickej a potravinárskej technológie</v>
          </cell>
          <cell r="L1198">
            <v>2</v>
          </cell>
          <cell r="M1198">
            <v>3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BH1198">
            <v>0</v>
          </cell>
          <cell r="BI1198">
            <v>2</v>
          </cell>
          <cell r="BJ1198">
            <v>0</v>
          </cell>
          <cell r="BK1198" t="str">
            <v>STU</v>
          </cell>
          <cell r="BN1198">
            <v>0</v>
          </cell>
        </row>
        <row r="1199">
          <cell r="A1199">
            <v>702000000</v>
          </cell>
          <cell r="D1199" t="str">
            <v>Slovenská technická univerzita v Bratislave</v>
          </cell>
          <cell r="E1199" t="str">
            <v>Materiálovotechnologická fakulta so sídlom v Trnave</v>
          </cell>
          <cell r="L1199">
            <v>1</v>
          </cell>
          <cell r="M1199">
            <v>3</v>
          </cell>
          <cell r="AN1199">
            <v>8</v>
          </cell>
          <cell r="AO1199">
            <v>0</v>
          </cell>
          <cell r="AP1199">
            <v>0</v>
          </cell>
          <cell r="AQ1199">
            <v>8</v>
          </cell>
          <cell r="AR1199">
            <v>8</v>
          </cell>
          <cell r="BH1199">
            <v>50.400000000000006</v>
          </cell>
          <cell r="BI1199">
            <v>10</v>
          </cell>
          <cell r="BJ1199">
            <v>8</v>
          </cell>
          <cell r="BK1199" t="str">
            <v>STU</v>
          </cell>
          <cell r="BN1199">
            <v>8</v>
          </cell>
        </row>
        <row r="1200">
          <cell r="A1200">
            <v>702000000</v>
          </cell>
          <cell r="D1200" t="str">
            <v>Slovenská technická univerzita v Bratislave</v>
          </cell>
          <cell r="E1200" t="str">
            <v>Fakulta elektrotechniky a informatiky</v>
          </cell>
          <cell r="L1200">
            <v>1</v>
          </cell>
          <cell r="M1200">
            <v>2</v>
          </cell>
          <cell r="AN1200">
            <v>34</v>
          </cell>
          <cell r="AO1200">
            <v>35</v>
          </cell>
          <cell r="AP1200">
            <v>0</v>
          </cell>
          <cell r="AQ1200">
            <v>0</v>
          </cell>
          <cell r="AR1200">
            <v>34</v>
          </cell>
          <cell r="BH1200">
            <v>45</v>
          </cell>
          <cell r="BI1200">
            <v>35</v>
          </cell>
          <cell r="BJ1200">
            <v>0</v>
          </cell>
          <cell r="BK1200" t="str">
            <v>STU</v>
          </cell>
          <cell r="BN1200">
            <v>34</v>
          </cell>
        </row>
        <row r="1201">
          <cell r="A1201">
            <v>702000000</v>
          </cell>
          <cell r="D1201" t="str">
            <v>Slovenská technická univerzita v Bratislave</v>
          </cell>
          <cell r="E1201" t="str">
            <v>Stavebná fakulta</v>
          </cell>
          <cell r="L1201">
            <v>1</v>
          </cell>
          <cell r="M1201">
            <v>2</v>
          </cell>
          <cell r="AN1201">
            <v>15</v>
          </cell>
          <cell r="AO1201">
            <v>18</v>
          </cell>
          <cell r="AP1201">
            <v>0</v>
          </cell>
          <cell r="AQ1201">
            <v>0</v>
          </cell>
          <cell r="AR1201">
            <v>15</v>
          </cell>
          <cell r="BH1201">
            <v>19.5</v>
          </cell>
          <cell r="BI1201">
            <v>18</v>
          </cell>
          <cell r="BJ1201">
            <v>0</v>
          </cell>
          <cell r="BK1201" t="str">
            <v>STU</v>
          </cell>
          <cell r="BN1201">
            <v>15</v>
          </cell>
        </row>
        <row r="1202">
          <cell r="A1202">
            <v>702000000</v>
          </cell>
          <cell r="D1202" t="str">
            <v>Slovenská technická univerzita v Bratislave</v>
          </cell>
          <cell r="E1202" t="str">
            <v>Fakulta informatiky a informačných technológií</v>
          </cell>
          <cell r="L1202">
            <v>1</v>
          </cell>
          <cell r="M1202">
            <v>2</v>
          </cell>
          <cell r="AN1202">
            <v>46</v>
          </cell>
          <cell r="AO1202">
            <v>48</v>
          </cell>
          <cell r="AP1202">
            <v>0</v>
          </cell>
          <cell r="AQ1202">
            <v>0</v>
          </cell>
          <cell r="AR1202">
            <v>46</v>
          </cell>
          <cell r="BH1202">
            <v>59.800000000000004</v>
          </cell>
          <cell r="BI1202">
            <v>48</v>
          </cell>
          <cell r="BJ1202">
            <v>0</v>
          </cell>
          <cell r="BK1202" t="str">
            <v>STU</v>
          </cell>
          <cell r="BN1202">
            <v>46</v>
          </cell>
        </row>
        <row r="1203">
          <cell r="A1203">
            <v>702000000</v>
          </cell>
          <cell r="D1203" t="str">
            <v>Slovenská technická univerzita v Bratislave</v>
          </cell>
          <cell r="E1203" t="str">
            <v>Strojnícka fakulta</v>
          </cell>
          <cell r="L1203">
            <v>1</v>
          </cell>
          <cell r="M1203">
            <v>1</v>
          </cell>
          <cell r="AN1203">
            <v>129</v>
          </cell>
          <cell r="AO1203">
            <v>147</v>
          </cell>
          <cell r="AP1203">
            <v>147</v>
          </cell>
          <cell r="AQ1203">
            <v>129</v>
          </cell>
          <cell r="AR1203">
            <v>129</v>
          </cell>
          <cell r="BH1203">
            <v>152.54999999999998</v>
          </cell>
          <cell r="BI1203">
            <v>147</v>
          </cell>
          <cell r="BJ1203">
            <v>0</v>
          </cell>
          <cell r="BK1203" t="str">
            <v>STU</v>
          </cell>
          <cell r="BN1203">
            <v>129</v>
          </cell>
        </row>
        <row r="1204">
          <cell r="A1204">
            <v>702000000</v>
          </cell>
          <cell r="D1204" t="str">
            <v>Slovenská technická univerzita v Bratislave</v>
          </cell>
          <cell r="E1204" t="str">
            <v>Fakulta chemickej a potravinárskej technológie</v>
          </cell>
          <cell r="L1204">
            <v>1</v>
          </cell>
          <cell r="M1204">
            <v>1</v>
          </cell>
          <cell r="AN1204">
            <v>55</v>
          </cell>
          <cell r="AO1204">
            <v>68</v>
          </cell>
          <cell r="AP1204">
            <v>0</v>
          </cell>
          <cell r="AQ1204">
            <v>0</v>
          </cell>
          <cell r="AR1204">
            <v>55</v>
          </cell>
          <cell r="BH1204">
            <v>68.099999999999994</v>
          </cell>
          <cell r="BI1204">
            <v>68</v>
          </cell>
          <cell r="BJ1204">
            <v>0</v>
          </cell>
          <cell r="BK1204" t="str">
            <v>STU</v>
          </cell>
          <cell r="BN1204">
            <v>55</v>
          </cell>
        </row>
        <row r="1205">
          <cell r="A1205">
            <v>702000000</v>
          </cell>
          <cell r="D1205" t="str">
            <v>Slovenská technická univerzita v Bratislave</v>
          </cell>
          <cell r="E1205" t="str">
            <v>Fakulta chemickej a potravinárskej technológie</v>
          </cell>
          <cell r="L1205">
            <v>1</v>
          </cell>
          <cell r="M1205">
            <v>1</v>
          </cell>
          <cell r="AN1205">
            <v>115</v>
          </cell>
          <cell r="AO1205">
            <v>137</v>
          </cell>
          <cell r="AP1205">
            <v>0</v>
          </cell>
          <cell r="AQ1205">
            <v>0</v>
          </cell>
          <cell r="AR1205">
            <v>115</v>
          </cell>
          <cell r="BH1205">
            <v>139.07999999999998</v>
          </cell>
          <cell r="BI1205">
            <v>137</v>
          </cell>
          <cell r="BJ1205">
            <v>0</v>
          </cell>
          <cell r="BK1205" t="str">
            <v>STU</v>
          </cell>
          <cell r="BN1205">
            <v>115</v>
          </cell>
        </row>
        <row r="1206">
          <cell r="A1206">
            <v>702000000</v>
          </cell>
          <cell r="D1206" t="str">
            <v>Slovenská technická univerzita v Bratislave</v>
          </cell>
          <cell r="E1206" t="str">
            <v>Fakulta elektrotechniky a informatiky</v>
          </cell>
          <cell r="L1206">
            <v>1</v>
          </cell>
          <cell r="M1206">
            <v>3</v>
          </cell>
          <cell r="AN1206">
            <v>8</v>
          </cell>
          <cell r="AO1206">
            <v>0</v>
          </cell>
          <cell r="AP1206">
            <v>0</v>
          </cell>
          <cell r="AQ1206">
            <v>8</v>
          </cell>
          <cell r="AR1206">
            <v>8</v>
          </cell>
          <cell r="BH1206">
            <v>67.2</v>
          </cell>
          <cell r="BI1206">
            <v>11</v>
          </cell>
          <cell r="BJ1206">
            <v>8</v>
          </cell>
          <cell r="BK1206" t="str">
            <v>STU</v>
          </cell>
          <cell r="BN1206">
            <v>8</v>
          </cell>
        </row>
        <row r="1207">
          <cell r="A1207">
            <v>702000000</v>
          </cell>
          <cell r="D1207" t="str">
            <v>Slovenská technická univerzita v Bratislave</v>
          </cell>
          <cell r="E1207" t="str">
            <v>Materiálovotechnologická fakulta so sídlom v Trnave</v>
          </cell>
          <cell r="L1207">
            <v>1</v>
          </cell>
          <cell r="M1207">
            <v>1</v>
          </cell>
          <cell r="AN1207">
            <v>29</v>
          </cell>
          <cell r="AO1207">
            <v>32</v>
          </cell>
          <cell r="AP1207">
            <v>32</v>
          </cell>
          <cell r="AQ1207">
            <v>29</v>
          </cell>
          <cell r="AR1207">
            <v>29</v>
          </cell>
          <cell r="BH1207">
            <v>36.75</v>
          </cell>
          <cell r="BI1207">
            <v>32</v>
          </cell>
          <cell r="BJ1207">
            <v>0</v>
          </cell>
          <cell r="BK1207" t="str">
            <v>STU</v>
          </cell>
          <cell r="BN1207">
            <v>29</v>
          </cell>
        </row>
        <row r="1208">
          <cell r="A1208">
            <v>702000000</v>
          </cell>
          <cell r="D1208" t="str">
            <v>Slovenská technická univerzita v Bratislave</v>
          </cell>
          <cell r="E1208" t="str">
            <v>Stavebná fakulta</v>
          </cell>
          <cell r="L1208">
            <v>1</v>
          </cell>
          <cell r="M1208">
            <v>1</v>
          </cell>
          <cell r="AN1208">
            <v>64</v>
          </cell>
          <cell r="AO1208">
            <v>77</v>
          </cell>
          <cell r="AP1208">
            <v>0</v>
          </cell>
          <cell r="AQ1208">
            <v>0</v>
          </cell>
          <cell r="AR1208">
            <v>64</v>
          </cell>
          <cell r="BH1208">
            <v>66.429999999999993</v>
          </cell>
          <cell r="BI1208">
            <v>77</v>
          </cell>
          <cell r="BJ1208">
            <v>0</v>
          </cell>
          <cell r="BK1208" t="str">
            <v>STU</v>
          </cell>
          <cell r="BN1208">
            <v>64</v>
          </cell>
        </row>
        <row r="1209">
          <cell r="A1209">
            <v>702000000</v>
          </cell>
          <cell r="D1209" t="str">
            <v>Slovenská technická univerzita v Bratislave</v>
          </cell>
          <cell r="E1209" t="str">
            <v>Stavebná fakulta</v>
          </cell>
          <cell r="L1209">
            <v>1</v>
          </cell>
          <cell r="M1209">
            <v>1</v>
          </cell>
          <cell r="AN1209">
            <v>132</v>
          </cell>
          <cell r="AO1209">
            <v>157</v>
          </cell>
          <cell r="AP1209">
            <v>0</v>
          </cell>
          <cell r="AQ1209">
            <v>0</v>
          </cell>
          <cell r="AR1209">
            <v>132</v>
          </cell>
          <cell r="BH1209">
            <v>152.18181818181816</v>
          </cell>
          <cell r="BI1209">
            <v>157</v>
          </cell>
          <cell r="BJ1209">
            <v>0</v>
          </cell>
          <cell r="BK1209" t="str">
            <v>STU</v>
          </cell>
          <cell r="BN1209">
            <v>132</v>
          </cell>
        </row>
        <row r="1210">
          <cell r="A1210">
            <v>702000000</v>
          </cell>
          <cell r="D1210" t="str">
            <v>Slovenská technická univerzita v Bratislave</v>
          </cell>
          <cell r="E1210" t="str">
            <v>Materiálovotechnologická fakulta so sídlom v Trnave</v>
          </cell>
          <cell r="L1210">
            <v>1</v>
          </cell>
          <cell r="M1210">
            <v>1</v>
          </cell>
          <cell r="AN1210">
            <v>21</v>
          </cell>
          <cell r="AO1210">
            <v>28</v>
          </cell>
          <cell r="AP1210">
            <v>28</v>
          </cell>
          <cell r="AQ1210">
            <v>21</v>
          </cell>
          <cell r="AR1210">
            <v>21</v>
          </cell>
          <cell r="BH1210">
            <v>24.75</v>
          </cell>
          <cell r="BI1210">
            <v>28</v>
          </cell>
          <cell r="BJ1210">
            <v>0</v>
          </cell>
          <cell r="BK1210" t="str">
            <v>STU</v>
          </cell>
          <cell r="BN1210">
            <v>21</v>
          </cell>
        </row>
        <row r="1211">
          <cell r="A1211">
            <v>702000000</v>
          </cell>
          <cell r="D1211" t="str">
            <v>Slovenská technická univerzita v Bratislave</v>
          </cell>
          <cell r="E1211" t="str">
            <v>Fakulta chemickej a potravinárskej technológie</v>
          </cell>
          <cell r="L1211">
            <v>1</v>
          </cell>
          <cell r="M1211">
            <v>1</v>
          </cell>
          <cell r="AN1211">
            <v>101</v>
          </cell>
          <cell r="AO1211">
            <v>111</v>
          </cell>
          <cell r="AP1211">
            <v>0</v>
          </cell>
          <cell r="AQ1211">
            <v>0</v>
          </cell>
          <cell r="AR1211">
            <v>101</v>
          </cell>
          <cell r="BH1211">
            <v>124.5</v>
          </cell>
          <cell r="BI1211">
            <v>111</v>
          </cell>
          <cell r="BJ1211">
            <v>0</v>
          </cell>
          <cell r="BK1211" t="str">
            <v>STU</v>
          </cell>
          <cell r="BN1211">
            <v>101</v>
          </cell>
        </row>
        <row r="1212">
          <cell r="A1212">
            <v>702000000</v>
          </cell>
          <cell r="D1212" t="str">
            <v>Slovenská technická univerzita v Bratislave</v>
          </cell>
          <cell r="E1212" t="str">
            <v>Strojnícka fakulta</v>
          </cell>
          <cell r="L1212">
            <v>1</v>
          </cell>
          <cell r="M1212">
            <v>1</v>
          </cell>
          <cell r="AN1212">
            <v>77</v>
          </cell>
          <cell r="AO1212">
            <v>87</v>
          </cell>
          <cell r="AP1212">
            <v>0</v>
          </cell>
          <cell r="AQ1212">
            <v>77</v>
          </cell>
          <cell r="AR1212">
            <v>77</v>
          </cell>
          <cell r="BH1212">
            <v>93.899999999999991</v>
          </cell>
          <cell r="BI1212">
            <v>87</v>
          </cell>
          <cell r="BJ1212">
            <v>0</v>
          </cell>
          <cell r="BK1212" t="str">
            <v>STU</v>
          </cell>
          <cell r="BN1212">
            <v>77</v>
          </cell>
        </row>
        <row r="1213">
          <cell r="A1213">
            <v>702000000</v>
          </cell>
          <cell r="D1213" t="str">
            <v>Slovenská technická univerzita v Bratislave</v>
          </cell>
          <cell r="E1213" t="str">
            <v>Fakulta elektrotechniky a informatiky</v>
          </cell>
          <cell r="L1213">
            <v>1</v>
          </cell>
          <cell r="M1213">
            <v>1</v>
          </cell>
          <cell r="AN1213">
            <v>49</v>
          </cell>
          <cell r="AO1213">
            <v>55</v>
          </cell>
          <cell r="AP1213">
            <v>55</v>
          </cell>
          <cell r="AQ1213">
            <v>49</v>
          </cell>
          <cell r="AR1213">
            <v>49</v>
          </cell>
          <cell r="BH1213">
            <v>62.699999999999996</v>
          </cell>
          <cell r="BI1213">
            <v>55</v>
          </cell>
          <cell r="BJ1213">
            <v>0</v>
          </cell>
          <cell r="BK1213" t="str">
            <v>STU</v>
          </cell>
          <cell r="BN1213">
            <v>49</v>
          </cell>
        </row>
        <row r="1214">
          <cell r="A1214">
            <v>702000000</v>
          </cell>
          <cell r="D1214" t="str">
            <v>Slovenská technická univerzita v Bratislave</v>
          </cell>
          <cell r="E1214" t="str">
            <v>Stavebná fakulta</v>
          </cell>
          <cell r="L1214">
            <v>1</v>
          </cell>
          <cell r="M1214">
            <v>1</v>
          </cell>
          <cell r="AN1214">
            <v>25</v>
          </cell>
          <cell r="AO1214">
            <v>31</v>
          </cell>
          <cell r="AP1214">
            <v>0</v>
          </cell>
          <cell r="AQ1214">
            <v>0</v>
          </cell>
          <cell r="AR1214">
            <v>25</v>
          </cell>
          <cell r="BH1214">
            <v>30.299999999999997</v>
          </cell>
          <cell r="BI1214">
            <v>31</v>
          </cell>
          <cell r="BJ1214">
            <v>0</v>
          </cell>
          <cell r="BK1214" t="str">
            <v>STU</v>
          </cell>
          <cell r="BN1214">
            <v>25</v>
          </cell>
        </row>
        <row r="1215">
          <cell r="A1215">
            <v>702000000</v>
          </cell>
          <cell r="D1215" t="str">
            <v>Slovenská technická univerzita v Bratislave</v>
          </cell>
          <cell r="E1215" t="str">
            <v>Stavebná fakulta</v>
          </cell>
          <cell r="L1215">
            <v>2</v>
          </cell>
          <cell r="M1215">
            <v>3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BH1215">
            <v>0</v>
          </cell>
          <cell r="BI1215">
            <v>1</v>
          </cell>
          <cell r="BJ1215">
            <v>0</v>
          </cell>
          <cell r="BK1215" t="str">
            <v>STU</v>
          </cell>
          <cell r="BN1215">
            <v>0</v>
          </cell>
        </row>
        <row r="1216">
          <cell r="A1216">
            <v>702000000</v>
          </cell>
          <cell r="D1216" t="str">
            <v>Slovenská technická univerzita v Bratislave</v>
          </cell>
          <cell r="E1216" t="str">
            <v>Strojnícka fakulta</v>
          </cell>
          <cell r="L1216">
            <v>1</v>
          </cell>
          <cell r="M1216">
            <v>2</v>
          </cell>
          <cell r="AN1216">
            <v>0</v>
          </cell>
          <cell r="AO1216">
            <v>14</v>
          </cell>
          <cell r="AP1216">
            <v>14</v>
          </cell>
          <cell r="AQ1216">
            <v>0</v>
          </cell>
          <cell r="AR1216">
            <v>0</v>
          </cell>
          <cell r="BH1216">
            <v>0</v>
          </cell>
          <cell r="BI1216">
            <v>14</v>
          </cell>
          <cell r="BJ1216">
            <v>0</v>
          </cell>
          <cell r="BK1216" t="str">
            <v>STU</v>
          </cell>
          <cell r="BN1216">
            <v>0</v>
          </cell>
        </row>
        <row r="1217">
          <cell r="A1217">
            <v>702000000</v>
          </cell>
          <cell r="D1217" t="str">
            <v>Slovenská technická univerzita v Bratislave</v>
          </cell>
          <cell r="E1217" t="str">
            <v>Materiálovotechnologická fakulta so sídlom v Trnave</v>
          </cell>
          <cell r="L1217">
            <v>1</v>
          </cell>
          <cell r="M1217">
            <v>1</v>
          </cell>
          <cell r="AN1217">
            <v>145</v>
          </cell>
          <cell r="AO1217">
            <v>159</v>
          </cell>
          <cell r="AP1217">
            <v>159</v>
          </cell>
          <cell r="AQ1217">
            <v>145</v>
          </cell>
          <cell r="AR1217">
            <v>145</v>
          </cell>
          <cell r="BH1217">
            <v>186</v>
          </cell>
          <cell r="BI1217">
            <v>159</v>
          </cell>
          <cell r="BJ1217">
            <v>0</v>
          </cell>
          <cell r="BK1217" t="str">
            <v>STU</v>
          </cell>
          <cell r="BN1217">
            <v>145</v>
          </cell>
        </row>
        <row r="1218">
          <cell r="A1218">
            <v>702000000</v>
          </cell>
          <cell r="D1218" t="str">
            <v>Slovenská technická univerzita v Bratislave</v>
          </cell>
          <cell r="E1218" t="str">
            <v>Fakulta chemickej a potravinárskej technológie</v>
          </cell>
          <cell r="L1218">
            <v>1</v>
          </cell>
          <cell r="M1218">
            <v>1</v>
          </cell>
          <cell r="AN1218">
            <v>92</v>
          </cell>
          <cell r="AO1218">
            <v>105</v>
          </cell>
          <cell r="AP1218">
            <v>0</v>
          </cell>
          <cell r="AQ1218">
            <v>0</v>
          </cell>
          <cell r="AR1218">
            <v>92</v>
          </cell>
          <cell r="BH1218">
            <v>147.81</v>
          </cell>
          <cell r="BI1218">
            <v>105</v>
          </cell>
          <cell r="BJ1218">
            <v>0</v>
          </cell>
          <cell r="BK1218" t="str">
            <v>STU</v>
          </cell>
          <cell r="BN1218">
            <v>92</v>
          </cell>
        </row>
        <row r="1219">
          <cell r="A1219">
            <v>702000000</v>
          </cell>
          <cell r="D1219" t="str">
            <v>Slovenská technická univerzita v Bratislave</v>
          </cell>
          <cell r="E1219" t="str">
            <v>Materiálovotechnologická fakulta so sídlom v Trnave</v>
          </cell>
          <cell r="L1219">
            <v>1</v>
          </cell>
          <cell r="M1219">
            <v>1</v>
          </cell>
          <cell r="AN1219">
            <v>58</v>
          </cell>
          <cell r="AO1219">
            <v>70</v>
          </cell>
          <cell r="AP1219">
            <v>70</v>
          </cell>
          <cell r="AQ1219">
            <v>58</v>
          </cell>
          <cell r="AR1219">
            <v>58</v>
          </cell>
          <cell r="BH1219">
            <v>70.800000000000011</v>
          </cell>
          <cell r="BI1219">
            <v>70</v>
          </cell>
          <cell r="BJ1219">
            <v>0</v>
          </cell>
          <cell r="BK1219" t="str">
            <v>STU</v>
          </cell>
          <cell r="BN1219">
            <v>58</v>
          </cell>
        </row>
        <row r="1220">
          <cell r="A1220">
            <v>702000000</v>
          </cell>
          <cell r="D1220" t="str">
            <v>Slovenská technická univerzita v Bratislave</v>
          </cell>
          <cell r="E1220" t="str">
            <v>Stavebná fakulta</v>
          </cell>
          <cell r="L1220">
            <v>1</v>
          </cell>
          <cell r="M1220">
            <v>1</v>
          </cell>
          <cell r="AN1220">
            <v>83</v>
          </cell>
          <cell r="AO1220">
            <v>87</v>
          </cell>
          <cell r="AP1220">
            <v>0</v>
          </cell>
          <cell r="AQ1220">
            <v>0</v>
          </cell>
          <cell r="AR1220">
            <v>83</v>
          </cell>
          <cell r="BH1220">
            <v>103.79999999999998</v>
          </cell>
          <cell r="BI1220">
            <v>87</v>
          </cell>
          <cell r="BJ1220">
            <v>0</v>
          </cell>
          <cell r="BK1220" t="str">
            <v>STU</v>
          </cell>
          <cell r="BN1220">
            <v>83</v>
          </cell>
        </row>
        <row r="1221">
          <cell r="A1221">
            <v>702000000</v>
          </cell>
          <cell r="D1221" t="str">
            <v>Slovenská technická univerzita v Bratislave</v>
          </cell>
          <cell r="E1221" t="str">
            <v>Strojnícka fakulta</v>
          </cell>
          <cell r="L1221">
            <v>2</v>
          </cell>
          <cell r="M1221">
            <v>3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BH1221">
            <v>0</v>
          </cell>
          <cell r="BI1221">
            <v>4</v>
          </cell>
          <cell r="BJ1221">
            <v>0</v>
          </cell>
          <cell r="BK1221" t="str">
            <v>STU</v>
          </cell>
          <cell r="BN1221">
            <v>0</v>
          </cell>
        </row>
        <row r="1222">
          <cell r="A1222">
            <v>702000000</v>
          </cell>
          <cell r="D1222" t="str">
            <v>Slovenská technická univerzita v Bratislave</v>
          </cell>
          <cell r="E1222" t="str">
            <v>Stavebná fakulta</v>
          </cell>
          <cell r="L1222">
            <v>1</v>
          </cell>
          <cell r="M1222">
            <v>1</v>
          </cell>
          <cell r="AN1222">
            <v>95</v>
          </cell>
          <cell r="AO1222">
            <v>102</v>
          </cell>
          <cell r="AP1222">
            <v>0</v>
          </cell>
          <cell r="AQ1222">
            <v>0</v>
          </cell>
          <cell r="AR1222">
            <v>95</v>
          </cell>
          <cell r="BH1222">
            <v>125.11999999999999</v>
          </cell>
          <cell r="BI1222">
            <v>102</v>
          </cell>
          <cell r="BJ1222">
            <v>0</v>
          </cell>
          <cell r="BK1222" t="str">
            <v>STU</v>
          </cell>
          <cell r="BN1222">
            <v>95</v>
          </cell>
        </row>
        <row r="1223">
          <cell r="A1223">
            <v>702000000</v>
          </cell>
          <cell r="D1223" t="str">
            <v>Slovenská technická univerzita v Bratislave</v>
          </cell>
          <cell r="E1223" t="str">
            <v>Fakulta chemickej a potravinárskej technológie</v>
          </cell>
          <cell r="L1223">
            <v>1</v>
          </cell>
          <cell r="M1223">
            <v>1</v>
          </cell>
          <cell r="AN1223">
            <v>38</v>
          </cell>
          <cell r="AO1223">
            <v>42</v>
          </cell>
          <cell r="AP1223">
            <v>0</v>
          </cell>
          <cell r="AQ1223">
            <v>0</v>
          </cell>
          <cell r="AR1223">
            <v>38</v>
          </cell>
          <cell r="BH1223">
            <v>81.11999999999999</v>
          </cell>
          <cell r="BI1223">
            <v>42</v>
          </cell>
          <cell r="BJ1223">
            <v>0</v>
          </cell>
          <cell r="BK1223" t="str">
            <v>STU</v>
          </cell>
          <cell r="BN1223">
            <v>38</v>
          </cell>
        </row>
        <row r="1224">
          <cell r="A1224">
            <v>702000000</v>
          </cell>
          <cell r="D1224" t="str">
            <v>Slovenská technická univerzita v Bratislave</v>
          </cell>
          <cell r="E1224" t="str">
            <v>Fakulta elektrotechniky a informatiky</v>
          </cell>
          <cell r="L1224">
            <v>2</v>
          </cell>
          <cell r="M1224">
            <v>3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BH1224">
            <v>0</v>
          </cell>
          <cell r="BI1224">
            <v>6</v>
          </cell>
          <cell r="BJ1224">
            <v>0</v>
          </cell>
          <cell r="BK1224" t="str">
            <v>STU</v>
          </cell>
          <cell r="BN1224">
            <v>0</v>
          </cell>
        </row>
        <row r="1225">
          <cell r="A1225">
            <v>702000000</v>
          </cell>
          <cell r="D1225" t="str">
            <v>Slovenská technická univerzita v Bratislave</v>
          </cell>
          <cell r="E1225" t="str">
            <v>Fakulta chemickej a potravinárskej technológie</v>
          </cell>
          <cell r="L1225">
            <v>1</v>
          </cell>
          <cell r="M1225">
            <v>3</v>
          </cell>
          <cell r="AN1225">
            <v>5</v>
          </cell>
          <cell r="AO1225">
            <v>0</v>
          </cell>
          <cell r="AP1225">
            <v>0</v>
          </cell>
          <cell r="AQ1225">
            <v>0</v>
          </cell>
          <cell r="AR1225">
            <v>5</v>
          </cell>
          <cell r="BH1225">
            <v>31.5</v>
          </cell>
          <cell r="BI1225">
            <v>5</v>
          </cell>
          <cell r="BJ1225">
            <v>5</v>
          </cell>
          <cell r="BK1225" t="str">
            <v>STU</v>
          </cell>
          <cell r="BN1225">
            <v>5</v>
          </cell>
        </row>
        <row r="1226">
          <cell r="A1226">
            <v>702000000</v>
          </cell>
          <cell r="D1226" t="str">
            <v>Slovenská technická univerzita v Bratislave</v>
          </cell>
          <cell r="E1226" t="str">
            <v>Fakulta elektrotechniky a informatiky</v>
          </cell>
          <cell r="L1226">
            <v>1</v>
          </cell>
          <cell r="M1226">
            <v>2</v>
          </cell>
          <cell r="AN1226">
            <v>20</v>
          </cell>
          <cell r="AO1226">
            <v>23</v>
          </cell>
          <cell r="AP1226">
            <v>23</v>
          </cell>
          <cell r="AQ1226">
            <v>20</v>
          </cell>
          <cell r="AR1226">
            <v>20</v>
          </cell>
          <cell r="BH1226">
            <v>30</v>
          </cell>
          <cell r="BI1226">
            <v>23</v>
          </cell>
          <cell r="BJ1226">
            <v>0</v>
          </cell>
          <cell r="BK1226" t="str">
            <v>STU</v>
          </cell>
          <cell r="BN1226">
            <v>20</v>
          </cell>
        </row>
        <row r="1227">
          <cell r="A1227">
            <v>701000000</v>
          </cell>
          <cell r="D1227" t="str">
            <v>Univerzita Komenského v Bratislave</v>
          </cell>
          <cell r="E1227" t="str">
            <v>Právnická fakulta</v>
          </cell>
          <cell r="L1227">
            <v>1</v>
          </cell>
          <cell r="M1227">
            <v>2</v>
          </cell>
          <cell r="AN1227">
            <v>1</v>
          </cell>
          <cell r="AO1227">
            <v>10</v>
          </cell>
          <cell r="AP1227">
            <v>0</v>
          </cell>
          <cell r="AQ1227">
            <v>0</v>
          </cell>
          <cell r="AR1227">
            <v>1</v>
          </cell>
          <cell r="BH1227">
            <v>0.93227091633466141</v>
          </cell>
          <cell r="BI1227">
            <v>10</v>
          </cell>
          <cell r="BJ1227">
            <v>0</v>
          </cell>
          <cell r="BK1227" t="str">
            <v>UK</v>
          </cell>
          <cell r="BN1227">
            <v>1</v>
          </cell>
        </row>
        <row r="1228">
          <cell r="A1228">
            <v>701000000</v>
          </cell>
          <cell r="D1228" t="str">
            <v>Univerzita Komenského v Bratislave</v>
          </cell>
          <cell r="E1228" t="str">
            <v>Právnická fakulta</v>
          </cell>
          <cell r="L1228">
            <v>2</v>
          </cell>
          <cell r="M1228">
            <v>2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BH1228">
            <v>0</v>
          </cell>
          <cell r="BI1228">
            <v>2</v>
          </cell>
          <cell r="BJ1228">
            <v>0</v>
          </cell>
          <cell r="BK1228" t="str">
            <v>UK</v>
          </cell>
          <cell r="BN1228">
            <v>0</v>
          </cell>
        </row>
        <row r="1229">
          <cell r="A1229">
            <v>701000000</v>
          </cell>
          <cell r="D1229" t="str">
            <v>Univerzita Komenského v Bratislave</v>
          </cell>
          <cell r="E1229" t="str">
            <v>Právnická fakulta</v>
          </cell>
          <cell r="L1229">
            <v>1</v>
          </cell>
          <cell r="M1229">
            <v>2</v>
          </cell>
          <cell r="AN1229">
            <v>542</v>
          </cell>
          <cell r="AO1229">
            <v>575</v>
          </cell>
          <cell r="AP1229">
            <v>0</v>
          </cell>
          <cell r="AQ1229">
            <v>0</v>
          </cell>
          <cell r="AR1229">
            <v>542</v>
          </cell>
          <cell r="BH1229">
            <v>513.33653846153845</v>
          </cell>
          <cell r="BI1229">
            <v>575</v>
          </cell>
          <cell r="BJ1229">
            <v>0</v>
          </cell>
          <cell r="BK1229" t="str">
            <v>UK</v>
          </cell>
          <cell r="BN1229">
            <v>542</v>
          </cell>
        </row>
        <row r="1230">
          <cell r="A1230">
            <v>705000000</v>
          </cell>
          <cell r="D1230" t="str">
            <v>Technická univerzita vo Zvolene</v>
          </cell>
          <cell r="E1230" t="str">
            <v>Fakulta ekológie a environmentalistiky</v>
          </cell>
          <cell r="L1230">
            <v>2</v>
          </cell>
          <cell r="M1230">
            <v>1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BH1230">
            <v>0</v>
          </cell>
          <cell r="BI1230">
            <v>8</v>
          </cell>
          <cell r="BJ1230">
            <v>0</v>
          </cell>
          <cell r="BK1230" t="str">
            <v>TUZVO</v>
          </cell>
          <cell r="BN1230">
            <v>0</v>
          </cell>
        </row>
        <row r="1231">
          <cell r="A1231">
            <v>705000000</v>
          </cell>
          <cell r="D1231" t="str">
            <v>Technická univerzita vo Zvolene</v>
          </cell>
          <cell r="E1231" t="str">
            <v>Fakulta techniky</v>
          </cell>
          <cell r="L1231">
            <v>2</v>
          </cell>
          <cell r="M1231">
            <v>1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BH1231">
            <v>0</v>
          </cell>
          <cell r="BI1231">
            <v>18</v>
          </cell>
          <cell r="BJ1231">
            <v>0</v>
          </cell>
          <cell r="BK1231" t="str">
            <v>TUZVO</v>
          </cell>
          <cell r="BN1231">
            <v>0</v>
          </cell>
        </row>
        <row r="1232">
          <cell r="A1232">
            <v>705000000</v>
          </cell>
          <cell r="D1232" t="str">
            <v>Technická univerzita vo Zvolene</v>
          </cell>
          <cell r="E1232" t="str">
            <v>Fakulta ekológie a environmentalistiky</v>
          </cell>
          <cell r="L1232">
            <v>2</v>
          </cell>
          <cell r="M1232">
            <v>3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BH1232">
            <v>0</v>
          </cell>
          <cell r="BI1232">
            <v>2</v>
          </cell>
          <cell r="BJ1232">
            <v>0</v>
          </cell>
          <cell r="BK1232" t="str">
            <v>TUZVO</v>
          </cell>
          <cell r="BN1232">
            <v>0</v>
          </cell>
        </row>
        <row r="1233">
          <cell r="A1233">
            <v>705000000</v>
          </cell>
          <cell r="D1233" t="str">
            <v>Technická univerzita vo Zvolene</v>
          </cell>
          <cell r="E1233" t="str">
            <v>Drevárska fakulta</v>
          </cell>
          <cell r="L1233">
            <v>2</v>
          </cell>
          <cell r="M1233">
            <v>1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BH1233">
            <v>0</v>
          </cell>
          <cell r="BI1233">
            <v>19</v>
          </cell>
          <cell r="BJ1233">
            <v>0</v>
          </cell>
          <cell r="BK1233" t="str">
            <v>TUZVO</v>
          </cell>
          <cell r="BN1233">
            <v>0</v>
          </cell>
        </row>
        <row r="1234">
          <cell r="A1234">
            <v>705000000</v>
          </cell>
          <cell r="D1234" t="str">
            <v>Technická univerzita vo Zvolene</v>
          </cell>
          <cell r="E1234" t="str">
            <v>Lesnícka fakulta</v>
          </cell>
          <cell r="L1234">
            <v>1</v>
          </cell>
          <cell r="M1234">
            <v>3</v>
          </cell>
          <cell r="AN1234">
            <v>3</v>
          </cell>
          <cell r="AO1234">
            <v>0</v>
          </cell>
          <cell r="AP1234">
            <v>0</v>
          </cell>
          <cell r="AQ1234">
            <v>0</v>
          </cell>
          <cell r="AR1234">
            <v>3</v>
          </cell>
          <cell r="BH1234">
            <v>25.200000000000003</v>
          </cell>
          <cell r="BI1234">
            <v>4</v>
          </cell>
          <cell r="BJ1234">
            <v>3</v>
          </cell>
          <cell r="BK1234" t="str">
            <v>TUZVO</v>
          </cell>
          <cell r="BN1234">
            <v>3</v>
          </cell>
        </row>
        <row r="1235">
          <cell r="A1235">
            <v>705000000</v>
          </cell>
          <cell r="D1235" t="str">
            <v>Technická univerzita vo Zvolene</v>
          </cell>
          <cell r="E1235" t="str">
            <v>Lesnícka fakulta</v>
          </cell>
          <cell r="L1235">
            <v>1</v>
          </cell>
          <cell r="M1235">
            <v>3</v>
          </cell>
          <cell r="AN1235">
            <v>7</v>
          </cell>
          <cell r="AO1235">
            <v>0</v>
          </cell>
          <cell r="AP1235">
            <v>0</v>
          </cell>
          <cell r="AQ1235">
            <v>0</v>
          </cell>
          <cell r="AR1235">
            <v>7</v>
          </cell>
          <cell r="BH1235">
            <v>58.800000000000004</v>
          </cell>
          <cell r="BI1235">
            <v>8</v>
          </cell>
          <cell r="BJ1235">
            <v>7</v>
          </cell>
          <cell r="BK1235" t="str">
            <v>TUZVO</v>
          </cell>
          <cell r="BN1235">
            <v>7</v>
          </cell>
        </row>
        <row r="1236">
          <cell r="A1236">
            <v>705000000</v>
          </cell>
          <cell r="D1236" t="str">
            <v>Technická univerzita vo Zvolene</v>
          </cell>
          <cell r="E1236" t="str">
            <v>Fakulta ekológie a environmentalistiky</v>
          </cell>
          <cell r="L1236">
            <v>1</v>
          </cell>
          <cell r="M1236">
            <v>3</v>
          </cell>
          <cell r="AN1236">
            <v>3</v>
          </cell>
          <cell r="AO1236">
            <v>0</v>
          </cell>
          <cell r="AP1236">
            <v>0</v>
          </cell>
          <cell r="AQ1236">
            <v>0</v>
          </cell>
          <cell r="AR1236">
            <v>3</v>
          </cell>
          <cell r="BH1236">
            <v>18.900000000000002</v>
          </cell>
          <cell r="BI1236">
            <v>3</v>
          </cell>
          <cell r="BJ1236">
            <v>3</v>
          </cell>
          <cell r="BK1236" t="str">
            <v>TUZVO</v>
          </cell>
          <cell r="BN1236">
            <v>3</v>
          </cell>
        </row>
        <row r="1237">
          <cell r="A1237">
            <v>705000000</v>
          </cell>
          <cell r="D1237" t="str">
            <v>Technická univerzita vo Zvolene</v>
          </cell>
          <cell r="E1237" t="str">
            <v>Fakulta techniky</v>
          </cell>
          <cell r="L1237">
            <v>1</v>
          </cell>
          <cell r="M1237">
            <v>3</v>
          </cell>
          <cell r="AN1237">
            <v>2</v>
          </cell>
          <cell r="AO1237">
            <v>0</v>
          </cell>
          <cell r="AP1237">
            <v>0</v>
          </cell>
          <cell r="AQ1237">
            <v>2</v>
          </cell>
          <cell r="AR1237">
            <v>2</v>
          </cell>
          <cell r="BH1237">
            <v>16.8</v>
          </cell>
          <cell r="BI1237">
            <v>3</v>
          </cell>
          <cell r="BJ1237">
            <v>2</v>
          </cell>
          <cell r="BK1237" t="str">
            <v>TUZVO</v>
          </cell>
          <cell r="BN1237">
            <v>2</v>
          </cell>
        </row>
        <row r="1238">
          <cell r="A1238">
            <v>705000000</v>
          </cell>
          <cell r="D1238" t="str">
            <v>Technická univerzita vo Zvolene</v>
          </cell>
          <cell r="E1238" t="str">
            <v>Lesnícka fakulta</v>
          </cell>
          <cell r="L1238">
            <v>1</v>
          </cell>
          <cell r="M1238">
            <v>2</v>
          </cell>
          <cell r="AN1238">
            <v>70</v>
          </cell>
          <cell r="AO1238">
            <v>75</v>
          </cell>
          <cell r="AP1238">
            <v>0</v>
          </cell>
          <cell r="AQ1238">
            <v>0</v>
          </cell>
          <cell r="AR1238">
            <v>70</v>
          </cell>
          <cell r="BH1238">
            <v>94.5</v>
          </cell>
          <cell r="BI1238">
            <v>75</v>
          </cell>
          <cell r="BJ1238">
            <v>0</v>
          </cell>
          <cell r="BK1238" t="str">
            <v>TUZVO</v>
          </cell>
          <cell r="BN1238">
            <v>70</v>
          </cell>
        </row>
        <row r="1239">
          <cell r="A1239">
            <v>705000000</v>
          </cell>
          <cell r="D1239" t="str">
            <v>Technická univerzita vo Zvolene</v>
          </cell>
          <cell r="E1239" t="str">
            <v>Fakulta ekológie a environmentalistiky</v>
          </cell>
          <cell r="L1239">
            <v>1</v>
          </cell>
          <cell r="M1239">
            <v>2</v>
          </cell>
          <cell r="AN1239">
            <v>10</v>
          </cell>
          <cell r="AO1239">
            <v>12</v>
          </cell>
          <cell r="AP1239">
            <v>0</v>
          </cell>
          <cell r="AQ1239">
            <v>0</v>
          </cell>
          <cell r="AR1239">
            <v>10</v>
          </cell>
          <cell r="BH1239">
            <v>12.5</v>
          </cell>
          <cell r="BI1239">
            <v>12</v>
          </cell>
          <cell r="BJ1239">
            <v>0</v>
          </cell>
          <cell r="BK1239" t="str">
            <v>TUZVO</v>
          </cell>
          <cell r="BN1239">
            <v>10</v>
          </cell>
        </row>
        <row r="1240">
          <cell r="A1240">
            <v>705000000</v>
          </cell>
          <cell r="D1240" t="str">
            <v>Technická univerzita vo Zvolene</v>
          </cell>
          <cell r="E1240" t="str">
            <v>Drevárska fakulta</v>
          </cell>
          <cell r="L1240">
            <v>2</v>
          </cell>
          <cell r="M1240">
            <v>1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BH1240">
            <v>0</v>
          </cell>
          <cell r="BI1240">
            <v>15</v>
          </cell>
          <cell r="BJ1240">
            <v>0</v>
          </cell>
          <cell r="BK1240" t="str">
            <v>TUZVO</v>
          </cell>
          <cell r="BN1240">
            <v>0</v>
          </cell>
        </row>
        <row r="1241">
          <cell r="A1241">
            <v>705000000</v>
          </cell>
          <cell r="D1241" t="str">
            <v>Technická univerzita vo Zvolene</v>
          </cell>
          <cell r="E1241" t="str">
            <v>Fakulta ekológie a environmentalistiky</v>
          </cell>
          <cell r="L1241">
            <v>2</v>
          </cell>
          <cell r="M1241">
            <v>1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BH1241">
            <v>0</v>
          </cell>
          <cell r="BI1241">
            <v>8</v>
          </cell>
          <cell r="BJ1241">
            <v>0</v>
          </cell>
          <cell r="BK1241" t="str">
            <v>TUZVO</v>
          </cell>
          <cell r="BN1241">
            <v>0</v>
          </cell>
        </row>
        <row r="1242">
          <cell r="A1242">
            <v>705000000</v>
          </cell>
          <cell r="D1242" t="str">
            <v>Technická univerzita vo Zvolene</v>
          </cell>
          <cell r="E1242" t="str">
            <v>Fakulta ekológie a environmentalistiky</v>
          </cell>
          <cell r="L1242">
            <v>1</v>
          </cell>
          <cell r="M1242">
            <v>1</v>
          </cell>
          <cell r="AN1242">
            <v>70</v>
          </cell>
          <cell r="AO1242">
            <v>84</v>
          </cell>
          <cell r="AP1242">
            <v>0</v>
          </cell>
          <cell r="AQ1242">
            <v>0</v>
          </cell>
          <cell r="AR1242">
            <v>70</v>
          </cell>
          <cell r="BH1242">
            <v>89.25</v>
          </cell>
          <cell r="BI1242">
            <v>84</v>
          </cell>
          <cell r="BJ1242">
            <v>0</v>
          </cell>
          <cell r="BK1242" t="str">
            <v>TUZVO</v>
          </cell>
          <cell r="BN1242">
            <v>70</v>
          </cell>
        </row>
        <row r="1243">
          <cell r="A1243">
            <v>705000000</v>
          </cell>
          <cell r="D1243" t="str">
            <v>Technická univerzita vo Zvolene</v>
          </cell>
          <cell r="E1243" t="str">
            <v>Fakulta ekológie a environmentalistiky</v>
          </cell>
          <cell r="L1243">
            <v>1</v>
          </cell>
          <cell r="M1243">
            <v>1</v>
          </cell>
          <cell r="AN1243">
            <v>34</v>
          </cell>
          <cell r="AO1243">
            <v>40</v>
          </cell>
          <cell r="AP1243">
            <v>0</v>
          </cell>
          <cell r="AQ1243">
            <v>0</v>
          </cell>
          <cell r="AR1243">
            <v>34</v>
          </cell>
          <cell r="BH1243">
            <v>41.55</v>
          </cell>
          <cell r="BI1243">
            <v>40</v>
          </cell>
          <cell r="BJ1243">
            <v>0</v>
          </cell>
          <cell r="BK1243" t="str">
            <v>TUZVO</v>
          </cell>
          <cell r="BN1243">
            <v>34</v>
          </cell>
        </row>
        <row r="1244">
          <cell r="A1244">
            <v>705000000</v>
          </cell>
          <cell r="D1244" t="str">
            <v>Technická univerzita vo Zvolene</v>
          </cell>
          <cell r="E1244" t="str">
            <v>Lesnícka fakulta</v>
          </cell>
          <cell r="L1244">
            <v>1</v>
          </cell>
          <cell r="M1244">
            <v>1</v>
          </cell>
          <cell r="AN1244">
            <v>162</v>
          </cell>
          <cell r="AO1244">
            <v>171</v>
          </cell>
          <cell r="AP1244">
            <v>0</v>
          </cell>
          <cell r="AQ1244">
            <v>0</v>
          </cell>
          <cell r="AR1244">
            <v>162</v>
          </cell>
          <cell r="BH1244">
            <v>217.98127659574467</v>
          </cell>
          <cell r="BI1244">
            <v>171</v>
          </cell>
          <cell r="BJ1244">
            <v>0</v>
          </cell>
          <cell r="BK1244" t="str">
            <v>TUZVO</v>
          </cell>
          <cell r="BN1244">
            <v>162</v>
          </cell>
        </row>
        <row r="1245">
          <cell r="A1245">
            <v>705000000</v>
          </cell>
          <cell r="D1245" t="str">
            <v>Technická univerzita vo Zvolene</v>
          </cell>
          <cell r="E1245" t="str">
            <v>Drevárska fakulta</v>
          </cell>
          <cell r="L1245">
            <v>2</v>
          </cell>
          <cell r="M1245">
            <v>1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BH1245">
            <v>0</v>
          </cell>
          <cell r="BI1245">
            <v>38</v>
          </cell>
          <cell r="BJ1245">
            <v>0</v>
          </cell>
          <cell r="BK1245" t="str">
            <v>TUZVO</v>
          </cell>
          <cell r="BN1245">
            <v>0</v>
          </cell>
        </row>
        <row r="1246">
          <cell r="A1246">
            <v>701000000</v>
          </cell>
          <cell r="D1246" t="str">
            <v>Univerzita Komenského v Bratislave</v>
          </cell>
          <cell r="E1246" t="str">
            <v>Fakulta managementu</v>
          </cell>
          <cell r="L1246">
            <v>1</v>
          </cell>
          <cell r="M1246">
            <v>2</v>
          </cell>
          <cell r="AN1246">
            <v>298</v>
          </cell>
          <cell r="AO1246">
            <v>318</v>
          </cell>
          <cell r="AP1246">
            <v>0</v>
          </cell>
          <cell r="AQ1246">
            <v>0</v>
          </cell>
          <cell r="AR1246">
            <v>298</v>
          </cell>
          <cell r="BH1246">
            <v>280.0751879699248</v>
          </cell>
          <cell r="BI1246">
            <v>318</v>
          </cell>
          <cell r="BJ1246">
            <v>0</v>
          </cell>
          <cell r="BK1246" t="str">
            <v>UK</v>
          </cell>
          <cell r="BN1246">
            <v>298</v>
          </cell>
        </row>
        <row r="1247">
          <cell r="A1247">
            <v>701000000</v>
          </cell>
          <cell r="D1247" t="str">
            <v>Univerzita Komenského v Bratislave</v>
          </cell>
          <cell r="E1247" t="str">
            <v>Fakulta managementu</v>
          </cell>
          <cell r="L1247">
            <v>1</v>
          </cell>
          <cell r="M1247">
            <v>1</v>
          </cell>
          <cell r="AN1247">
            <v>6</v>
          </cell>
          <cell r="AO1247">
            <v>129</v>
          </cell>
          <cell r="AP1247">
            <v>0</v>
          </cell>
          <cell r="AQ1247">
            <v>0</v>
          </cell>
          <cell r="AR1247">
            <v>6</v>
          </cell>
          <cell r="BH1247">
            <v>5.4</v>
          </cell>
          <cell r="BI1247">
            <v>129</v>
          </cell>
          <cell r="BJ1247">
            <v>0</v>
          </cell>
          <cell r="BK1247" t="str">
            <v>UK</v>
          </cell>
          <cell r="BN1247">
            <v>6</v>
          </cell>
        </row>
        <row r="1248">
          <cell r="A1248">
            <v>701000000</v>
          </cell>
          <cell r="D1248" t="str">
            <v>Univerzita Komenského v Bratislave</v>
          </cell>
          <cell r="E1248" t="str">
            <v>Fakulta managementu</v>
          </cell>
          <cell r="L1248">
            <v>1</v>
          </cell>
          <cell r="M1248">
            <v>2</v>
          </cell>
          <cell r="AN1248">
            <v>6</v>
          </cell>
          <cell r="AO1248">
            <v>38</v>
          </cell>
          <cell r="AP1248">
            <v>0</v>
          </cell>
          <cell r="AQ1248">
            <v>0</v>
          </cell>
          <cell r="AR1248">
            <v>6</v>
          </cell>
          <cell r="BH1248">
            <v>5.5636363636363635</v>
          </cell>
          <cell r="BI1248">
            <v>38</v>
          </cell>
          <cell r="BJ1248">
            <v>0</v>
          </cell>
          <cell r="BK1248" t="str">
            <v>UK</v>
          </cell>
          <cell r="BN1248">
            <v>6</v>
          </cell>
        </row>
        <row r="1249">
          <cell r="A1249">
            <v>701000000</v>
          </cell>
          <cell r="D1249" t="str">
            <v>Univerzita Komenského v Bratislave</v>
          </cell>
          <cell r="E1249" t="str">
            <v>Prírodovedecká fakulta</v>
          </cell>
          <cell r="L1249">
            <v>2</v>
          </cell>
          <cell r="M1249">
            <v>3</v>
          </cell>
          <cell r="AN1249">
            <v>1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BH1249">
            <v>0</v>
          </cell>
          <cell r="BI1249">
            <v>1</v>
          </cell>
          <cell r="BJ1249">
            <v>0</v>
          </cell>
          <cell r="BK1249" t="str">
            <v>UK</v>
          </cell>
          <cell r="BN1249">
            <v>0</v>
          </cell>
        </row>
        <row r="1250">
          <cell r="A1250">
            <v>701000000</v>
          </cell>
          <cell r="D1250" t="str">
            <v>Univerzita Komenského v Bratislave</v>
          </cell>
          <cell r="E1250" t="str">
            <v>Prírodovedecká fakulta</v>
          </cell>
          <cell r="L1250">
            <v>2</v>
          </cell>
          <cell r="M1250">
            <v>3</v>
          </cell>
          <cell r="AN1250">
            <v>2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BH1250">
            <v>0</v>
          </cell>
          <cell r="BI1250">
            <v>3</v>
          </cell>
          <cell r="BJ1250">
            <v>0</v>
          </cell>
          <cell r="BK1250" t="str">
            <v>UK</v>
          </cell>
          <cell r="BN1250">
            <v>0</v>
          </cell>
        </row>
        <row r="1251">
          <cell r="A1251">
            <v>701000000</v>
          </cell>
          <cell r="D1251" t="str">
            <v>Univerzita Komenského v Bratislave</v>
          </cell>
          <cell r="E1251" t="str">
            <v>Prírodovedecká fakulta</v>
          </cell>
          <cell r="L1251">
            <v>2</v>
          </cell>
          <cell r="M1251">
            <v>3</v>
          </cell>
          <cell r="AN1251">
            <v>1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BH1251">
            <v>0</v>
          </cell>
          <cell r="BI1251">
            <v>1</v>
          </cell>
          <cell r="BJ1251">
            <v>0</v>
          </cell>
          <cell r="BK1251" t="str">
            <v>UK</v>
          </cell>
          <cell r="BN1251">
            <v>0</v>
          </cell>
        </row>
        <row r="1252">
          <cell r="A1252">
            <v>701000000</v>
          </cell>
          <cell r="D1252" t="str">
            <v>Univerzita Komenského v Bratislave</v>
          </cell>
          <cell r="E1252" t="str">
            <v>Prírodovedecká fakulta</v>
          </cell>
          <cell r="L1252">
            <v>1</v>
          </cell>
          <cell r="M1252">
            <v>3</v>
          </cell>
          <cell r="AN1252">
            <v>6</v>
          </cell>
          <cell r="AO1252">
            <v>0</v>
          </cell>
          <cell r="AP1252">
            <v>0</v>
          </cell>
          <cell r="AQ1252">
            <v>0</v>
          </cell>
          <cell r="AR1252">
            <v>6</v>
          </cell>
          <cell r="BH1252">
            <v>37.800000000000004</v>
          </cell>
          <cell r="BI1252">
            <v>6</v>
          </cell>
          <cell r="BJ1252">
            <v>6</v>
          </cell>
          <cell r="BK1252" t="str">
            <v>UK</v>
          </cell>
          <cell r="BN1252">
            <v>6</v>
          </cell>
        </row>
        <row r="1253">
          <cell r="A1253">
            <v>701000000</v>
          </cell>
          <cell r="D1253" t="str">
            <v>Univerzita Komenského v Bratislave</v>
          </cell>
          <cell r="E1253" t="str">
            <v>Prírodovedecká fakulta</v>
          </cell>
          <cell r="L1253">
            <v>1</v>
          </cell>
          <cell r="M1253">
            <v>3</v>
          </cell>
          <cell r="AN1253">
            <v>4</v>
          </cell>
          <cell r="AO1253">
            <v>0</v>
          </cell>
          <cell r="AP1253">
            <v>0</v>
          </cell>
          <cell r="AQ1253">
            <v>0</v>
          </cell>
          <cell r="AR1253">
            <v>4</v>
          </cell>
          <cell r="BH1253">
            <v>13.200000000000001</v>
          </cell>
          <cell r="BI1253">
            <v>4</v>
          </cell>
          <cell r="BJ1253">
            <v>4</v>
          </cell>
          <cell r="BK1253" t="str">
            <v>UK</v>
          </cell>
          <cell r="BN1253">
            <v>4</v>
          </cell>
        </row>
        <row r="1254">
          <cell r="A1254">
            <v>701000000</v>
          </cell>
          <cell r="D1254" t="str">
            <v>Univerzita Komenského v Bratislave</v>
          </cell>
          <cell r="E1254" t="str">
            <v>Prírodovedecká fakulta</v>
          </cell>
          <cell r="L1254">
            <v>1</v>
          </cell>
          <cell r="M1254">
            <v>3</v>
          </cell>
          <cell r="AN1254">
            <v>6</v>
          </cell>
          <cell r="AO1254">
            <v>0</v>
          </cell>
          <cell r="AP1254">
            <v>0</v>
          </cell>
          <cell r="AQ1254">
            <v>0</v>
          </cell>
          <cell r="AR1254">
            <v>6</v>
          </cell>
          <cell r="BH1254">
            <v>37.800000000000004</v>
          </cell>
          <cell r="BI1254">
            <v>6</v>
          </cell>
          <cell r="BJ1254">
            <v>6</v>
          </cell>
          <cell r="BK1254" t="str">
            <v>UK</v>
          </cell>
          <cell r="BN1254">
            <v>6</v>
          </cell>
        </row>
        <row r="1255">
          <cell r="A1255">
            <v>701000000</v>
          </cell>
          <cell r="D1255" t="str">
            <v>Univerzita Komenského v Bratislave</v>
          </cell>
          <cell r="E1255" t="str">
            <v>Prírodovedecká fakulta</v>
          </cell>
          <cell r="L1255">
            <v>1</v>
          </cell>
          <cell r="M1255">
            <v>3</v>
          </cell>
          <cell r="AN1255">
            <v>11</v>
          </cell>
          <cell r="AO1255">
            <v>0</v>
          </cell>
          <cell r="AP1255">
            <v>0</v>
          </cell>
          <cell r="AQ1255">
            <v>0</v>
          </cell>
          <cell r="AR1255">
            <v>11</v>
          </cell>
          <cell r="BH1255">
            <v>66.634615384615387</v>
          </cell>
          <cell r="BI1255">
            <v>11</v>
          </cell>
          <cell r="BJ1255">
            <v>11</v>
          </cell>
          <cell r="BK1255" t="str">
            <v>UK</v>
          </cell>
          <cell r="BN1255">
            <v>11</v>
          </cell>
        </row>
        <row r="1256">
          <cell r="A1256">
            <v>701000000</v>
          </cell>
          <cell r="D1256" t="str">
            <v>Univerzita Komenského v Bratislave</v>
          </cell>
          <cell r="E1256" t="str">
            <v>Prírodovedecká fakulta</v>
          </cell>
          <cell r="L1256">
            <v>1</v>
          </cell>
          <cell r="M1256">
            <v>3</v>
          </cell>
          <cell r="AN1256">
            <v>9</v>
          </cell>
          <cell r="AO1256">
            <v>0</v>
          </cell>
          <cell r="AP1256">
            <v>0</v>
          </cell>
          <cell r="AQ1256">
            <v>0</v>
          </cell>
          <cell r="AR1256">
            <v>9</v>
          </cell>
          <cell r="BH1256">
            <v>51.03</v>
          </cell>
          <cell r="BI1256">
            <v>9</v>
          </cell>
          <cell r="BJ1256">
            <v>9</v>
          </cell>
          <cell r="BK1256" t="str">
            <v>UK</v>
          </cell>
          <cell r="BN1256">
            <v>9</v>
          </cell>
        </row>
        <row r="1257">
          <cell r="A1257">
            <v>701000000</v>
          </cell>
          <cell r="D1257" t="str">
            <v>Univerzita Komenského v Bratislave</v>
          </cell>
          <cell r="E1257" t="str">
            <v>Prírodovedecká fakulta</v>
          </cell>
          <cell r="L1257">
            <v>1</v>
          </cell>
          <cell r="M1257">
            <v>3</v>
          </cell>
          <cell r="AN1257">
            <v>4</v>
          </cell>
          <cell r="AO1257">
            <v>0</v>
          </cell>
          <cell r="AP1257">
            <v>0</v>
          </cell>
          <cell r="AQ1257">
            <v>0</v>
          </cell>
          <cell r="AR1257">
            <v>4</v>
          </cell>
          <cell r="BH1257">
            <v>25.200000000000003</v>
          </cell>
          <cell r="BI1257">
            <v>4</v>
          </cell>
          <cell r="BJ1257">
            <v>4</v>
          </cell>
          <cell r="BK1257" t="str">
            <v>UK</v>
          </cell>
          <cell r="BN1257">
            <v>4</v>
          </cell>
        </row>
        <row r="1258">
          <cell r="A1258">
            <v>701000000</v>
          </cell>
          <cell r="D1258" t="str">
            <v>Univerzita Komenského v Bratislave</v>
          </cell>
          <cell r="E1258" t="str">
            <v>Prírodovedecká fakulta</v>
          </cell>
          <cell r="L1258">
            <v>1</v>
          </cell>
          <cell r="M1258">
            <v>3</v>
          </cell>
          <cell r="AN1258">
            <v>9</v>
          </cell>
          <cell r="AO1258">
            <v>0</v>
          </cell>
          <cell r="AP1258">
            <v>0</v>
          </cell>
          <cell r="AQ1258">
            <v>0</v>
          </cell>
          <cell r="AR1258">
            <v>9</v>
          </cell>
          <cell r="BH1258">
            <v>56.7</v>
          </cell>
          <cell r="BI1258">
            <v>9</v>
          </cell>
          <cell r="BJ1258">
            <v>9</v>
          </cell>
          <cell r="BK1258" t="str">
            <v>UK</v>
          </cell>
          <cell r="BN1258">
            <v>9</v>
          </cell>
        </row>
        <row r="1259">
          <cell r="A1259">
            <v>701000000</v>
          </cell>
          <cell r="D1259" t="str">
            <v>Univerzita Komenského v Bratislave</v>
          </cell>
          <cell r="E1259" t="str">
            <v>Prírodovedecká fakulta</v>
          </cell>
          <cell r="L1259">
            <v>2</v>
          </cell>
          <cell r="M1259">
            <v>3</v>
          </cell>
          <cell r="AN1259">
            <v>2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BH1259">
            <v>0</v>
          </cell>
          <cell r="BI1259">
            <v>3</v>
          </cell>
          <cell r="BJ1259">
            <v>0</v>
          </cell>
          <cell r="BK1259" t="str">
            <v>UK</v>
          </cell>
          <cell r="BN1259">
            <v>0</v>
          </cell>
        </row>
        <row r="1260">
          <cell r="A1260">
            <v>701000000</v>
          </cell>
          <cell r="D1260" t="str">
            <v>Univerzita Komenského v Bratislave</v>
          </cell>
          <cell r="E1260" t="str">
            <v>Prírodovedecká fakulta</v>
          </cell>
          <cell r="L1260">
            <v>1</v>
          </cell>
          <cell r="M1260">
            <v>2</v>
          </cell>
          <cell r="AN1260">
            <v>19</v>
          </cell>
          <cell r="AO1260">
            <v>22</v>
          </cell>
          <cell r="AP1260">
            <v>0</v>
          </cell>
          <cell r="AQ1260">
            <v>0</v>
          </cell>
          <cell r="AR1260">
            <v>19</v>
          </cell>
          <cell r="BH1260">
            <v>28.5</v>
          </cell>
          <cell r="BI1260">
            <v>22</v>
          </cell>
          <cell r="BJ1260">
            <v>0</v>
          </cell>
          <cell r="BK1260" t="str">
            <v>UK</v>
          </cell>
          <cell r="BN1260">
            <v>19</v>
          </cell>
        </row>
        <row r="1261">
          <cell r="A1261">
            <v>701000000</v>
          </cell>
          <cell r="D1261" t="str">
            <v>Univerzita Komenského v Bratislave</v>
          </cell>
          <cell r="E1261" t="str">
            <v>Prírodovedecká fakulta</v>
          </cell>
          <cell r="L1261">
            <v>1</v>
          </cell>
          <cell r="M1261">
            <v>2</v>
          </cell>
          <cell r="AN1261">
            <v>18</v>
          </cell>
          <cell r="AO1261">
            <v>22</v>
          </cell>
          <cell r="AP1261">
            <v>0</v>
          </cell>
          <cell r="AQ1261">
            <v>0</v>
          </cell>
          <cell r="AR1261">
            <v>18</v>
          </cell>
          <cell r="BH1261">
            <v>24.923076923076923</v>
          </cell>
          <cell r="BI1261">
            <v>22</v>
          </cell>
          <cell r="BJ1261">
            <v>0</v>
          </cell>
          <cell r="BK1261" t="str">
            <v>UK</v>
          </cell>
          <cell r="BN1261">
            <v>18</v>
          </cell>
        </row>
        <row r="1262">
          <cell r="A1262">
            <v>701000000</v>
          </cell>
          <cell r="D1262" t="str">
            <v>Univerzita Komenského v Bratislave</v>
          </cell>
          <cell r="E1262" t="str">
            <v>Prírodovedecká fakulta</v>
          </cell>
          <cell r="L1262">
            <v>1</v>
          </cell>
          <cell r="M1262">
            <v>1</v>
          </cell>
          <cell r="AN1262">
            <v>353</v>
          </cell>
          <cell r="AO1262">
            <v>383</v>
          </cell>
          <cell r="AP1262">
            <v>0</v>
          </cell>
          <cell r="AQ1262">
            <v>0</v>
          </cell>
          <cell r="AR1262">
            <v>353</v>
          </cell>
          <cell r="BH1262">
            <v>442.18787878787873</v>
          </cell>
          <cell r="BI1262">
            <v>383</v>
          </cell>
          <cell r="BJ1262">
            <v>0</v>
          </cell>
          <cell r="BK1262" t="str">
            <v>UK</v>
          </cell>
          <cell r="BN1262">
            <v>353</v>
          </cell>
        </row>
        <row r="1263">
          <cell r="A1263">
            <v>701000000</v>
          </cell>
          <cell r="D1263" t="str">
            <v>Univerzita Komenského v Bratislave</v>
          </cell>
          <cell r="E1263" t="str">
            <v>Prírodovedecká fakulta</v>
          </cell>
          <cell r="L1263">
            <v>1</v>
          </cell>
          <cell r="M1263">
            <v>1</v>
          </cell>
          <cell r="AN1263">
            <v>216</v>
          </cell>
          <cell r="AO1263">
            <v>236</v>
          </cell>
          <cell r="AP1263">
            <v>0</v>
          </cell>
          <cell r="AQ1263">
            <v>0</v>
          </cell>
          <cell r="AR1263">
            <v>216</v>
          </cell>
          <cell r="BH1263">
            <v>287.10000000000002</v>
          </cell>
          <cell r="BI1263">
            <v>236</v>
          </cell>
          <cell r="BJ1263">
            <v>0</v>
          </cell>
          <cell r="BK1263" t="str">
            <v>UK</v>
          </cell>
          <cell r="BN1263">
            <v>216</v>
          </cell>
        </row>
        <row r="1264">
          <cell r="A1264">
            <v>701000000</v>
          </cell>
          <cell r="D1264" t="str">
            <v>Univerzita Komenského v Bratislave</v>
          </cell>
          <cell r="E1264" t="str">
            <v>Prírodovedecká fakulta</v>
          </cell>
          <cell r="L1264">
            <v>1</v>
          </cell>
          <cell r="M1264">
            <v>1</v>
          </cell>
          <cell r="AN1264">
            <v>71</v>
          </cell>
          <cell r="AO1264">
            <v>75</v>
          </cell>
          <cell r="AP1264">
            <v>0</v>
          </cell>
          <cell r="AQ1264">
            <v>0</v>
          </cell>
          <cell r="AR1264">
            <v>71</v>
          </cell>
          <cell r="BH1264">
            <v>87.149999999999991</v>
          </cell>
          <cell r="BI1264">
            <v>75</v>
          </cell>
          <cell r="BJ1264">
            <v>0</v>
          </cell>
          <cell r="BK1264" t="str">
            <v>UK</v>
          </cell>
          <cell r="BN1264">
            <v>71</v>
          </cell>
        </row>
        <row r="1265">
          <cell r="A1265">
            <v>701000000</v>
          </cell>
          <cell r="D1265" t="str">
            <v>Univerzita Komenského v Bratislave</v>
          </cell>
          <cell r="E1265" t="str">
            <v>Prírodovedecká fakulta</v>
          </cell>
          <cell r="L1265">
            <v>1</v>
          </cell>
          <cell r="M1265">
            <v>1</v>
          </cell>
          <cell r="AN1265">
            <v>50</v>
          </cell>
          <cell r="AO1265">
            <v>54</v>
          </cell>
          <cell r="AP1265">
            <v>0</v>
          </cell>
          <cell r="AQ1265">
            <v>0</v>
          </cell>
          <cell r="AR1265">
            <v>50</v>
          </cell>
          <cell r="BH1265">
            <v>61.949999999999996</v>
          </cell>
          <cell r="BI1265">
            <v>54</v>
          </cell>
          <cell r="BJ1265">
            <v>0</v>
          </cell>
          <cell r="BK1265" t="str">
            <v>UK</v>
          </cell>
          <cell r="BN1265">
            <v>50</v>
          </cell>
        </row>
        <row r="1266">
          <cell r="A1266">
            <v>701000000</v>
          </cell>
          <cell r="D1266" t="str">
            <v>Univerzita Komenského v Bratislave</v>
          </cell>
          <cell r="E1266" t="str">
            <v>Prírodovedecká fakulta</v>
          </cell>
          <cell r="L1266">
            <v>1</v>
          </cell>
          <cell r="M1266">
            <v>1</v>
          </cell>
          <cell r="AN1266">
            <v>32</v>
          </cell>
          <cell r="AO1266">
            <v>34.5</v>
          </cell>
          <cell r="AP1266">
            <v>34.5</v>
          </cell>
          <cell r="AQ1266">
            <v>32</v>
          </cell>
          <cell r="AR1266">
            <v>32</v>
          </cell>
          <cell r="BH1266">
            <v>38.29</v>
          </cell>
          <cell r="BI1266">
            <v>34.5</v>
          </cell>
          <cell r="BJ1266">
            <v>0</v>
          </cell>
          <cell r="BK1266" t="str">
            <v>UK</v>
          </cell>
          <cell r="BN1266">
            <v>32</v>
          </cell>
        </row>
        <row r="1267">
          <cell r="A1267">
            <v>701000000</v>
          </cell>
          <cell r="D1267" t="str">
            <v>Univerzita Komenského v Bratislave</v>
          </cell>
          <cell r="E1267" t="str">
            <v>Prírodovedecká fakulta</v>
          </cell>
          <cell r="L1267">
            <v>1</v>
          </cell>
          <cell r="M1267">
            <v>1</v>
          </cell>
          <cell r="AN1267">
            <v>68</v>
          </cell>
          <cell r="AO1267">
            <v>83</v>
          </cell>
          <cell r="AP1267">
            <v>0</v>
          </cell>
          <cell r="AQ1267">
            <v>0</v>
          </cell>
          <cell r="AR1267">
            <v>68</v>
          </cell>
          <cell r="BH1267">
            <v>83.550000000000011</v>
          </cell>
          <cell r="BI1267">
            <v>83</v>
          </cell>
          <cell r="BJ1267">
            <v>0</v>
          </cell>
          <cell r="BK1267" t="str">
            <v>UK</v>
          </cell>
          <cell r="BN1267">
            <v>68</v>
          </cell>
        </row>
        <row r="1268">
          <cell r="A1268">
            <v>701000000</v>
          </cell>
          <cell r="D1268" t="str">
            <v>Univerzita Komenského v Bratislave</v>
          </cell>
          <cell r="E1268" t="str">
            <v>Prírodovedecká fakulta</v>
          </cell>
          <cell r="L1268">
            <v>1</v>
          </cell>
          <cell r="M1268">
            <v>1</v>
          </cell>
          <cell r="AN1268">
            <v>42</v>
          </cell>
          <cell r="AO1268">
            <v>49</v>
          </cell>
          <cell r="AP1268">
            <v>0</v>
          </cell>
          <cell r="AQ1268">
            <v>0</v>
          </cell>
          <cell r="AR1268">
            <v>42</v>
          </cell>
          <cell r="BH1268">
            <v>48.471428571428568</v>
          </cell>
          <cell r="BI1268">
            <v>49</v>
          </cell>
          <cell r="BJ1268">
            <v>0</v>
          </cell>
          <cell r="BK1268" t="str">
            <v>UK</v>
          </cell>
          <cell r="BN1268">
            <v>42</v>
          </cell>
        </row>
        <row r="1269">
          <cell r="A1269">
            <v>701000000</v>
          </cell>
          <cell r="D1269" t="str">
            <v>Univerzita Komenského v Bratislave</v>
          </cell>
          <cell r="E1269" t="str">
            <v>Prírodovedecká fakulta</v>
          </cell>
          <cell r="L1269">
            <v>1</v>
          </cell>
          <cell r="M1269">
            <v>1</v>
          </cell>
          <cell r="AN1269">
            <v>17</v>
          </cell>
          <cell r="AO1269">
            <v>22</v>
          </cell>
          <cell r="AP1269">
            <v>0</v>
          </cell>
          <cell r="AQ1269">
            <v>0</v>
          </cell>
          <cell r="AR1269">
            <v>17</v>
          </cell>
          <cell r="BH1269">
            <v>21.450000000000003</v>
          </cell>
          <cell r="BI1269">
            <v>22</v>
          </cell>
          <cell r="BJ1269">
            <v>0</v>
          </cell>
          <cell r="BK1269" t="str">
            <v>UK</v>
          </cell>
          <cell r="BN1269">
            <v>17</v>
          </cell>
        </row>
        <row r="1270">
          <cell r="A1270">
            <v>727000000</v>
          </cell>
          <cell r="D1270" t="str">
            <v>Paneurópska vysoká škola</v>
          </cell>
          <cell r="E1270" t="str">
            <v>Fakulta masmédií</v>
          </cell>
          <cell r="L1270">
            <v>1</v>
          </cell>
          <cell r="M1270">
            <v>2</v>
          </cell>
          <cell r="AN1270">
            <v>0</v>
          </cell>
          <cell r="AO1270">
            <v>80</v>
          </cell>
          <cell r="AP1270">
            <v>0</v>
          </cell>
          <cell r="AQ1270">
            <v>0</v>
          </cell>
          <cell r="AR1270">
            <v>0</v>
          </cell>
          <cell r="BH1270">
            <v>0</v>
          </cell>
          <cell r="BI1270">
            <v>80</v>
          </cell>
          <cell r="BJ1270">
            <v>0</v>
          </cell>
          <cell r="BK1270" t="str">
            <v>PEVŠ</v>
          </cell>
          <cell r="BN1270">
            <v>0</v>
          </cell>
        </row>
        <row r="1271">
          <cell r="A1271">
            <v>727000000</v>
          </cell>
          <cell r="D1271" t="str">
            <v>Paneurópska vysoká škola</v>
          </cell>
          <cell r="E1271" t="str">
            <v>Fakulta ekonómie a podnikania</v>
          </cell>
          <cell r="L1271">
            <v>1</v>
          </cell>
          <cell r="M1271">
            <v>2</v>
          </cell>
          <cell r="AN1271">
            <v>0</v>
          </cell>
          <cell r="AO1271">
            <v>55</v>
          </cell>
          <cell r="AP1271">
            <v>0</v>
          </cell>
          <cell r="AQ1271">
            <v>0</v>
          </cell>
          <cell r="AR1271">
            <v>0</v>
          </cell>
          <cell r="BH1271">
            <v>0</v>
          </cell>
          <cell r="BI1271">
            <v>55</v>
          </cell>
          <cell r="BJ1271">
            <v>0</v>
          </cell>
          <cell r="BK1271" t="str">
            <v>PEVŠ</v>
          </cell>
          <cell r="BN1271">
            <v>0</v>
          </cell>
        </row>
        <row r="1272">
          <cell r="A1272">
            <v>727000000</v>
          </cell>
          <cell r="D1272" t="str">
            <v>Paneurópska vysoká škola</v>
          </cell>
          <cell r="E1272" t="str">
            <v>Fakulta psychológie</v>
          </cell>
          <cell r="L1272">
            <v>1</v>
          </cell>
          <cell r="M1272">
            <v>2</v>
          </cell>
          <cell r="AN1272">
            <v>0</v>
          </cell>
          <cell r="AO1272">
            <v>109</v>
          </cell>
          <cell r="AP1272">
            <v>0</v>
          </cell>
          <cell r="AQ1272">
            <v>0</v>
          </cell>
          <cell r="AR1272">
            <v>0</v>
          </cell>
          <cell r="BH1272">
            <v>0</v>
          </cell>
          <cell r="BI1272">
            <v>109</v>
          </cell>
          <cell r="BJ1272">
            <v>0</v>
          </cell>
          <cell r="BK1272" t="str">
            <v>PEVŠ</v>
          </cell>
          <cell r="BN1272">
            <v>0</v>
          </cell>
        </row>
        <row r="1273">
          <cell r="A1273">
            <v>727000000</v>
          </cell>
          <cell r="D1273" t="str">
            <v>Paneurópska vysoká škola</v>
          </cell>
          <cell r="E1273" t="str">
            <v>Fakulta masmédií</v>
          </cell>
          <cell r="L1273">
            <v>1</v>
          </cell>
          <cell r="M1273">
            <v>1</v>
          </cell>
          <cell r="AN1273">
            <v>0</v>
          </cell>
          <cell r="AO1273">
            <v>125</v>
          </cell>
          <cell r="AP1273">
            <v>0</v>
          </cell>
          <cell r="AQ1273">
            <v>0</v>
          </cell>
          <cell r="AR1273">
            <v>0</v>
          </cell>
          <cell r="BH1273">
            <v>0</v>
          </cell>
          <cell r="BI1273">
            <v>125</v>
          </cell>
          <cell r="BJ1273">
            <v>0</v>
          </cell>
          <cell r="BK1273" t="str">
            <v>PEVŠ</v>
          </cell>
          <cell r="BN1273">
            <v>0</v>
          </cell>
        </row>
        <row r="1274">
          <cell r="A1274">
            <v>709000000</v>
          </cell>
          <cell r="D1274" t="str">
            <v>Technická univerzita v Košiciach</v>
          </cell>
          <cell r="E1274" t="str">
            <v>Letecká fakulta</v>
          </cell>
          <cell r="L1274">
            <v>1</v>
          </cell>
          <cell r="M1274">
            <v>1</v>
          </cell>
          <cell r="AN1274">
            <v>0</v>
          </cell>
          <cell r="AO1274">
            <v>12</v>
          </cell>
          <cell r="AP1274">
            <v>0</v>
          </cell>
          <cell r="AQ1274">
            <v>0</v>
          </cell>
          <cell r="AR1274">
            <v>0</v>
          </cell>
          <cell r="BH1274">
            <v>0</v>
          </cell>
          <cell r="BI1274">
            <v>12</v>
          </cell>
          <cell r="BJ1274">
            <v>0</v>
          </cell>
          <cell r="BK1274" t="str">
            <v>TUKE</v>
          </cell>
          <cell r="BN1274">
            <v>0</v>
          </cell>
        </row>
        <row r="1275">
          <cell r="A1275">
            <v>719000000</v>
          </cell>
          <cell r="D1275" t="str">
            <v>Trenčianska univerzita Alexandra Dubčeka v Trenčíne</v>
          </cell>
          <cell r="E1275" t="str">
            <v>Fakulta špeciálnej techniky</v>
          </cell>
          <cell r="L1275">
            <v>1</v>
          </cell>
          <cell r="M1275">
            <v>1</v>
          </cell>
          <cell r="AN1275">
            <v>59</v>
          </cell>
          <cell r="AO1275">
            <v>66</v>
          </cell>
          <cell r="AP1275">
            <v>66</v>
          </cell>
          <cell r="AQ1275">
            <v>59</v>
          </cell>
          <cell r="AR1275">
            <v>59</v>
          </cell>
          <cell r="BH1275">
            <v>77.25</v>
          </cell>
          <cell r="BI1275">
            <v>66</v>
          </cell>
          <cell r="BJ1275">
            <v>0</v>
          </cell>
          <cell r="BK1275" t="str">
            <v>TUAD</v>
          </cell>
          <cell r="BN1275">
            <v>59</v>
          </cell>
        </row>
        <row r="1276">
          <cell r="A1276">
            <v>719000000</v>
          </cell>
          <cell r="D1276" t="str">
            <v>Trenčianska univerzita Alexandra Dubčeka v Trenčíne</v>
          </cell>
          <cell r="E1276" t="str">
            <v>Fakulta priemyselných technológií v Púchove</v>
          </cell>
          <cell r="L1276">
            <v>1</v>
          </cell>
          <cell r="M1276">
            <v>1</v>
          </cell>
          <cell r="AN1276">
            <v>41</v>
          </cell>
          <cell r="AO1276">
            <v>47</v>
          </cell>
          <cell r="AP1276">
            <v>47</v>
          </cell>
          <cell r="AQ1276">
            <v>41</v>
          </cell>
          <cell r="AR1276">
            <v>41</v>
          </cell>
          <cell r="BH1276">
            <v>51.149999999999991</v>
          </cell>
          <cell r="BI1276">
            <v>47</v>
          </cell>
          <cell r="BJ1276">
            <v>0</v>
          </cell>
          <cell r="BK1276" t="str">
            <v>TUAD</v>
          </cell>
          <cell r="BN1276">
            <v>41</v>
          </cell>
        </row>
        <row r="1277">
          <cell r="A1277">
            <v>719000000</v>
          </cell>
          <cell r="D1277" t="str">
            <v>Trenčianska univerzita Alexandra Dubčeka v Trenčíne</v>
          </cell>
          <cell r="E1277" t="str">
            <v>Fakulta priemyselných technológií v Púchove</v>
          </cell>
          <cell r="L1277">
            <v>1</v>
          </cell>
          <cell r="M1277">
            <v>1</v>
          </cell>
          <cell r="AN1277">
            <v>83</v>
          </cell>
          <cell r="AO1277">
            <v>90</v>
          </cell>
          <cell r="AP1277">
            <v>90</v>
          </cell>
          <cell r="AQ1277">
            <v>83</v>
          </cell>
          <cell r="AR1277">
            <v>83</v>
          </cell>
          <cell r="BH1277">
            <v>96.600000000000009</v>
          </cell>
          <cell r="BI1277">
            <v>90</v>
          </cell>
          <cell r="BJ1277">
            <v>0</v>
          </cell>
          <cell r="BK1277" t="str">
            <v>TUAD</v>
          </cell>
          <cell r="BN1277">
            <v>83</v>
          </cell>
        </row>
        <row r="1278">
          <cell r="A1278">
            <v>719000000</v>
          </cell>
          <cell r="D1278" t="str">
            <v>Trenčianska univerzita Alexandra Dubčeka v Trenčíne</v>
          </cell>
          <cell r="E1278" t="str">
            <v>Fakulta sociálno-ekonomických vzťahov</v>
          </cell>
          <cell r="L1278">
            <v>2</v>
          </cell>
          <cell r="M1278">
            <v>1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BH1278">
            <v>0</v>
          </cell>
          <cell r="BI1278">
            <v>10</v>
          </cell>
          <cell r="BJ1278">
            <v>0</v>
          </cell>
          <cell r="BK1278" t="str">
            <v>TUAD</v>
          </cell>
          <cell r="BN1278">
            <v>0</v>
          </cell>
        </row>
        <row r="1279">
          <cell r="A1279">
            <v>719000000</v>
          </cell>
          <cell r="D1279" t="str">
            <v>Trenčianska univerzita Alexandra Dubčeka v Trenčíne</v>
          </cell>
          <cell r="E1279" t="str">
            <v>Fakulta sociálno-ekonomických vzťahov</v>
          </cell>
          <cell r="L1279">
            <v>1</v>
          </cell>
          <cell r="M1279">
            <v>1</v>
          </cell>
          <cell r="AN1279">
            <v>365</v>
          </cell>
          <cell r="AO1279">
            <v>386</v>
          </cell>
          <cell r="AP1279">
            <v>0</v>
          </cell>
          <cell r="AQ1279">
            <v>0</v>
          </cell>
          <cell r="AR1279">
            <v>365</v>
          </cell>
          <cell r="BH1279">
            <v>303.06521739130432</v>
          </cell>
          <cell r="BI1279">
            <v>386</v>
          </cell>
          <cell r="BJ1279">
            <v>0</v>
          </cell>
          <cell r="BK1279" t="str">
            <v>TUAD</v>
          </cell>
          <cell r="BN1279">
            <v>365</v>
          </cell>
        </row>
        <row r="1280">
          <cell r="A1280">
            <v>708000000</v>
          </cell>
          <cell r="D1280" t="str">
            <v>Univerzita veterinárskeho lekárstva a farmácie v Košiciach</v>
          </cell>
          <cell r="E1280">
            <v>0</v>
          </cell>
          <cell r="L1280">
            <v>1</v>
          </cell>
          <cell r="M1280">
            <v>3</v>
          </cell>
          <cell r="AN1280">
            <v>5</v>
          </cell>
          <cell r="AO1280">
            <v>0</v>
          </cell>
          <cell r="AP1280">
            <v>0</v>
          </cell>
          <cell r="AQ1280">
            <v>0</v>
          </cell>
          <cell r="AR1280">
            <v>5</v>
          </cell>
          <cell r="BH1280">
            <v>31.5</v>
          </cell>
          <cell r="BI1280">
            <v>5</v>
          </cell>
          <cell r="BJ1280">
            <v>5</v>
          </cell>
          <cell r="BK1280" t="str">
            <v>UVLF</v>
          </cell>
          <cell r="BN1280">
            <v>5</v>
          </cell>
        </row>
        <row r="1281">
          <cell r="A1281">
            <v>729000000</v>
          </cell>
          <cell r="D1281" t="str">
            <v>Vysoká škola medzinárodného podnikania ISM Slovakia v Prešove</v>
          </cell>
          <cell r="E1281">
            <v>0</v>
          </cell>
          <cell r="L1281">
            <v>2</v>
          </cell>
          <cell r="M1281">
            <v>1</v>
          </cell>
          <cell r="AN1281">
            <v>12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BH1281">
            <v>0</v>
          </cell>
          <cell r="BI1281">
            <v>12</v>
          </cell>
          <cell r="BJ1281">
            <v>0</v>
          </cell>
          <cell r="BK1281" t="str">
            <v>ISM</v>
          </cell>
          <cell r="BN1281">
            <v>0</v>
          </cell>
        </row>
        <row r="1282">
          <cell r="A1282">
            <v>720000000</v>
          </cell>
          <cell r="D1282" t="str">
            <v>Univerzita sv. Cyrila a Metoda v Trnave</v>
          </cell>
          <cell r="E1282" t="str">
            <v>Fakulta prírodných vied</v>
          </cell>
          <cell r="L1282">
            <v>2</v>
          </cell>
          <cell r="M1282">
            <v>3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BH1282">
            <v>0</v>
          </cell>
          <cell r="BI1282">
            <v>4</v>
          </cell>
          <cell r="BJ1282">
            <v>0</v>
          </cell>
          <cell r="BK1282" t="str">
            <v>UCM</v>
          </cell>
          <cell r="BN1282">
            <v>0</v>
          </cell>
        </row>
        <row r="1283">
          <cell r="A1283">
            <v>720000000</v>
          </cell>
          <cell r="D1283" t="str">
            <v>Univerzita sv. Cyrila a Metoda v Trnave</v>
          </cell>
          <cell r="E1283">
            <v>0</v>
          </cell>
          <cell r="L1283">
            <v>2</v>
          </cell>
          <cell r="M1283">
            <v>1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BH1283">
            <v>0</v>
          </cell>
          <cell r="BI1283">
            <v>42</v>
          </cell>
          <cell r="BJ1283">
            <v>0</v>
          </cell>
          <cell r="BK1283" t="str">
            <v>UCM</v>
          </cell>
          <cell r="BN1283">
            <v>0</v>
          </cell>
        </row>
        <row r="1284">
          <cell r="A1284">
            <v>720000000</v>
          </cell>
          <cell r="D1284" t="str">
            <v>Univerzita sv. Cyrila a Metoda v Trnave</v>
          </cell>
          <cell r="E1284" t="str">
            <v>Fakulta masmediálnej komunikácie</v>
          </cell>
          <cell r="L1284">
            <v>2</v>
          </cell>
          <cell r="M1284">
            <v>3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BH1284">
            <v>0</v>
          </cell>
          <cell r="BI1284">
            <v>6</v>
          </cell>
          <cell r="BJ1284">
            <v>0</v>
          </cell>
          <cell r="BK1284" t="str">
            <v>UCM</v>
          </cell>
          <cell r="BN1284">
            <v>0</v>
          </cell>
        </row>
        <row r="1285">
          <cell r="A1285">
            <v>720000000</v>
          </cell>
          <cell r="D1285" t="str">
            <v>Univerzita sv. Cyrila a Metoda v Trnave</v>
          </cell>
          <cell r="E1285" t="str">
            <v>Filozofická fakulta</v>
          </cell>
          <cell r="L1285">
            <v>1</v>
          </cell>
          <cell r="M1285">
            <v>3</v>
          </cell>
          <cell r="AN1285">
            <v>6</v>
          </cell>
          <cell r="AO1285">
            <v>0</v>
          </cell>
          <cell r="AP1285">
            <v>0</v>
          </cell>
          <cell r="AQ1285">
            <v>0</v>
          </cell>
          <cell r="AR1285">
            <v>6</v>
          </cell>
          <cell r="BH1285">
            <v>26.400000000000002</v>
          </cell>
          <cell r="BI1285">
            <v>9</v>
          </cell>
          <cell r="BJ1285">
            <v>6</v>
          </cell>
          <cell r="BK1285" t="str">
            <v>UCM</v>
          </cell>
          <cell r="BN1285">
            <v>6</v>
          </cell>
        </row>
        <row r="1286">
          <cell r="A1286">
            <v>720000000</v>
          </cell>
          <cell r="D1286" t="str">
            <v>Univerzita sv. Cyrila a Metoda v Trnave</v>
          </cell>
          <cell r="E1286" t="str">
            <v>Fakulta sociálnych vied</v>
          </cell>
          <cell r="L1286">
            <v>2</v>
          </cell>
          <cell r="M1286">
            <v>2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BH1286">
            <v>0</v>
          </cell>
          <cell r="BI1286">
            <v>3</v>
          </cell>
          <cell r="BJ1286">
            <v>0</v>
          </cell>
          <cell r="BK1286" t="str">
            <v>UCM</v>
          </cell>
          <cell r="BN1286">
            <v>0</v>
          </cell>
        </row>
        <row r="1287">
          <cell r="A1287">
            <v>720000000</v>
          </cell>
          <cell r="D1287" t="str">
            <v>Univerzita sv. Cyrila a Metoda v Trnave</v>
          </cell>
          <cell r="E1287" t="str">
            <v>Filozofická fakulta</v>
          </cell>
          <cell r="L1287">
            <v>2</v>
          </cell>
          <cell r="M1287">
            <v>2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BH1287">
            <v>0</v>
          </cell>
          <cell r="BI1287">
            <v>54</v>
          </cell>
          <cell r="BJ1287">
            <v>0</v>
          </cell>
          <cell r="BK1287" t="str">
            <v>UCM</v>
          </cell>
          <cell r="BN1287">
            <v>0</v>
          </cell>
        </row>
        <row r="1288">
          <cell r="A1288">
            <v>720000000</v>
          </cell>
          <cell r="D1288" t="str">
            <v>Univerzita sv. Cyrila a Metoda v Trnave</v>
          </cell>
          <cell r="E1288" t="str">
            <v>Fakulta zdravotníckych vied</v>
          </cell>
          <cell r="L1288">
            <v>2</v>
          </cell>
          <cell r="M1288">
            <v>1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BH1288">
            <v>0</v>
          </cell>
          <cell r="BI1288">
            <v>274</v>
          </cell>
          <cell r="BJ1288">
            <v>0</v>
          </cell>
          <cell r="BK1288" t="str">
            <v>UCM</v>
          </cell>
          <cell r="BN1288">
            <v>0</v>
          </cell>
        </row>
        <row r="1289">
          <cell r="A1289">
            <v>720000000</v>
          </cell>
          <cell r="D1289" t="str">
            <v>Univerzita sv. Cyrila a Metoda v Trnave</v>
          </cell>
          <cell r="E1289" t="str">
            <v>Filozofická fakulta</v>
          </cell>
          <cell r="L1289">
            <v>2</v>
          </cell>
          <cell r="M1289">
            <v>1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BH1289">
            <v>0</v>
          </cell>
          <cell r="BI1289">
            <v>17</v>
          </cell>
          <cell r="BJ1289">
            <v>0</v>
          </cell>
          <cell r="BK1289" t="str">
            <v>UCM</v>
          </cell>
          <cell r="BN1289">
            <v>0</v>
          </cell>
        </row>
        <row r="1290">
          <cell r="A1290">
            <v>720000000</v>
          </cell>
          <cell r="D1290" t="str">
            <v>Univerzita sv. Cyrila a Metoda v Trnave</v>
          </cell>
          <cell r="E1290" t="str">
            <v>Fakulta prírodných vied</v>
          </cell>
          <cell r="L1290">
            <v>2</v>
          </cell>
          <cell r="M1290">
            <v>1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BH1290">
            <v>0</v>
          </cell>
          <cell r="BI1290">
            <v>29</v>
          </cell>
          <cell r="BJ1290">
            <v>0</v>
          </cell>
          <cell r="BK1290" t="str">
            <v>UCM</v>
          </cell>
          <cell r="BN1290">
            <v>0</v>
          </cell>
        </row>
        <row r="1291">
          <cell r="A1291">
            <v>720000000</v>
          </cell>
          <cell r="D1291" t="str">
            <v>Univerzita sv. Cyrila a Metoda v Trnave</v>
          </cell>
          <cell r="E1291" t="str">
            <v>Fakulta prírodných vied</v>
          </cell>
          <cell r="L1291">
            <v>1</v>
          </cell>
          <cell r="M1291">
            <v>3</v>
          </cell>
          <cell r="AN1291">
            <v>8</v>
          </cell>
          <cell r="AO1291">
            <v>0</v>
          </cell>
          <cell r="AP1291">
            <v>0</v>
          </cell>
          <cell r="AQ1291">
            <v>0</v>
          </cell>
          <cell r="AR1291">
            <v>8</v>
          </cell>
          <cell r="BH1291">
            <v>50.400000000000006</v>
          </cell>
          <cell r="BI1291">
            <v>8</v>
          </cell>
          <cell r="BJ1291">
            <v>8</v>
          </cell>
          <cell r="BK1291" t="str">
            <v>UCM</v>
          </cell>
          <cell r="BN1291">
            <v>8</v>
          </cell>
        </row>
        <row r="1292">
          <cell r="A1292">
            <v>720000000</v>
          </cell>
          <cell r="D1292" t="str">
            <v>Univerzita sv. Cyrila a Metoda v Trnave</v>
          </cell>
          <cell r="E1292" t="str">
            <v>Filozofická fakulta</v>
          </cell>
          <cell r="L1292">
            <v>1</v>
          </cell>
          <cell r="M1292">
            <v>1</v>
          </cell>
          <cell r="AN1292">
            <v>9.5</v>
          </cell>
          <cell r="AO1292">
            <v>10.5</v>
          </cell>
          <cell r="AP1292">
            <v>0</v>
          </cell>
          <cell r="AQ1292">
            <v>0</v>
          </cell>
          <cell r="AR1292">
            <v>9.5</v>
          </cell>
          <cell r="BH1292">
            <v>8.9650000000000016</v>
          </cell>
          <cell r="BI1292">
            <v>10.5</v>
          </cell>
          <cell r="BJ1292">
            <v>0</v>
          </cell>
          <cell r="BK1292" t="str">
            <v>UCM</v>
          </cell>
          <cell r="BN1292">
            <v>9.5</v>
          </cell>
        </row>
        <row r="1293">
          <cell r="A1293">
            <v>720000000</v>
          </cell>
          <cell r="D1293" t="str">
            <v>Univerzita sv. Cyrila a Metoda v Trnave</v>
          </cell>
          <cell r="E1293" t="str">
            <v>Filozofická fakulta</v>
          </cell>
          <cell r="L1293">
            <v>1</v>
          </cell>
          <cell r="M1293">
            <v>1</v>
          </cell>
          <cell r="AN1293">
            <v>7.5</v>
          </cell>
          <cell r="AO1293">
            <v>8.5</v>
          </cell>
          <cell r="AP1293">
            <v>0</v>
          </cell>
          <cell r="AQ1293">
            <v>0</v>
          </cell>
          <cell r="AR1293">
            <v>7.5</v>
          </cell>
          <cell r="BH1293">
            <v>7.26</v>
          </cell>
          <cell r="BI1293">
            <v>8.5</v>
          </cell>
          <cell r="BJ1293">
            <v>0</v>
          </cell>
          <cell r="BK1293" t="str">
            <v>UCM</v>
          </cell>
          <cell r="BN1293">
            <v>7.5</v>
          </cell>
        </row>
        <row r="1294">
          <cell r="A1294">
            <v>720000000</v>
          </cell>
          <cell r="D1294" t="str">
            <v>Univerzita sv. Cyrila a Metoda v Trnave</v>
          </cell>
          <cell r="E1294" t="str">
            <v>Filozofická fakulta</v>
          </cell>
          <cell r="L1294">
            <v>1</v>
          </cell>
          <cell r="M1294">
            <v>3</v>
          </cell>
          <cell r="AN1294">
            <v>4</v>
          </cell>
          <cell r="AO1294">
            <v>0</v>
          </cell>
          <cell r="AP1294">
            <v>0</v>
          </cell>
          <cell r="AQ1294">
            <v>0</v>
          </cell>
          <cell r="AR1294">
            <v>4</v>
          </cell>
          <cell r="BH1294">
            <v>17.600000000000001</v>
          </cell>
          <cell r="BI1294">
            <v>5</v>
          </cell>
          <cell r="BJ1294">
            <v>4</v>
          </cell>
          <cell r="BK1294" t="str">
            <v>UCM</v>
          </cell>
          <cell r="BN1294">
            <v>4</v>
          </cell>
        </row>
        <row r="1295">
          <cell r="A1295">
            <v>720000000</v>
          </cell>
          <cell r="D1295" t="str">
            <v>Univerzita sv. Cyrila a Metoda v Trnave</v>
          </cell>
          <cell r="E1295" t="str">
            <v>Fakulta sociálnych vied</v>
          </cell>
          <cell r="L1295">
            <v>2</v>
          </cell>
          <cell r="M1295">
            <v>1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BH1295">
            <v>0</v>
          </cell>
          <cell r="BI1295">
            <v>27</v>
          </cell>
          <cell r="BJ1295">
            <v>0</v>
          </cell>
          <cell r="BK1295" t="str">
            <v>UCM</v>
          </cell>
          <cell r="BN1295">
            <v>0</v>
          </cell>
        </row>
        <row r="1296">
          <cell r="A1296">
            <v>720000000</v>
          </cell>
          <cell r="D1296" t="str">
            <v>Univerzita sv. Cyrila a Metoda v Trnave</v>
          </cell>
          <cell r="E1296" t="str">
            <v>Fakulta prírodných vied</v>
          </cell>
          <cell r="L1296">
            <v>1</v>
          </cell>
          <cell r="M1296">
            <v>2</v>
          </cell>
          <cell r="AN1296">
            <v>19</v>
          </cell>
          <cell r="AO1296">
            <v>21</v>
          </cell>
          <cell r="AP1296">
            <v>21</v>
          </cell>
          <cell r="AQ1296">
            <v>19</v>
          </cell>
          <cell r="AR1296">
            <v>19</v>
          </cell>
          <cell r="BH1296">
            <v>28.5</v>
          </cell>
          <cell r="BI1296">
            <v>21</v>
          </cell>
          <cell r="BJ1296">
            <v>0</v>
          </cell>
          <cell r="BK1296" t="str">
            <v>UCM</v>
          </cell>
          <cell r="BN1296">
            <v>19</v>
          </cell>
        </row>
        <row r="1297">
          <cell r="A1297">
            <v>720000000</v>
          </cell>
          <cell r="D1297" t="str">
            <v>Univerzita sv. Cyrila a Metoda v Trnave</v>
          </cell>
          <cell r="E1297" t="str">
            <v>Filozofická fakulta</v>
          </cell>
          <cell r="L1297">
            <v>1</v>
          </cell>
          <cell r="M1297">
            <v>2</v>
          </cell>
          <cell r="AN1297">
            <v>0</v>
          </cell>
          <cell r="AO1297">
            <v>1</v>
          </cell>
          <cell r="AP1297">
            <v>0</v>
          </cell>
          <cell r="AQ1297">
            <v>0</v>
          </cell>
          <cell r="AR1297">
            <v>0</v>
          </cell>
          <cell r="BH1297">
            <v>0</v>
          </cell>
          <cell r="BI1297">
            <v>1</v>
          </cell>
          <cell r="BJ1297">
            <v>0</v>
          </cell>
          <cell r="BK1297" t="str">
            <v>UCM</v>
          </cell>
          <cell r="BN1297">
            <v>0</v>
          </cell>
        </row>
        <row r="1298">
          <cell r="A1298">
            <v>720000000</v>
          </cell>
          <cell r="D1298" t="str">
            <v>Univerzita sv. Cyrila a Metoda v Trnave</v>
          </cell>
          <cell r="E1298" t="str">
            <v>Fakulta sociálnych vied</v>
          </cell>
          <cell r="L1298">
            <v>1</v>
          </cell>
          <cell r="M1298">
            <v>2</v>
          </cell>
          <cell r="AN1298">
            <v>23</v>
          </cell>
          <cell r="AO1298">
            <v>25</v>
          </cell>
          <cell r="AP1298">
            <v>0</v>
          </cell>
          <cell r="AQ1298">
            <v>0</v>
          </cell>
          <cell r="AR1298">
            <v>23</v>
          </cell>
          <cell r="BH1298">
            <v>17.25</v>
          </cell>
          <cell r="BI1298">
            <v>25</v>
          </cell>
          <cell r="BJ1298">
            <v>0</v>
          </cell>
          <cell r="BK1298" t="str">
            <v>UCM</v>
          </cell>
          <cell r="BN1298">
            <v>23</v>
          </cell>
        </row>
        <row r="1299">
          <cell r="A1299">
            <v>720000000</v>
          </cell>
          <cell r="D1299" t="str">
            <v>Univerzita sv. Cyrila a Metoda v Trnave</v>
          </cell>
          <cell r="E1299" t="str">
            <v>Fakulta zdravotníckych vied</v>
          </cell>
          <cell r="L1299">
            <v>1</v>
          </cell>
          <cell r="M1299">
            <v>1</v>
          </cell>
          <cell r="AN1299">
            <v>259</v>
          </cell>
          <cell r="AO1299">
            <v>280</v>
          </cell>
          <cell r="AP1299">
            <v>0</v>
          </cell>
          <cell r="AQ1299">
            <v>0</v>
          </cell>
          <cell r="AR1299">
            <v>259</v>
          </cell>
          <cell r="BH1299">
            <v>486.51428571428573</v>
          </cell>
          <cell r="BI1299">
            <v>280</v>
          </cell>
          <cell r="BJ1299">
            <v>0</v>
          </cell>
          <cell r="BK1299" t="str">
            <v>UCM</v>
          </cell>
          <cell r="BN1299">
            <v>259</v>
          </cell>
        </row>
        <row r="1300">
          <cell r="A1300">
            <v>720000000</v>
          </cell>
          <cell r="D1300" t="str">
            <v>Univerzita sv. Cyrila a Metoda v Trnave</v>
          </cell>
          <cell r="E1300" t="str">
            <v>Fakulta zdravotníckych vied</v>
          </cell>
          <cell r="L1300">
            <v>2</v>
          </cell>
          <cell r="M1300">
            <v>1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BH1300">
            <v>0</v>
          </cell>
          <cell r="BI1300">
            <v>79</v>
          </cell>
          <cell r="BJ1300">
            <v>0</v>
          </cell>
          <cell r="BK1300" t="str">
            <v>UCM</v>
          </cell>
          <cell r="BN1300">
            <v>0</v>
          </cell>
        </row>
        <row r="1301">
          <cell r="A1301">
            <v>720000000</v>
          </cell>
          <cell r="D1301" t="str">
            <v>Univerzita sv. Cyrila a Metoda v Trnave</v>
          </cell>
          <cell r="E1301" t="str">
            <v>Fakulta prírodných vied</v>
          </cell>
          <cell r="L1301">
            <v>1</v>
          </cell>
          <cell r="M1301">
            <v>3</v>
          </cell>
          <cell r="AN1301">
            <v>8</v>
          </cell>
          <cell r="AO1301">
            <v>0</v>
          </cell>
          <cell r="AP1301">
            <v>0</v>
          </cell>
          <cell r="AQ1301">
            <v>0</v>
          </cell>
          <cell r="AR1301">
            <v>8</v>
          </cell>
          <cell r="BH1301">
            <v>50.400000000000006</v>
          </cell>
          <cell r="BI1301">
            <v>8</v>
          </cell>
          <cell r="BJ1301">
            <v>8</v>
          </cell>
          <cell r="BK1301" t="str">
            <v>UCM</v>
          </cell>
          <cell r="BN1301">
            <v>8</v>
          </cell>
        </row>
        <row r="1302">
          <cell r="A1302">
            <v>720000000</v>
          </cell>
          <cell r="D1302" t="str">
            <v>Univerzita sv. Cyrila a Metoda v Trnave</v>
          </cell>
          <cell r="E1302" t="str">
            <v>Fakulta zdravotníckych vied</v>
          </cell>
          <cell r="L1302">
            <v>1</v>
          </cell>
          <cell r="M1302">
            <v>1</v>
          </cell>
          <cell r="AN1302">
            <v>71</v>
          </cell>
          <cell r="AO1302">
            <v>74</v>
          </cell>
          <cell r="AP1302">
            <v>0</v>
          </cell>
          <cell r="AQ1302">
            <v>0</v>
          </cell>
          <cell r="AR1302">
            <v>71</v>
          </cell>
          <cell r="BH1302">
            <v>95.699999999999989</v>
          </cell>
          <cell r="BI1302">
            <v>74</v>
          </cell>
          <cell r="BJ1302">
            <v>0</v>
          </cell>
          <cell r="BK1302" t="str">
            <v>UCM</v>
          </cell>
          <cell r="BN1302">
            <v>71</v>
          </cell>
        </row>
        <row r="1303">
          <cell r="A1303">
            <v>720000000</v>
          </cell>
          <cell r="D1303" t="str">
            <v>Univerzita sv. Cyrila a Metoda v Trnave</v>
          </cell>
          <cell r="E1303" t="str">
            <v>Fakulta sociálnych vied</v>
          </cell>
          <cell r="L1303">
            <v>1</v>
          </cell>
          <cell r="M1303">
            <v>1</v>
          </cell>
          <cell r="AN1303">
            <v>106</v>
          </cell>
          <cell r="AO1303">
            <v>134</v>
          </cell>
          <cell r="AP1303">
            <v>0</v>
          </cell>
          <cell r="AQ1303">
            <v>0</v>
          </cell>
          <cell r="AR1303">
            <v>106</v>
          </cell>
          <cell r="BH1303">
            <v>91.6</v>
          </cell>
          <cell r="BI1303">
            <v>134</v>
          </cell>
          <cell r="BJ1303">
            <v>0</v>
          </cell>
          <cell r="BK1303" t="str">
            <v>UCM</v>
          </cell>
          <cell r="BN1303">
            <v>106</v>
          </cell>
        </row>
        <row r="1304">
          <cell r="A1304">
            <v>720000000</v>
          </cell>
          <cell r="D1304" t="str">
            <v>Univerzita sv. Cyrila a Metoda v Trnave</v>
          </cell>
          <cell r="E1304" t="str">
            <v>Fakulta masmediálnej komunikácie</v>
          </cell>
          <cell r="L1304">
            <v>1</v>
          </cell>
          <cell r="M1304">
            <v>1</v>
          </cell>
          <cell r="AN1304">
            <v>52</v>
          </cell>
          <cell r="AO1304">
            <v>55</v>
          </cell>
          <cell r="AP1304">
            <v>0</v>
          </cell>
          <cell r="AQ1304">
            <v>0</v>
          </cell>
          <cell r="AR1304">
            <v>52</v>
          </cell>
          <cell r="BH1304">
            <v>51.24</v>
          </cell>
          <cell r="BI1304">
            <v>55</v>
          </cell>
          <cell r="BJ1304">
            <v>0</v>
          </cell>
          <cell r="BK1304" t="str">
            <v>UCM</v>
          </cell>
          <cell r="BN1304">
            <v>52</v>
          </cell>
        </row>
        <row r="1305">
          <cell r="A1305">
            <v>720000000</v>
          </cell>
          <cell r="D1305" t="str">
            <v>Univerzita sv. Cyrila a Metoda v Trnave</v>
          </cell>
          <cell r="E1305" t="str">
            <v>Fakulta prírodných vied</v>
          </cell>
          <cell r="L1305">
            <v>1</v>
          </cell>
          <cell r="M1305">
            <v>1</v>
          </cell>
          <cell r="AN1305">
            <v>13</v>
          </cell>
          <cell r="AO1305">
            <v>16</v>
          </cell>
          <cell r="AP1305">
            <v>0</v>
          </cell>
          <cell r="AQ1305">
            <v>0</v>
          </cell>
          <cell r="AR1305">
            <v>13</v>
          </cell>
          <cell r="BH1305">
            <v>16.349999999999998</v>
          </cell>
          <cell r="BI1305">
            <v>16</v>
          </cell>
          <cell r="BJ1305">
            <v>0</v>
          </cell>
          <cell r="BK1305" t="str">
            <v>UCM</v>
          </cell>
          <cell r="BN1305">
            <v>13</v>
          </cell>
        </row>
        <row r="1306">
          <cell r="A1306">
            <v>720000000</v>
          </cell>
          <cell r="D1306" t="str">
            <v>Univerzita sv. Cyrila a Metoda v Trnave</v>
          </cell>
          <cell r="E1306">
            <v>0</v>
          </cell>
          <cell r="L1306">
            <v>1</v>
          </cell>
          <cell r="M1306">
            <v>1</v>
          </cell>
          <cell r="AN1306">
            <v>271</v>
          </cell>
          <cell r="AO1306">
            <v>285</v>
          </cell>
          <cell r="AP1306">
            <v>0</v>
          </cell>
          <cell r="AQ1306">
            <v>0</v>
          </cell>
          <cell r="AR1306">
            <v>271</v>
          </cell>
          <cell r="BH1306">
            <v>235.51785714285714</v>
          </cell>
          <cell r="BI1306">
            <v>285</v>
          </cell>
          <cell r="BJ1306">
            <v>0</v>
          </cell>
          <cell r="BK1306" t="str">
            <v>UCM</v>
          </cell>
          <cell r="BN1306">
            <v>271</v>
          </cell>
        </row>
        <row r="1307">
          <cell r="A1307">
            <v>720000000</v>
          </cell>
          <cell r="D1307" t="str">
            <v>Univerzita sv. Cyrila a Metoda v Trnave</v>
          </cell>
          <cell r="E1307" t="str">
            <v>Filozofická fakulta</v>
          </cell>
          <cell r="L1307">
            <v>1</v>
          </cell>
          <cell r="M1307">
            <v>1</v>
          </cell>
          <cell r="AN1307">
            <v>16</v>
          </cell>
          <cell r="AO1307">
            <v>22</v>
          </cell>
          <cell r="AP1307">
            <v>0</v>
          </cell>
          <cell r="AQ1307">
            <v>0</v>
          </cell>
          <cell r="AR1307">
            <v>16</v>
          </cell>
          <cell r="BH1307">
            <v>14.8</v>
          </cell>
          <cell r="BI1307">
            <v>22</v>
          </cell>
          <cell r="BJ1307">
            <v>0</v>
          </cell>
          <cell r="BK1307" t="str">
            <v>UCM</v>
          </cell>
          <cell r="BN1307">
            <v>16</v>
          </cell>
        </row>
        <row r="1308">
          <cell r="A1308">
            <v>720000000</v>
          </cell>
          <cell r="D1308" t="str">
            <v>Univerzita sv. Cyrila a Metoda v Trnave</v>
          </cell>
          <cell r="E1308" t="str">
            <v>Filozofická fakulta</v>
          </cell>
          <cell r="L1308">
            <v>1</v>
          </cell>
          <cell r="M1308">
            <v>1</v>
          </cell>
          <cell r="AN1308">
            <v>5</v>
          </cell>
          <cell r="AO1308">
            <v>7</v>
          </cell>
          <cell r="AP1308">
            <v>0</v>
          </cell>
          <cell r="AQ1308">
            <v>0</v>
          </cell>
          <cell r="AR1308">
            <v>5</v>
          </cell>
          <cell r="BH1308">
            <v>4.4000000000000004</v>
          </cell>
          <cell r="BI1308">
            <v>7</v>
          </cell>
          <cell r="BJ1308">
            <v>0</v>
          </cell>
          <cell r="BK1308" t="str">
            <v>UCM</v>
          </cell>
          <cell r="BN1308">
            <v>5</v>
          </cell>
        </row>
        <row r="1309">
          <cell r="A1309">
            <v>720000000</v>
          </cell>
          <cell r="D1309" t="str">
            <v>Univerzita sv. Cyrila a Metoda v Trnave</v>
          </cell>
          <cell r="E1309" t="str">
            <v>Fakulta sociálnych vied</v>
          </cell>
          <cell r="L1309">
            <v>2</v>
          </cell>
          <cell r="M1309">
            <v>3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BH1309">
            <v>0</v>
          </cell>
          <cell r="BI1309">
            <v>15</v>
          </cell>
          <cell r="BJ1309">
            <v>0</v>
          </cell>
          <cell r="BK1309" t="str">
            <v>UCM</v>
          </cell>
          <cell r="BN1309">
            <v>0</v>
          </cell>
        </row>
        <row r="1310">
          <cell r="A1310">
            <v>720000000</v>
          </cell>
          <cell r="D1310" t="str">
            <v>Univerzita sv. Cyrila a Metoda v Trnave</v>
          </cell>
          <cell r="E1310" t="str">
            <v>Fakulta sociálnych vied</v>
          </cell>
          <cell r="L1310">
            <v>2</v>
          </cell>
          <cell r="M1310">
            <v>1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BH1310">
            <v>0</v>
          </cell>
          <cell r="BI1310">
            <v>6</v>
          </cell>
          <cell r="BJ1310">
            <v>0</v>
          </cell>
          <cell r="BK1310" t="str">
            <v>UCM</v>
          </cell>
          <cell r="BN1310">
            <v>0</v>
          </cell>
        </row>
        <row r="1311">
          <cell r="A1311">
            <v>720000000</v>
          </cell>
          <cell r="D1311" t="str">
            <v>Univerzita sv. Cyrila a Metoda v Trnave</v>
          </cell>
          <cell r="E1311" t="str">
            <v>Filozofická fakulta</v>
          </cell>
          <cell r="L1311">
            <v>1</v>
          </cell>
          <cell r="M1311">
            <v>1</v>
          </cell>
          <cell r="AN1311">
            <v>1.5</v>
          </cell>
          <cell r="AO1311">
            <v>2</v>
          </cell>
          <cell r="AP1311">
            <v>0</v>
          </cell>
          <cell r="AQ1311">
            <v>0</v>
          </cell>
          <cell r="AR1311">
            <v>1.5</v>
          </cell>
          <cell r="BH1311">
            <v>1.32</v>
          </cell>
          <cell r="BI1311">
            <v>2</v>
          </cell>
          <cell r="BJ1311">
            <v>0</v>
          </cell>
          <cell r="BK1311" t="str">
            <v>UCM</v>
          </cell>
          <cell r="BN1311">
            <v>1.5</v>
          </cell>
        </row>
        <row r="1312">
          <cell r="A1312">
            <v>716000000</v>
          </cell>
          <cell r="D1312" t="str">
            <v>Univerzita Konštantína Filozofa v Nitre</v>
          </cell>
          <cell r="E1312" t="str">
            <v>Filozofická fakulta</v>
          </cell>
          <cell r="L1312">
            <v>2</v>
          </cell>
          <cell r="M1312">
            <v>3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BH1312">
            <v>0</v>
          </cell>
          <cell r="BI1312">
            <v>1</v>
          </cell>
          <cell r="BJ1312">
            <v>0</v>
          </cell>
          <cell r="BK1312" t="str">
            <v>UKF</v>
          </cell>
          <cell r="BN1312">
            <v>0</v>
          </cell>
        </row>
        <row r="1313">
          <cell r="A1313">
            <v>719000000</v>
          </cell>
          <cell r="D1313" t="str">
            <v>Trenčianska univerzita Alexandra Dubčeka v Trenčíne</v>
          </cell>
          <cell r="E1313" t="str">
            <v>Fakulta zdravotníctva</v>
          </cell>
          <cell r="L1313">
            <v>2</v>
          </cell>
          <cell r="M1313">
            <v>1</v>
          </cell>
          <cell r="AN1313">
            <v>10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BH1313">
            <v>0</v>
          </cell>
          <cell r="BI1313">
            <v>66</v>
          </cell>
          <cell r="BJ1313">
            <v>0</v>
          </cell>
          <cell r="BK1313" t="str">
            <v>TUAD</v>
          </cell>
          <cell r="BN1313">
            <v>0</v>
          </cell>
        </row>
        <row r="1314">
          <cell r="A1314">
            <v>719000000</v>
          </cell>
          <cell r="D1314" t="str">
            <v>Trenčianska univerzita Alexandra Dubčeka v Trenčíne</v>
          </cell>
          <cell r="E1314" t="str">
            <v>Fakulta zdravotníctva</v>
          </cell>
          <cell r="L1314">
            <v>2</v>
          </cell>
          <cell r="M1314">
            <v>5</v>
          </cell>
          <cell r="AN1314">
            <v>4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BH1314">
            <v>0</v>
          </cell>
          <cell r="BI1314">
            <v>14</v>
          </cell>
          <cell r="BJ1314">
            <v>0</v>
          </cell>
          <cell r="BK1314" t="str">
            <v>TUAD</v>
          </cell>
          <cell r="BN1314">
            <v>0</v>
          </cell>
        </row>
        <row r="1315">
          <cell r="A1315">
            <v>719000000</v>
          </cell>
          <cell r="D1315" t="str">
            <v>Trenčianska univerzita Alexandra Dubčeka v Trenčíne</v>
          </cell>
          <cell r="E1315">
            <v>0</v>
          </cell>
          <cell r="L1315">
            <v>2</v>
          </cell>
          <cell r="M1315">
            <v>2</v>
          </cell>
          <cell r="AN1315">
            <v>4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BH1315">
            <v>0</v>
          </cell>
          <cell r="BI1315">
            <v>6</v>
          </cell>
          <cell r="BJ1315">
            <v>0</v>
          </cell>
          <cell r="BK1315" t="str">
            <v>TUAD</v>
          </cell>
          <cell r="BN1315">
            <v>0</v>
          </cell>
        </row>
        <row r="1316">
          <cell r="A1316">
            <v>710000000</v>
          </cell>
          <cell r="D1316" t="str">
            <v>Žilinská univerzita v Žiline</v>
          </cell>
          <cell r="E1316" t="str">
            <v>Strojnícka fakulta</v>
          </cell>
          <cell r="L1316">
            <v>2</v>
          </cell>
          <cell r="M1316">
            <v>3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BH1316">
            <v>0</v>
          </cell>
          <cell r="BI1316">
            <v>3</v>
          </cell>
          <cell r="BJ1316">
            <v>0</v>
          </cell>
          <cell r="BK1316" t="str">
            <v>ŽU</v>
          </cell>
          <cell r="BN1316">
            <v>0</v>
          </cell>
        </row>
        <row r="1317">
          <cell r="A1317">
            <v>733000000</v>
          </cell>
          <cell r="D1317" t="str">
            <v>Vysoká škola bezpečnostného manažérstva v Košiciach</v>
          </cell>
          <cell r="E1317">
            <v>0</v>
          </cell>
          <cell r="L1317">
            <v>2</v>
          </cell>
          <cell r="M1317">
            <v>3</v>
          </cell>
          <cell r="AN1317">
            <v>12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BH1317">
            <v>0</v>
          </cell>
          <cell r="BI1317">
            <v>12</v>
          </cell>
          <cell r="BJ1317">
            <v>0</v>
          </cell>
          <cell r="BK1317" t="str">
            <v>VŠBM</v>
          </cell>
          <cell r="BN1317">
            <v>0</v>
          </cell>
        </row>
        <row r="1318">
          <cell r="A1318">
            <v>733000000</v>
          </cell>
          <cell r="D1318" t="str">
            <v>Vysoká škola bezpečnostného manažérstva v Košiciach</v>
          </cell>
          <cell r="E1318">
            <v>0</v>
          </cell>
          <cell r="L1318">
            <v>1</v>
          </cell>
          <cell r="M1318">
            <v>3</v>
          </cell>
          <cell r="AN1318">
            <v>14</v>
          </cell>
          <cell r="AO1318">
            <v>0</v>
          </cell>
          <cell r="AP1318">
            <v>0</v>
          </cell>
          <cell r="AQ1318">
            <v>0</v>
          </cell>
          <cell r="AR1318">
            <v>14</v>
          </cell>
          <cell r="BH1318">
            <v>88.2</v>
          </cell>
          <cell r="BI1318">
            <v>14</v>
          </cell>
          <cell r="BJ1318">
            <v>14</v>
          </cell>
          <cell r="BK1318" t="str">
            <v>VŠBM</v>
          </cell>
          <cell r="BN1318">
            <v>14</v>
          </cell>
        </row>
        <row r="1319">
          <cell r="A1319">
            <v>733000000</v>
          </cell>
          <cell r="D1319" t="str">
            <v>Vysoká škola bezpečnostného manažérstva v Košiciach</v>
          </cell>
          <cell r="E1319">
            <v>0</v>
          </cell>
          <cell r="L1319">
            <v>1</v>
          </cell>
          <cell r="M1319">
            <v>2</v>
          </cell>
          <cell r="AN1319">
            <v>220</v>
          </cell>
          <cell r="AO1319">
            <v>220</v>
          </cell>
          <cell r="AP1319">
            <v>0</v>
          </cell>
          <cell r="AQ1319">
            <v>0</v>
          </cell>
          <cell r="AR1319">
            <v>220</v>
          </cell>
          <cell r="BH1319">
            <v>305.45454545454544</v>
          </cell>
          <cell r="BI1319">
            <v>220</v>
          </cell>
          <cell r="BJ1319">
            <v>0</v>
          </cell>
          <cell r="BK1319" t="str">
            <v>VŠBM</v>
          </cell>
          <cell r="BN1319">
            <v>220</v>
          </cell>
        </row>
        <row r="1320">
          <cell r="A1320">
            <v>733000000</v>
          </cell>
          <cell r="D1320" t="str">
            <v>Vysoká škola bezpečnostného manažérstva v Košiciach</v>
          </cell>
          <cell r="E1320">
            <v>0</v>
          </cell>
          <cell r="L1320">
            <v>2</v>
          </cell>
          <cell r="M1320">
            <v>1</v>
          </cell>
          <cell r="AN1320">
            <v>9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BH1320">
            <v>0</v>
          </cell>
          <cell r="BI1320">
            <v>9</v>
          </cell>
          <cell r="BJ1320">
            <v>0</v>
          </cell>
          <cell r="BK1320" t="str">
            <v>VŠBM</v>
          </cell>
          <cell r="BN1320">
            <v>0</v>
          </cell>
        </row>
        <row r="1321">
          <cell r="A1321">
            <v>702000000</v>
          </cell>
          <cell r="D1321" t="str">
            <v>Slovenská technická univerzita v Bratislave</v>
          </cell>
          <cell r="E1321" t="str">
            <v>Fakulta informatiky a informačných technológií</v>
          </cell>
          <cell r="L1321">
            <v>2</v>
          </cell>
          <cell r="M1321">
            <v>3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BH1321">
            <v>0</v>
          </cell>
          <cell r="BI1321">
            <v>3</v>
          </cell>
          <cell r="BJ1321">
            <v>0</v>
          </cell>
          <cell r="BK1321" t="str">
            <v>STU</v>
          </cell>
          <cell r="BN1321">
            <v>0</v>
          </cell>
        </row>
        <row r="1322">
          <cell r="A1322">
            <v>728000000</v>
          </cell>
          <cell r="D1322" t="str">
            <v>Vysoká škola Danubius</v>
          </cell>
          <cell r="E1322" t="str">
            <v>Fakulta verejnej politiky a verejnej správy</v>
          </cell>
          <cell r="L1322">
            <v>1</v>
          </cell>
          <cell r="M1322">
            <v>2</v>
          </cell>
          <cell r="AN1322">
            <v>60</v>
          </cell>
          <cell r="AO1322">
            <v>60</v>
          </cell>
          <cell r="AP1322">
            <v>0</v>
          </cell>
          <cell r="AQ1322">
            <v>0</v>
          </cell>
          <cell r="AR1322">
            <v>60</v>
          </cell>
          <cell r="BH1322">
            <v>60</v>
          </cell>
          <cell r="BI1322">
            <v>60</v>
          </cell>
          <cell r="BJ1322">
            <v>0</v>
          </cell>
          <cell r="BK1322" t="str">
            <v>VŠDan</v>
          </cell>
          <cell r="BN1322">
            <v>60</v>
          </cell>
        </row>
        <row r="1323">
          <cell r="A1323">
            <v>727000000</v>
          </cell>
          <cell r="D1323" t="str">
            <v>Paneurópska vysoká škola</v>
          </cell>
          <cell r="E1323" t="str">
            <v>Fakulta práva</v>
          </cell>
          <cell r="L1323">
            <v>1</v>
          </cell>
          <cell r="M1323">
            <v>3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BH1323">
            <v>0</v>
          </cell>
          <cell r="BI1323">
            <v>4</v>
          </cell>
          <cell r="BJ1323">
            <v>0</v>
          </cell>
          <cell r="BK1323" t="str">
            <v>PEVŠ</v>
          </cell>
          <cell r="BN1323">
            <v>0</v>
          </cell>
        </row>
        <row r="1324">
          <cell r="A1324">
            <v>727000000</v>
          </cell>
          <cell r="D1324" t="str">
            <v>Paneurópska vysoká škola</v>
          </cell>
          <cell r="E1324" t="str">
            <v>Fakulta ekonómie a podnikania</v>
          </cell>
          <cell r="L1324">
            <v>1</v>
          </cell>
          <cell r="M1324">
            <v>3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BH1324">
            <v>0</v>
          </cell>
          <cell r="BI1324">
            <v>10</v>
          </cell>
          <cell r="BJ1324">
            <v>0</v>
          </cell>
          <cell r="BK1324" t="str">
            <v>PEVŠ</v>
          </cell>
          <cell r="BN1324">
            <v>0</v>
          </cell>
        </row>
        <row r="1325">
          <cell r="A1325">
            <v>725000000</v>
          </cell>
          <cell r="D1325" t="str">
            <v>Univerzita J. Selyeho</v>
          </cell>
          <cell r="E1325" t="str">
            <v>Fakulta ekonómie a informatiky</v>
          </cell>
          <cell r="L1325">
            <v>1</v>
          </cell>
          <cell r="M1325">
            <v>3</v>
          </cell>
          <cell r="AN1325">
            <v>10</v>
          </cell>
          <cell r="AO1325">
            <v>0</v>
          </cell>
          <cell r="AP1325">
            <v>0</v>
          </cell>
          <cell r="AQ1325">
            <v>0</v>
          </cell>
          <cell r="AR1325">
            <v>10</v>
          </cell>
          <cell r="BH1325">
            <v>63</v>
          </cell>
          <cell r="BI1325">
            <v>10</v>
          </cell>
          <cell r="BJ1325">
            <v>10</v>
          </cell>
          <cell r="BK1325" t="str">
            <v>UJS</v>
          </cell>
          <cell r="BN1325">
            <v>10</v>
          </cell>
        </row>
        <row r="1326">
          <cell r="A1326">
            <v>725000000</v>
          </cell>
          <cell r="D1326" t="str">
            <v>Univerzita J. Selyeho</v>
          </cell>
          <cell r="E1326" t="str">
            <v>Fakulta ekonómie a informatiky</v>
          </cell>
          <cell r="L1326">
            <v>1</v>
          </cell>
          <cell r="M1326">
            <v>2</v>
          </cell>
          <cell r="AN1326">
            <v>32</v>
          </cell>
          <cell r="AO1326">
            <v>36</v>
          </cell>
          <cell r="AP1326">
            <v>0</v>
          </cell>
          <cell r="AQ1326">
            <v>0</v>
          </cell>
          <cell r="AR1326">
            <v>32</v>
          </cell>
          <cell r="BH1326">
            <v>42</v>
          </cell>
          <cell r="BI1326">
            <v>36</v>
          </cell>
          <cell r="BJ1326">
            <v>0</v>
          </cell>
          <cell r="BK1326" t="str">
            <v>UJS</v>
          </cell>
          <cell r="BN1326">
            <v>32</v>
          </cell>
        </row>
        <row r="1327">
          <cell r="A1327">
            <v>725000000</v>
          </cell>
          <cell r="D1327" t="str">
            <v>Univerzita J. Selyeho</v>
          </cell>
          <cell r="E1327" t="str">
            <v>Reformovaná teologická fakulta</v>
          </cell>
          <cell r="L1327">
            <v>2</v>
          </cell>
          <cell r="M1327">
            <v>3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BH1327">
            <v>0</v>
          </cell>
          <cell r="BI1327">
            <v>5</v>
          </cell>
          <cell r="BJ1327">
            <v>0</v>
          </cell>
          <cell r="BK1327" t="str">
            <v>UJS</v>
          </cell>
          <cell r="BN1327">
            <v>0</v>
          </cell>
        </row>
        <row r="1328">
          <cell r="A1328">
            <v>725000000</v>
          </cell>
          <cell r="D1328" t="str">
            <v>Univerzita J. Selyeho</v>
          </cell>
          <cell r="E1328" t="str">
            <v>Fakulta ekonómie a informatiky</v>
          </cell>
          <cell r="L1328">
            <v>1</v>
          </cell>
          <cell r="M1328">
            <v>2</v>
          </cell>
          <cell r="AN1328">
            <v>61</v>
          </cell>
          <cell r="AO1328">
            <v>64</v>
          </cell>
          <cell r="AP1328">
            <v>0</v>
          </cell>
          <cell r="AQ1328">
            <v>0</v>
          </cell>
          <cell r="AR1328">
            <v>61</v>
          </cell>
          <cell r="BH1328">
            <v>53.375</v>
          </cell>
          <cell r="BI1328">
            <v>64</v>
          </cell>
          <cell r="BJ1328">
            <v>0</v>
          </cell>
          <cell r="BK1328" t="str">
            <v>UJS</v>
          </cell>
          <cell r="BN1328">
            <v>61</v>
          </cell>
        </row>
        <row r="1329">
          <cell r="A1329">
            <v>725000000</v>
          </cell>
          <cell r="D1329" t="str">
            <v>Univerzita J. Selyeho</v>
          </cell>
          <cell r="E1329" t="str">
            <v>Pedagogická fakulta</v>
          </cell>
          <cell r="L1329">
            <v>1</v>
          </cell>
          <cell r="M1329">
            <v>1</v>
          </cell>
          <cell r="AN1329">
            <v>13</v>
          </cell>
          <cell r="AO1329">
            <v>16</v>
          </cell>
          <cell r="AP1329">
            <v>16</v>
          </cell>
          <cell r="AQ1329">
            <v>13</v>
          </cell>
          <cell r="AR1329">
            <v>13</v>
          </cell>
          <cell r="BH1329">
            <v>13.799999999999999</v>
          </cell>
          <cell r="BI1329">
            <v>16</v>
          </cell>
          <cell r="BJ1329">
            <v>0</v>
          </cell>
          <cell r="BK1329" t="str">
            <v>UJS</v>
          </cell>
          <cell r="BN1329">
            <v>13</v>
          </cell>
        </row>
        <row r="1330">
          <cell r="A1330">
            <v>725000000</v>
          </cell>
          <cell r="D1330" t="str">
            <v>Univerzita J. Selyeho</v>
          </cell>
          <cell r="E1330" t="str">
            <v>Fakulta ekonómie a informatiky</v>
          </cell>
          <cell r="L1330">
            <v>1</v>
          </cell>
          <cell r="M1330">
            <v>1</v>
          </cell>
          <cell r="AN1330">
            <v>4</v>
          </cell>
          <cell r="AO1330">
            <v>6</v>
          </cell>
          <cell r="AP1330">
            <v>0</v>
          </cell>
          <cell r="AQ1330">
            <v>0</v>
          </cell>
          <cell r="AR1330">
            <v>4</v>
          </cell>
          <cell r="BH1330">
            <v>3.52</v>
          </cell>
          <cell r="BI1330">
            <v>6</v>
          </cell>
          <cell r="BJ1330">
            <v>0</v>
          </cell>
          <cell r="BK1330" t="str">
            <v>UJS</v>
          </cell>
          <cell r="BN1330">
            <v>4</v>
          </cell>
        </row>
        <row r="1331">
          <cell r="A1331">
            <v>725000000</v>
          </cell>
          <cell r="D1331" t="str">
            <v>Univerzita J. Selyeho</v>
          </cell>
          <cell r="E1331" t="str">
            <v>Fakulta ekonómie a informatiky</v>
          </cell>
          <cell r="L1331">
            <v>1</v>
          </cell>
          <cell r="M1331">
            <v>1</v>
          </cell>
          <cell r="AN1331">
            <v>258</v>
          </cell>
          <cell r="AO1331">
            <v>282</v>
          </cell>
          <cell r="AP1331">
            <v>0</v>
          </cell>
          <cell r="AQ1331">
            <v>0</v>
          </cell>
          <cell r="AR1331">
            <v>258</v>
          </cell>
          <cell r="BH1331">
            <v>204.38571428571427</v>
          </cell>
          <cell r="BI1331">
            <v>282</v>
          </cell>
          <cell r="BJ1331">
            <v>0</v>
          </cell>
          <cell r="BK1331" t="str">
            <v>UJS</v>
          </cell>
          <cell r="BN1331">
            <v>258</v>
          </cell>
        </row>
        <row r="1332">
          <cell r="A1332">
            <v>725000000</v>
          </cell>
          <cell r="D1332" t="str">
            <v>Univerzita J. Selyeho</v>
          </cell>
          <cell r="E1332" t="str">
            <v>Pedagogická fakulta</v>
          </cell>
          <cell r="L1332">
            <v>1</v>
          </cell>
          <cell r="M1332">
            <v>1</v>
          </cell>
          <cell r="AN1332">
            <v>150</v>
          </cell>
          <cell r="AO1332">
            <v>157</v>
          </cell>
          <cell r="AP1332">
            <v>0</v>
          </cell>
          <cell r="AQ1332">
            <v>0</v>
          </cell>
          <cell r="AR1332">
            <v>150</v>
          </cell>
          <cell r="BH1332">
            <v>154.03846153846152</v>
          </cell>
          <cell r="BI1332">
            <v>157</v>
          </cell>
          <cell r="BJ1332">
            <v>0</v>
          </cell>
          <cell r="BK1332" t="str">
            <v>UJS</v>
          </cell>
          <cell r="BN1332">
            <v>150</v>
          </cell>
        </row>
        <row r="1333">
          <cell r="A1333">
            <v>725000000</v>
          </cell>
          <cell r="D1333" t="str">
            <v>Univerzita J. Selyeho</v>
          </cell>
          <cell r="E1333" t="str">
            <v>Pedagogická fakulta</v>
          </cell>
          <cell r="L1333">
            <v>1</v>
          </cell>
          <cell r="M1333">
            <v>1</v>
          </cell>
          <cell r="AN1333">
            <v>25.5</v>
          </cell>
          <cell r="AO1333">
            <v>29</v>
          </cell>
          <cell r="AP1333">
            <v>0</v>
          </cell>
          <cell r="AQ1333">
            <v>0</v>
          </cell>
          <cell r="AR1333">
            <v>25.5</v>
          </cell>
          <cell r="BH1333">
            <v>23.1</v>
          </cell>
          <cell r="BI1333">
            <v>29</v>
          </cell>
          <cell r="BJ1333">
            <v>0</v>
          </cell>
          <cell r="BK1333" t="str">
            <v>UJS</v>
          </cell>
          <cell r="BN1333">
            <v>25.5</v>
          </cell>
        </row>
        <row r="1334">
          <cell r="A1334">
            <v>725000000</v>
          </cell>
          <cell r="D1334" t="str">
            <v>Univerzita J. Selyeho</v>
          </cell>
          <cell r="E1334" t="str">
            <v>Pedagogická fakulta</v>
          </cell>
          <cell r="L1334">
            <v>2</v>
          </cell>
          <cell r="M1334">
            <v>3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BH1334">
            <v>0</v>
          </cell>
          <cell r="BI1334">
            <v>1</v>
          </cell>
          <cell r="BJ1334">
            <v>0</v>
          </cell>
          <cell r="BK1334" t="str">
            <v>UJS</v>
          </cell>
          <cell r="BN1334">
            <v>0</v>
          </cell>
        </row>
        <row r="1335">
          <cell r="A1335">
            <v>725000000</v>
          </cell>
          <cell r="D1335" t="str">
            <v>Univerzita J. Selyeho</v>
          </cell>
          <cell r="E1335" t="str">
            <v>Pedagogická fakulta</v>
          </cell>
          <cell r="L1335">
            <v>1</v>
          </cell>
          <cell r="M1335">
            <v>1</v>
          </cell>
          <cell r="AN1335">
            <v>4</v>
          </cell>
          <cell r="AO1335">
            <v>6</v>
          </cell>
          <cell r="AP1335">
            <v>0</v>
          </cell>
          <cell r="AQ1335">
            <v>0</v>
          </cell>
          <cell r="AR1335">
            <v>4</v>
          </cell>
          <cell r="BH1335">
            <v>0</v>
          </cell>
          <cell r="BI1335">
            <v>6</v>
          </cell>
          <cell r="BJ1335">
            <v>0</v>
          </cell>
          <cell r="BK1335" t="str">
            <v>UJS</v>
          </cell>
          <cell r="BN1335">
            <v>4</v>
          </cell>
        </row>
        <row r="1336">
          <cell r="A1336">
            <v>701000000</v>
          </cell>
          <cell r="D1336" t="str">
            <v>Univerzita Komenského v Bratislave</v>
          </cell>
          <cell r="E1336" t="str">
            <v>Právnická fakulta</v>
          </cell>
          <cell r="L1336">
            <v>2</v>
          </cell>
          <cell r="M1336">
            <v>3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BH1336">
            <v>0</v>
          </cell>
          <cell r="BI1336">
            <v>5</v>
          </cell>
          <cell r="BJ1336">
            <v>0</v>
          </cell>
          <cell r="BK1336" t="str">
            <v>UK</v>
          </cell>
          <cell r="BN1336">
            <v>0</v>
          </cell>
        </row>
        <row r="1337">
          <cell r="A1337">
            <v>701000000</v>
          </cell>
          <cell r="D1337" t="str">
            <v>Univerzita Komenského v Bratislave</v>
          </cell>
          <cell r="E1337" t="str">
            <v>Právnická fakulta</v>
          </cell>
          <cell r="L1337">
            <v>2</v>
          </cell>
          <cell r="M1337">
            <v>3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BH1337">
            <v>0</v>
          </cell>
          <cell r="BI1337">
            <v>2</v>
          </cell>
          <cell r="BJ1337">
            <v>0</v>
          </cell>
          <cell r="BK1337" t="str">
            <v>UK</v>
          </cell>
          <cell r="BN1337">
            <v>0</v>
          </cell>
        </row>
        <row r="1338">
          <cell r="A1338">
            <v>701000000</v>
          </cell>
          <cell r="D1338" t="str">
            <v>Univerzita Komenského v Bratislave</v>
          </cell>
          <cell r="E1338" t="str">
            <v>Právnická fakulta</v>
          </cell>
          <cell r="L1338">
            <v>1</v>
          </cell>
          <cell r="M1338">
            <v>3</v>
          </cell>
          <cell r="AN1338">
            <v>1</v>
          </cell>
          <cell r="AO1338">
            <v>0</v>
          </cell>
          <cell r="AP1338">
            <v>0</v>
          </cell>
          <cell r="AQ1338">
            <v>0</v>
          </cell>
          <cell r="AR1338">
            <v>1</v>
          </cell>
          <cell r="BH1338">
            <v>4.4000000000000004</v>
          </cell>
          <cell r="BI1338">
            <v>2</v>
          </cell>
          <cell r="BJ1338">
            <v>1</v>
          </cell>
          <cell r="BK1338" t="str">
            <v>UK</v>
          </cell>
          <cell r="BN1338">
            <v>1</v>
          </cell>
        </row>
        <row r="1339">
          <cell r="A1339">
            <v>701000000</v>
          </cell>
          <cell r="D1339" t="str">
            <v>Univerzita Komenského v Bratislave</v>
          </cell>
          <cell r="E1339" t="str">
            <v>Právnická fakulta</v>
          </cell>
          <cell r="L1339">
            <v>2</v>
          </cell>
          <cell r="M1339">
            <v>3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BH1339">
            <v>0</v>
          </cell>
          <cell r="BI1339">
            <v>11</v>
          </cell>
          <cell r="BJ1339">
            <v>0</v>
          </cell>
          <cell r="BK1339" t="str">
            <v>UK</v>
          </cell>
          <cell r="BN1339">
            <v>0</v>
          </cell>
        </row>
        <row r="1340">
          <cell r="A1340">
            <v>701000000</v>
          </cell>
          <cell r="D1340" t="str">
            <v>Univerzita Komenského v Bratislave</v>
          </cell>
          <cell r="E1340" t="str">
            <v>Právnická fakulta</v>
          </cell>
          <cell r="L1340">
            <v>2</v>
          </cell>
          <cell r="M1340">
            <v>3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BH1340">
            <v>0</v>
          </cell>
          <cell r="BI1340">
            <v>6</v>
          </cell>
          <cell r="BJ1340">
            <v>0</v>
          </cell>
          <cell r="BK1340" t="str">
            <v>UK</v>
          </cell>
          <cell r="BN1340">
            <v>0</v>
          </cell>
        </row>
        <row r="1341">
          <cell r="A1341">
            <v>701000000</v>
          </cell>
          <cell r="D1341" t="str">
            <v>Univerzita Komenského v Bratislave</v>
          </cell>
          <cell r="E1341" t="str">
            <v>Právnická fakulta</v>
          </cell>
          <cell r="L1341">
            <v>2</v>
          </cell>
          <cell r="M1341">
            <v>3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BH1341">
            <v>0</v>
          </cell>
          <cell r="BI1341">
            <v>3</v>
          </cell>
          <cell r="BJ1341">
            <v>0</v>
          </cell>
          <cell r="BK1341" t="str">
            <v>UK</v>
          </cell>
          <cell r="BN1341">
            <v>0</v>
          </cell>
        </row>
        <row r="1342">
          <cell r="A1342">
            <v>708000000</v>
          </cell>
          <cell r="D1342" t="str">
            <v>Univerzita veterinárskeho lekárstva a farmácie v Košiciach</v>
          </cell>
          <cell r="E1342">
            <v>0</v>
          </cell>
          <cell r="L1342">
            <v>1</v>
          </cell>
          <cell r="M1342">
            <v>1</v>
          </cell>
          <cell r="AN1342">
            <v>122</v>
          </cell>
          <cell r="AO1342">
            <v>122</v>
          </cell>
          <cell r="AP1342">
            <v>0</v>
          </cell>
          <cell r="AQ1342">
            <v>0</v>
          </cell>
          <cell r="AR1342">
            <v>122</v>
          </cell>
          <cell r="BH1342">
            <v>416.03466666666668</v>
          </cell>
          <cell r="BI1342">
            <v>122</v>
          </cell>
          <cell r="BJ1342">
            <v>0</v>
          </cell>
          <cell r="BK1342" t="str">
            <v>UVLF</v>
          </cell>
          <cell r="BN1342">
            <v>122</v>
          </cell>
        </row>
        <row r="1343">
          <cell r="A1343">
            <v>701000000</v>
          </cell>
          <cell r="D1343" t="str">
            <v>Univerzita Komenského v Bratislave</v>
          </cell>
          <cell r="E1343" t="str">
            <v>Prírodovedecká fakulta</v>
          </cell>
          <cell r="L1343">
            <v>1</v>
          </cell>
          <cell r="M1343">
            <v>3</v>
          </cell>
          <cell r="AN1343">
            <v>5</v>
          </cell>
          <cell r="AO1343">
            <v>0</v>
          </cell>
          <cell r="AP1343">
            <v>0</v>
          </cell>
          <cell r="AQ1343">
            <v>0</v>
          </cell>
          <cell r="AR1343">
            <v>5</v>
          </cell>
          <cell r="BH1343">
            <v>31.5</v>
          </cell>
          <cell r="BI1343">
            <v>5</v>
          </cell>
          <cell r="BJ1343">
            <v>5</v>
          </cell>
          <cell r="BK1343" t="str">
            <v>UK</v>
          </cell>
          <cell r="BN1343">
            <v>5</v>
          </cell>
        </row>
        <row r="1344">
          <cell r="A1344">
            <v>724000000</v>
          </cell>
          <cell r="D1344" t="str">
            <v>Vysoká škola zdravotníctva a sociálnej práce sv. Alžbety v Bratislave, n. o.</v>
          </cell>
          <cell r="E1344">
            <v>0</v>
          </cell>
          <cell r="L1344">
            <v>1</v>
          </cell>
          <cell r="M1344">
            <v>2</v>
          </cell>
          <cell r="AN1344">
            <v>6</v>
          </cell>
          <cell r="AO1344">
            <v>6</v>
          </cell>
          <cell r="AP1344">
            <v>0</v>
          </cell>
          <cell r="AQ1344">
            <v>0</v>
          </cell>
          <cell r="AR1344">
            <v>6</v>
          </cell>
          <cell r="BH1344">
            <v>4.8000000000000007</v>
          </cell>
          <cell r="BI1344">
            <v>6</v>
          </cell>
          <cell r="BJ1344">
            <v>0</v>
          </cell>
          <cell r="BK1344" t="str">
            <v>VŠZaSP</v>
          </cell>
          <cell r="BN1344">
            <v>6</v>
          </cell>
        </row>
        <row r="1345">
          <cell r="A1345">
            <v>717000000</v>
          </cell>
          <cell r="D1345" t="str">
            <v>Prešovská univerzita v Prešove</v>
          </cell>
          <cell r="E1345" t="str">
            <v>Filozofická fakulta</v>
          </cell>
          <cell r="L1345">
            <v>1</v>
          </cell>
          <cell r="M1345">
            <v>3</v>
          </cell>
          <cell r="AN1345">
            <v>2</v>
          </cell>
          <cell r="AO1345">
            <v>0</v>
          </cell>
          <cell r="AP1345">
            <v>0</v>
          </cell>
          <cell r="AQ1345">
            <v>0</v>
          </cell>
          <cell r="AR1345">
            <v>2</v>
          </cell>
          <cell r="BH1345">
            <v>6.6000000000000005</v>
          </cell>
          <cell r="BI1345">
            <v>2</v>
          </cell>
          <cell r="BJ1345">
            <v>2</v>
          </cell>
          <cell r="BK1345" t="str">
            <v>PU</v>
          </cell>
          <cell r="BN1345">
            <v>2</v>
          </cell>
        </row>
        <row r="1346">
          <cell r="A1346">
            <v>717000000</v>
          </cell>
          <cell r="D1346" t="str">
            <v>Prešovská univerzita v Prešove</v>
          </cell>
          <cell r="E1346" t="str">
            <v>Filozofická fakulta</v>
          </cell>
          <cell r="L1346">
            <v>1</v>
          </cell>
          <cell r="M1346">
            <v>3</v>
          </cell>
          <cell r="AN1346">
            <v>2</v>
          </cell>
          <cell r="AO1346">
            <v>0</v>
          </cell>
          <cell r="AP1346">
            <v>0</v>
          </cell>
          <cell r="AQ1346">
            <v>0</v>
          </cell>
          <cell r="AR1346">
            <v>2</v>
          </cell>
          <cell r="BH1346">
            <v>6.6000000000000005</v>
          </cell>
          <cell r="BI1346">
            <v>2</v>
          </cell>
          <cell r="BJ1346">
            <v>2</v>
          </cell>
          <cell r="BK1346" t="str">
            <v>PU</v>
          </cell>
          <cell r="BN1346">
            <v>2</v>
          </cell>
        </row>
        <row r="1347">
          <cell r="A1347">
            <v>717000000</v>
          </cell>
          <cell r="D1347" t="str">
            <v>Prešovská univerzita v Prešove</v>
          </cell>
          <cell r="E1347" t="str">
            <v>Filozofická fakulta</v>
          </cell>
          <cell r="L1347">
            <v>2</v>
          </cell>
          <cell r="M1347">
            <v>3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BH1347">
            <v>0</v>
          </cell>
          <cell r="BI1347">
            <v>4</v>
          </cell>
          <cell r="BJ1347">
            <v>0</v>
          </cell>
          <cell r="BK1347" t="str">
            <v>PU</v>
          </cell>
          <cell r="BN1347">
            <v>0</v>
          </cell>
        </row>
        <row r="1348">
          <cell r="A1348">
            <v>717000000</v>
          </cell>
          <cell r="D1348" t="str">
            <v>Prešovská univerzita v Prešove</v>
          </cell>
          <cell r="E1348" t="str">
            <v>Filozofická fakulta</v>
          </cell>
          <cell r="L1348">
            <v>1</v>
          </cell>
          <cell r="M1348">
            <v>3</v>
          </cell>
          <cell r="AN1348">
            <v>2</v>
          </cell>
          <cell r="AO1348">
            <v>0</v>
          </cell>
          <cell r="AP1348">
            <v>0</v>
          </cell>
          <cell r="AQ1348">
            <v>0</v>
          </cell>
          <cell r="AR1348">
            <v>2</v>
          </cell>
          <cell r="BH1348">
            <v>6.6000000000000005</v>
          </cell>
          <cell r="BI1348">
            <v>2</v>
          </cell>
          <cell r="BJ1348">
            <v>2</v>
          </cell>
          <cell r="BK1348" t="str">
            <v>PU</v>
          </cell>
          <cell r="BN1348">
            <v>2</v>
          </cell>
        </row>
        <row r="1349">
          <cell r="A1349">
            <v>717000000</v>
          </cell>
          <cell r="D1349" t="str">
            <v>Prešovská univerzita v Prešove</v>
          </cell>
          <cell r="E1349" t="str">
            <v>Filozofická fakulta</v>
          </cell>
          <cell r="L1349">
            <v>1</v>
          </cell>
          <cell r="M1349">
            <v>1</v>
          </cell>
          <cell r="AN1349">
            <v>136</v>
          </cell>
          <cell r="AO1349">
            <v>152.5</v>
          </cell>
          <cell r="AP1349">
            <v>0</v>
          </cell>
          <cell r="AQ1349">
            <v>0</v>
          </cell>
          <cell r="AR1349">
            <v>136</v>
          </cell>
          <cell r="BH1349">
            <v>121.16097560975611</v>
          </cell>
          <cell r="BI1349">
            <v>152.5</v>
          </cell>
          <cell r="BJ1349">
            <v>0</v>
          </cell>
          <cell r="BK1349" t="str">
            <v>PU</v>
          </cell>
          <cell r="BN1349">
            <v>136</v>
          </cell>
        </row>
        <row r="1350">
          <cell r="A1350">
            <v>717000000</v>
          </cell>
          <cell r="D1350" t="str">
            <v>Prešovská univerzita v Prešove</v>
          </cell>
          <cell r="E1350" t="str">
            <v>Filozofická fakulta</v>
          </cell>
          <cell r="L1350">
            <v>1</v>
          </cell>
          <cell r="M1350">
            <v>1</v>
          </cell>
          <cell r="AN1350">
            <v>22.5</v>
          </cell>
          <cell r="AO1350">
            <v>26.5</v>
          </cell>
          <cell r="AP1350">
            <v>0</v>
          </cell>
          <cell r="AQ1350">
            <v>0</v>
          </cell>
          <cell r="AR1350">
            <v>22.5</v>
          </cell>
          <cell r="BH1350">
            <v>43.56</v>
          </cell>
          <cell r="BI1350">
            <v>26.5</v>
          </cell>
          <cell r="BJ1350">
            <v>0</v>
          </cell>
          <cell r="BK1350" t="str">
            <v>PU</v>
          </cell>
          <cell r="BN1350">
            <v>22.5</v>
          </cell>
        </row>
        <row r="1351">
          <cell r="A1351">
            <v>717000000</v>
          </cell>
          <cell r="D1351" t="str">
            <v>Prešovská univerzita v Prešove</v>
          </cell>
          <cell r="E1351" t="str">
            <v>Filozofická fakulta</v>
          </cell>
          <cell r="L1351">
            <v>1</v>
          </cell>
          <cell r="M1351">
            <v>2</v>
          </cell>
          <cell r="AN1351">
            <v>8.5</v>
          </cell>
          <cell r="AO1351">
            <v>10</v>
          </cell>
          <cell r="AP1351">
            <v>0</v>
          </cell>
          <cell r="AQ1351">
            <v>0</v>
          </cell>
          <cell r="AR1351">
            <v>8.5</v>
          </cell>
          <cell r="BH1351">
            <v>9.3500000000000014</v>
          </cell>
          <cell r="BI1351">
            <v>10</v>
          </cell>
          <cell r="BJ1351">
            <v>0</v>
          </cell>
          <cell r="BK1351" t="str">
            <v>PU</v>
          </cell>
          <cell r="BN1351">
            <v>8.5</v>
          </cell>
        </row>
        <row r="1352">
          <cell r="A1352">
            <v>717000000</v>
          </cell>
          <cell r="D1352" t="str">
            <v>Prešovská univerzita v Prešove</v>
          </cell>
          <cell r="E1352" t="str">
            <v>Filozofická fakulta</v>
          </cell>
          <cell r="L1352">
            <v>1</v>
          </cell>
          <cell r="M1352">
            <v>2</v>
          </cell>
          <cell r="AN1352">
            <v>3</v>
          </cell>
          <cell r="AO1352">
            <v>4</v>
          </cell>
          <cell r="AP1352">
            <v>0</v>
          </cell>
          <cell r="AQ1352">
            <v>0</v>
          </cell>
          <cell r="AR1352">
            <v>3</v>
          </cell>
          <cell r="BH1352">
            <v>3.0752688172043015</v>
          </cell>
          <cell r="BI1352">
            <v>4</v>
          </cell>
          <cell r="BJ1352">
            <v>0</v>
          </cell>
          <cell r="BK1352" t="str">
            <v>PU</v>
          </cell>
          <cell r="BN1352">
            <v>3</v>
          </cell>
        </row>
        <row r="1353">
          <cell r="A1353">
            <v>717000000</v>
          </cell>
          <cell r="D1353" t="str">
            <v>Prešovská univerzita v Prešove</v>
          </cell>
          <cell r="E1353" t="str">
            <v>Filozofická fakulta</v>
          </cell>
          <cell r="L1353">
            <v>1</v>
          </cell>
          <cell r="M1353">
            <v>2</v>
          </cell>
          <cell r="AN1353">
            <v>26.5</v>
          </cell>
          <cell r="AO1353">
            <v>28.5</v>
          </cell>
          <cell r="AP1353">
            <v>0</v>
          </cell>
          <cell r="AQ1353">
            <v>0</v>
          </cell>
          <cell r="AR1353">
            <v>26.5</v>
          </cell>
          <cell r="BH1353">
            <v>24.7775</v>
          </cell>
          <cell r="BI1353">
            <v>28.5</v>
          </cell>
          <cell r="BJ1353">
            <v>0</v>
          </cell>
          <cell r="BK1353" t="str">
            <v>PU</v>
          </cell>
          <cell r="BN1353">
            <v>26.5</v>
          </cell>
        </row>
        <row r="1354">
          <cell r="A1354">
            <v>717000000</v>
          </cell>
          <cell r="D1354" t="str">
            <v>Prešovská univerzita v Prešove</v>
          </cell>
          <cell r="E1354" t="str">
            <v>Filozofická fakulta</v>
          </cell>
          <cell r="L1354">
            <v>1</v>
          </cell>
          <cell r="M1354">
            <v>1</v>
          </cell>
          <cell r="AN1354">
            <v>28</v>
          </cell>
          <cell r="AO1354">
            <v>37</v>
          </cell>
          <cell r="AP1354">
            <v>0</v>
          </cell>
          <cell r="AQ1354">
            <v>0</v>
          </cell>
          <cell r="AR1354">
            <v>28</v>
          </cell>
          <cell r="BH1354">
            <v>22</v>
          </cell>
          <cell r="BI1354">
            <v>37</v>
          </cell>
          <cell r="BJ1354">
            <v>0</v>
          </cell>
          <cell r="BK1354" t="str">
            <v>PU</v>
          </cell>
          <cell r="BN1354">
            <v>28</v>
          </cell>
        </row>
        <row r="1355">
          <cell r="A1355">
            <v>717000000</v>
          </cell>
          <cell r="D1355" t="str">
            <v>Prešovská univerzita v Prešove</v>
          </cell>
          <cell r="E1355" t="str">
            <v>Filozofická fakulta</v>
          </cell>
          <cell r="L1355">
            <v>1</v>
          </cell>
          <cell r="M1355">
            <v>1</v>
          </cell>
          <cell r="AN1355">
            <v>73</v>
          </cell>
          <cell r="AO1355">
            <v>84</v>
          </cell>
          <cell r="AP1355">
            <v>0</v>
          </cell>
          <cell r="AQ1355">
            <v>0</v>
          </cell>
          <cell r="AR1355">
            <v>73</v>
          </cell>
          <cell r="BH1355">
            <v>60.4</v>
          </cell>
          <cell r="BI1355">
            <v>84</v>
          </cell>
          <cell r="BJ1355">
            <v>0</v>
          </cell>
          <cell r="BK1355" t="str">
            <v>PU</v>
          </cell>
          <cell r="BN1355">
            <v>73</v>
          </cell>
        </row>
        <row r="1356">
          <cell r="A1356">
            <v>717000000</v>
          </cell>
          <cell r="D1356" t="str">
            <v>Prešovská univerzita v Prešove</v>
          </cell>
          <cell r="E1356" t="str">
            <v>Filozofická fakulta</v>
          </cell>
          <cell r="L1356">
            <v>1</v>
          </cell>
          <cell r="M1356">
            <v>1</v>
          </cell>
          <cell r="AN1356">
            <v>7.5</v>
          </cell>
          <cell r="AO1356">
            <v>10</v>
          </cell>
          <cell r="AP1356">
            <v>0</v>
          </cell>
          <cell r="AQ1356">
            <v>0</v>
          </cell>
          <cell r="AR1356">
            <v>7.5</v>
          </cell>
          <cell r="BH1356">
            <v>7.0949999999999998</v>
          </cell>
          <cell r="BI1356">
            <v>10</v>
          </cell>
          <cell r="BJ1356">
            <v>0</v>
          </cell>
          <cell r="BK1356" t="str">
            <v>PU</v>
          </cell>
          <cell r="BN1356">
            <v>7.5</v>
          </cell>
        </row>
        <row r="1357">
          <cell r="A1357">
            <v>717000000</v>
          </cell>
          <cell r="D1357" t="str">
            <v>Prešovská univerzita v Prešove</v>
          </cell>
          <cell r="E1357" t="str">
            <v>Filozofická fakulta</v>
          </cell>
          <cell r="L1357">
            <v>1</v>
          </cell>
          <cell r="M1357">
            <v>1</v>
          </cell>
          <cell r="AN1357">
            <v>3</v>
          </cell>
          <cell r="AO1357">
            <v>6</v>
          </cell>
          <cell r="AP1357">
            <v>0</v>
          </cell>
          <cell r="AQ1357">
            <v>0</v>
          </cell>
          <cell r="AR1357">
            <v>3</v>
          </cell>
          <cell r="BH1357">
            <v>2.4</v>
          </cell>
          <cell r="BI1357">
            <v>6</v>
          </cell>
          <cell r="BJ1357">
            <v>0</v>
          </cell>
          <cell r="BK1357" t="str">
            <v>PU</v>
          </cell>
          <cell r="BN1357">
            <v>3</v>
          </cell>
        </row>
        <row r="1358">
          <cell r="A1358">
            <v>717000000</v>
          </cell>
          <cell r="D1358" t="str">
            <v>Prešovská univerzita v Prešove</v>
          </cell>
          <cell r="E1358" t="str">
            <v>Filozofická fakulta</v>
          </cell>
          <cell r="L1358">
            <v>1</v>
          </cell>
          <cell r="M1358">
            <v>1</v>
          </cell>
          <cell r="AN1358">
            <v>243</v>
          </cell>
          <cell r="AO1358">
            <v>246</v>
          </cell>
          <cell r="AP1358">
            <v>0</v>
          </cell>
          <cell r="AQ1358">
            <v>0</v>
          </cell>
          <cell r="AR1358">
            <v>243</v>
          </cell>
          <cell r="BH1358">
            <v>210</v>
          </cell>
          <cell r="BI1358">
            <v>246</v>
          </cell>
          <cell r="BJ1358">
            <v>0</v>
          </cell>
          <cell r="BK1358" t="str">
            <v>PU</v>
          </cell>
          <cell r="BN1358">
            <v>243</v>
          </cell>
        </row>
        <row r="1359">
          <cell r="A1359">
            <v>717000000</v>
          </cell>
          <cell r="D1359" t="str">
            <v>Prešovská univerzita v Prešove</v>
          </cell>
          <cell r="E1359" t="str">
            <v>Filozofická fakulta</v>
          </cell>
          <cell r="L1359">
            <v>1</v>
          </cell>
          <cell r="M1359">
            <v>1</v>
          </cell>
          <cell r="AN1359">
            <v>31</v>
          </cell>
          <cell r="AO1359">
            <v>33</v>
          </cell>
          <cell r="AP1359">
            <v>0</v>
          </cell>
          <cell r="AQ1359">
            <v>0</v>
          </cell>
          <cell r="AR1359">
            <v>31</v>
          </cell>
          <cell r="BH1359">
            <v>25.299999999999997</v>
          </cell>
          <cell r="BI1359">
            <v>33</v>
          </cell>
          <cell r="BJ1359">
            <v>0</v>
          </cell>
          <cell r="BK1359" t="str">
            <v>PU</v>
          </cell>
          <cell r="BN1359">
            <v>31</v>
          </cell>
        </row>
        <row r="1360">
          <cell r="A1360">
            <v>717000000</v>
          </cell>
          <cell r="D1360" t="str">
            <v>Prešovská univerzita v Prešove</v>
          </cell>
          <cell r="E1360" t="str">
            <v>Filozofická fakulta</v>
          </cell>
          <cell r="L1360">
            <v>1</v>
          </cell>
          <cell r="M1360">
            <v>1</v>
          </cell>
          <cell r="AN1360">
            <v>40</v>
          </cell>
          <cell r="AO1360">
            <v>46</v>
          </cell>
          <cell r="AP1360">
            <v>0</v>
          </cell>
          <cell r="AQ1360">
            <v>0</v>
          </cell>
          <cell r="AR1360">
            <v>40</v>
          </cell>
          <cell r="BH1360">
            <v>39.262499999999996</v>
          </cell>
          <cell r="BI1360">
            <v>46</v>
          </cell>
          <cell r="BJ1360">
            <v>0</v>
          </cell>
          <cell r="BK1360" t="str">
            <v>PU</v>
          </cell>
          <cell r="BN1360">
            <v>40</v>
          </cell>
        </row>
        <row r="1361">
          <cell r="A1361">
            <v>717000000</v>
          </cell>
          <cell r="D1361" t="str">
            <v>Prešovská univerzita v Prešove</v>
          </cell>
          <cell r="E1361" t="str">
            <v>Filozofická fakulta</v>
          </cell>
          <cell r="L1361">
            <v>1</v>
          </cell>
          <cell r="M1361">
            <v>1</v>
          </cell>
          <cell r="AN1361">
            <v>45</v>
          </cell>
          <cell r="AO1361">
            <v>53</v>
          </cell>
          <cell r="AP1361">
            <v>0</v>
          </cell>
          <cell r="AQ1361">
            <v>0</v>
          </cell>
          <cell r="AR1361">
            <v>45</v>
          </cell>
          <cell r="BH1361">
            <v>37.200000000000003</v>
          </cell>
          <cell r="BI1361">
            <v>53</v>
          </cell>
          <cell r="BJ1361">
            <v>0</v>
          </cell>
          <cell r="BK1361" t="str">
            <v>PU</v>
          </cell>
          <cell r="BN1361">
            <v>45</v>
          </cell>
        </row>
        <row r="1362">
          <cell r="A1362">
            <v>717000000</v>
          </cell>
          <cell r="D1362" t="str">
            <v>Prešovská univerzita v Prešove</v>
          </cell>
          <cell r="E1362" t="str">
            <v>Filozofická fakulta</v>
          </cell>
          <cell r="L1362">
            <v>1</v>
          </cell>
          <cell r="M1362">
            <v>1</v>
          </cell>
          <cell r="AN1362">
            <v>16.5</v>
          </cell>
          <cell r="AO1362">
            <v>19</v>
          </cell>
          <cell r="AP1362">
            <v>0</v>
          </cell>
          <cell r="AQ1362">
            <v>0</v>
          </cell>
          <cell r="AR1362">
            <v>16.5</v>
          </cell>
          <cell r="BH1362">
            <v>20.700000000000003</v>
          </cell>
          <cell r="BI1362">
            <v>19</v>
          </cell>
          <cell r="BJ1362">
            <v>0</v>
          </cell>
          <cell r="BK1362" t="str">
            <v>PU</v>
          </cell>
          <cell r="BN1362">
            <v>16.5</v>
          </cell>
        </row>
        <row r="1363">
          <cell r="A1363">
            <v>717000000</v>
          </cell>
          <cell r="D1363" t="str">
            <v>Prešovská univerzita v Prešove</v>
          </cell>
          <cell r="E1363" t="str">
            <v>Gréckokatolícka teologická fakulta</v>
          </cell>
          <cell r="L1363">
            <v>2</v>
          </cell>
          <cell r="M1363">
            <v>2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BH1363">
            <v>0</v>
          </cell>
          <cell r="BI1363">
            <v>6</v>
          </cell>
          <cell r="BJ1363">
            <v>0</v>
          </cell>
          <cell r="BK1363" t="str">
            <v>PU</v>
          </cell>
          <cell r="BN1363">
            <v>0</v>
          </cell>
        </row>
        <row r="1364">
          <cell r="A1364">
            <v>717000000</v>
          </cell>
          <cell r="D1364" t="str">
            <v>Prešovská univerzita v Prešove</v>
          </cell>
          <cell r="E1364" t="str">
            <v>Gréckokatolícka teologická fakulta</v>
          </cell>
          <cell r="L1364">
            <v>2</v>
          </cell>
          <cell r="M1364">
            <v>1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BH1364">
            <v>0</v>
          </cell>
          <cell r="BI1364">
            <v>25</v>
          </cell>
          <cell r="BJ1364">
            <v>0</v>
          </cell>
          <cell r="BK1364" t="str">
            <v>PU</v>
          </cell>
          <cell r="BN1364">
            <v>0</v>
          </cell>
        </row>
        <row r="1365">
          <cell r="A1365">
            <v>717000000</v>
          </cell>
          <cell r="D1365" t="str">
            <v>Prešovská univerzita v Prešove</v>
          </cell>
          <cell r="E1365" t="str">
            <v>Gréckokatolícka teologická fakulta</v>
          </cell>
          <cell r="L1365">
            <v>2</v>
          </cell>
          <cell r="M1365">
            <v>1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BH1365">
            <v>0</v>
          </cell>
          <cell r="BI1365">
            <v>16</v>
          </cell>
          <cell r="BJ1365">
            <v>0</v>
          </cell>
          <cell r="BK1365" t="str">
            <v>PU</v>
          </cell>
          <cell r="BN1365">
            <v>0</v>
          </cell>
        </row>
        <row r="1366">
          <cell r="A1366">
            <v>717000000</v>
          </cell>
          <cell r="D1366" t="str">
            <v>Prešovská univerzita v Prešove</v>
          </cell>
          <cell r="E1366" t="str">
            <v>Fakulta humanitných a prírodných vied</v>
          </cell>
          <cell r="L1366">
            <v>2</v>
          </cell>
          <cell r="M1366">
            <v>3</v>
          </cell>
          <cell r="AN1366">
            <v>4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BH1366">
            <v>0</v>
          </cell>
          <cell r="BI1366">
            <v>7</v>
          </cell>
          <cell r="BJ1366">
            <v>0</v>
          </cell>
          <cell r="BK1366" t="str">
            <v>PU</v>
          </cell>
          <cell r="BN1366">
            <v>0</v>
          </cell>
        </row>
        <row r="1367">
          <cell r="A1367">
            <v>717000000</v>
          </cell>
          <cell r="D1367" t="str">
            <v>Prešovská univerzita v Prešove</v>
          </cell>
          <cell r="E1367" t="str">
            <v>Fakulta humanitných a prírodných vied</v>
          </cell>
          <cell r="L1367">
            <v>1</v>
          </cell>
          <cell r="M1367">
            <v>3</v>
          </cell>
          <cell r="AN1367">
            <v>3</v>
          </cell>
          <cell r="AO1367">
            <v>0</v>
          </cell>
          <cell r="AP1367">
            <v>0</v>
          </cell>
          <cell r="AQ1367">
            <v>0</v>
          </cell>
          <cell r="AR1367">
            <v>3</v>
          </cell>
          <cell r="BH1367">
            <v>18.900000000000002</v>
          </cell>
          <cell r="BI1367">
            <v>3</v>
          </cell>
          <cell r="BJ1367">
            <v>3</v>
          </cell>
          <cell r="BK1367" t="str">
            <v>PU</v>
          </cell>
          <cell r="BN1367">
            <v>3</v>
          </cell>
        </row>
        <row r="1368">
          <cell r="A1368">
            <v>717000000</v>
          </cell>
          <cell r="D1368" t="str">
            <v>Prešovská univerzita v Prešove</v>
          </cell>
          <cell r="E1368" t="str">
            <v>Fakulta humanitných a prírodných vied</v>
          </cell>
          <cell r="L1368">
            <v>1</v>
          </cell>
          <cell r="M1368">
            <v>2</v>
          </cell>
          <cell r="AN1368">
            <v>21</v>
          </cell>
          <cell r="AO1368">
            <v>26</v>
          </cell>
          <cell r="AP1368">
            <v>0</v>
          </cell>
          <cell r="AQ1368">
            <v>0</v>
          </cell>
          <cell r="AR1368">
            <v>21</v>
          </cell>
          <cell r="BH1368">
            <v>27.000000000000004</v>
          </cell>
          <cell r="BI1368">
            <v>26</v>
          </cell>
          <cell r="BJ1368">
            <v>0</v>
          </cell>
          <cell r="BK1368" t="str">
            <v>PU</v>
          </cell>
          <cell r="BN1368">
            <v>21</v>
          </cell>
        </row>
        <row r="1369">
          <cell r="A1369">
            <v>717000000</v>
          </cell>
          <cell r="D1369" t="str">
            <v>Prešovská univerzita v Prešove</v>
          </cell>
          <cell r="E1369" t="str">
            <v>Fakulta humanitných a prírodných vied</v>
          </cell>
          <cell r="L1369">
            <v>1</v>
          </cell>
          <cell r="M1369">
            <v>1</v>
          </cell>
          <cell r="AN1369">
            <v>36</v>
          </cell>
          <cell r="AO1369">
            <v>43.5</v>
          </cell>
          <cell r="AP1369">
            <v>0</v>
          </cell>
          <cell r="AQ1369">
            <v>0</v>
          </cell>
          <cell r="AR1369">
            <v>36</v>
          </cell>
          <cell r="BH1369">
            <v>33.264000000000003</v>
          </cell>
          <cell r="BI1369">
            <v>43.5</v>
          </cell>
          <cell r="BJ1369">
            <v>0</v>
          </cell>
          <cell r="BK1369" t="str">
            <v>PU</v>
          </cell>
          <cell r="BN1369">
            <v>36</v>
          </cell>
        </row>
        <row r="1370">
          <cell r="A1370">
            <v>717000000</v>
          </cell>
          <cell r="D1370" t="str">
            <v>Prešovská univerzita v Prešove</v>
          </cell>
          <cell r="E1370" t="str">
            <v>Filozofická fakulta</v>
          </cell>
          <cell r="L1370">
            <v>1</v>
          </cell>
          <cell r="M1370">
            <v>1</v>
          </cell>
          <cell r="AN1370">
            <v>17.5</v>
          </cell>
          <cell r="AO1370">
            <v>21.5</v>
          </cell>
          <cell r="AP1370">
            <v>0</v>
          </cell>
          <cell r="AQ1370">
            <v>0</v>
          </cell>
          <cell r="AR1370">
            <v>17.5</v>
          </cell>
          <cell r="BH1370">
            <v>15.785</v>
          </cell>
          <cell r="BI1370">
            <v>21.5</v>
          </cell>
          <cell r="BJ1370">
            <v>0</v>
          </cell>
          <cell r="BK1370" t="str">
            <v>PU</v>
          </cell>
          <cell r="BN1370">
            <v>17.5</v>
          </cell>
        </row>
        <row r="1371">
          <cell r="A1371">
            <v>717000000</v>
          </cell>
          <cell r="D1371" t="str">
            <v>Prešovská univerzita v Prešove</v>
          </cell>
          <cell r="E1371" t="str">
            <v>Fakulta manažmentu, ekonomiky a obchodu</v>
          </cell>
          <cell r="L1371">
            <v>1</v>
          </cell>
          <cell r="M1371">
            <v>3</v>
          </cell>
          <cell r="AN1371">
            <v>9</v>
          </cell>
          <cell r="AO1371">
            <v>0</v>
          </cell>
          <cell r="AP1371">
            <v>0</v>
          </cell>
          <cell r="AQ1371">
            <v>0</v>
          </cell>
          <cell r="AR1371">
            <v>9</v>
          </cell>
          <cell r="BH1371">
            <v>29.700000000000003</v>
          </cell>
          <cell r="BI1371">
            <v>9</v>
          </cell>
          <cell r="BJ1371">
            <v>9</v>
          </cell>
          <cell r="BK1371" t="str">
            <v>PU</v>
          </cell>
          <cell r="BN1371">
            <v>9</v>
          </cell>
        </row>
        <row r="1372">
          <cell r="A1372">
            <v>717000000</v>
          </cell>
          <cell r="D1372" t="str">
            <v>Prešovská univerzita v Prešove</v>
          </cell>
          <cell r="E1372" t="str">
            <v>Fakulta manažmentu, ekonomiky a obchodu</v>
          </cell>
          <cell r="L1372">
            <v>1</v>
          </cell>
          <cell r="M1372">
            <v>2</v>
          </cell>
          <cell r="AN1372">
            <v>266</v>
          </cell>
          <cell r="AO1372">
            <v>272</v>
          </cell>
          <cell r="AP1372">
            <v>0</v>
          </cell>
          <cell r="AQ1372">
            <v>0</v>
          </cell>
          <cell r="AR1372">
            <v>266</v>
          </cell>
          <cell r="BH1372">
            <v>192.11111111111111</v>
          </cell>
          <cell r="BI1372">
            <v>272</v>
          </cell>
          <cell r="BJ1372">
            <v>0</v>
          </cell>
          <cell r="BK1372" t="str">
            <v>PU</v>
          </cell>
          <cell r="BN1372">
            <v>266</v>
          </cell>
        </row>
        <row r="1373">
          <cell r="A1373">
            <v>717000000</v>
          </cell>
          <cell r="D1373" t="str">
            <v>Prešovská univerzita v Prešove</v>
          </cell>
          <cell r="E1373" t="str">
            <v>Fakulta manažmentu, ekonomiky a obchodu</v>
          </cell>
          <cell r="L1373">
            <v>2</v>
          </cell>
          <cell r="M1373">
            <v>1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BH1373">
            <v>0</v>
          </cell>
          <cell r="BI1373">
            <v>22</v>
          </cell>
          <cell r="BJ1373">
            <v>0</v>
          </cell>
          <cell r="BK1373" t="str">
            <v>PU</v>
          </cell>
          <cell r="BN1373">
            <v>0</v>
          </cell>
        </row>
        <row r="1374">
          <cell r="A1374">
            <v>717000000</v>
          </cell>
          <cell r="D1374" t="str">
            <v>Prešovská univerzita v Prešove</v>
          </cell>
          <cell r="E1374" t="str">
            <v>Pedagogická fakulta</v>
          </cell>
          <cell r="L1374">
            <v>2</v>
          </cell>
          <cell r="M1374">
            <v>3</v>
          </cell>
          <cell r="AN1374">
            <v>1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BH1374">
            <v>0</v>
          </cell>
          <cell r="BI1374">
            <v>7</v>
          </cell>
          <cell r="BJ1374">
            <v>0</v>
          </cell>
          <cell r="BK1374" t="str">
            <v>PU</v>
          </cell>
          <cell r="BN1374">
            <v>0</v>
          </cell>
        </row>
        <row r="1375">
          <cell r="A1375">
            <v>717000000</v>
          </cell>
          <cell r="D1375" t="str">
            <v>Prešovská univerzita v Prešove</v>
          </cell>
          <cell r="E1375" t="str">
            <v>Pedagogická fakulta</v>
          </cell>
          <cell r="L1375">
            <v>2</v>
          </cell>
          <cell r="M1375">
            <v>1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BH1375">
            <v>0</v>
          </cell>
          <cell r="BI1375">
            <v>24</v>
          </cell>
          <cell r="BJ1375">
            <v>0</v>
          </cell>
          <cell r="BK1375" t="str">
            <v>PU</v>
          </cell>
          <cell r="BN1375">
            <v>0</v>
          </cell>
        </row>
        <row r="1376">
          <cell r="A1376">
            <v>717000000</v>
          </cell>
          <cell r="D1376" t="str">
            <v>Prešovská univerzita v Prešove</v>
          </cell>
          <cell r="E1376" t="str">
            <v>Pedagogická fakulta</v>
          </cell>
          <cell r="L1376">
            <v>1</v>
          </cell>
          <cell r="M1376">
            <v>1</v>
          </cell>
          <cell r="AN1376">
            <v>75</v>
          </cell>
          <cell r="AO1376">
            <v>78</v>
          </cell>
          <cell r="AP1376">
            <v>0</v>
          </cell>
          <cell r="AQ1376">
            <v>0</v>
          </cell>
          <cell r="AR1376">
            <v>75</v>
          </cell>
          <cell r="BH1376">
            <v>76.15384615384616</v>
          </cell>
          <cell r="BI1376">
            <v>78</v>
          </cell>
          <cell r="BJ1376">
            <v>0</v>
          </cell>
          <cell r="BK1376" t="str">
            <v>PU</v>
          </cell>
          <cell r="BN1376">
            <v>75</v>
          </cell>
        </row>
        <row r="1377">
          <cell r="A1377">
            <v>717000000</v>
          </cell>
          <cell r="D1377" t="str">
            <v>Prešovská univerzita v Prešove</v>
          </cell>
          <cell r="E1377" t="str">
            <v>Pedagogická fakulta</v>
          </cell>
          <cell r="L1377">
            <v>2</v>
          </cell>
          <cell r="M1377">
            <v>2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BH1377">
            <v>0</v>
          </cell>
          <cell r="BI1377">
            <v>58</v>
          </cell>
          <cell r="BJ1377">
            <v>0</v>
          </cell>
          <cell r="BK1377" t="str">
            <v>PU</v>
          </cell>
          <cell r="BN1377">
            <v>0</v>
          </cell>
        </row>
        <row r="1378">
          <cell r="A1378">
            <v>717000000</v>
          </cell>
          <cell r="D1378" t="str">
            <v>Prešovská univerzita v Prešove</v>
          </cell>
          <cell r="E1378" t="str">
            <v>Pravoslávna bohoslovecká fakulta</v>
          </cell>
          <cell r="L1378">
            <v>2</v>
          </cell>
          <cell r="M1378">
            <v>1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BH1378">
            <v>0</v>
          </cell>
          <cell r="BI1378">
            <v>22</v>
          </cell>
          <cell r="BJ1378">
            <v>0</v>
          </cell>
          <cell r="BK1378" t="str">
            <v>PU</v>
          </cell>
          <cell r="BN1378">
            <v>0</v>
          </cell>
        </row>
        <row r="1379">
          <cell r="A1379">
            <v>717000000</v>
          </cell>
          <cell r="D1379" t="str">
            <v>Prešovská univerzita v Prešove</v>
          </cell>
          <cell r="E1379" t="str">
            <v>Pravoslávna bohoslovecká fakulta</v>
          </cell>
          <cell r="L1379">
            <v>1</v>
          </cell>
          <cell r="M1379">
            <v>3</v>
          </cell>
          <cell r="AN1379">
            <v>3</v>
          </cell>
          <cell r="AO1379">
            <v>0</v>
          </cell>
          <cell r="AP1379">
            <v>0</v>
          </cell>
          <cell r="AQ1379">
            <v>0</v>
          </cell>
          <cell r="AR1379">
            <v>3</v>
          </cell>
          <cell r="BH1379">
            <v>9.9</v>
          </cell>
          <cell r="BI1379">
            <v>3</v>
          </cell>
          <cell r="BJ1379">
            <v>3</v>
          </cell>
          <cell r="BK1379" t="str">
            <v>PU</v>
          </cell>
          <cell r="BN1379">
            <v>3</v>
          </cell>
        </row>
        <row r="1380">
          <cell r="A1380">
            <v>717000000</v>
          </cell>
          <cell r="D1380" t="str">
            <v>Prešovská univerzita v Prešove</v>
          </cell>
          <cell r="E1380" t="str">
            <v>Pravoslávna bohoslovecká fakulta</v>
          </cell>
          <cell r="L1380">
            <v>1</v>
          </cell>
          <cell r="M1380">
            <v>1</v>
          </cell>
          <cell r="AN1380">
            <v>36</v>
          </cell>
          <cell r="AO1380">
            <v>41</v>
          </cell>
          <cell r="AP1380">
            <v>0</v>
          </cell>
          <cell r="AQ1380">
            <v>0</v>
          </cell>
          <cell r="AR1380">
            <v>36</v>
          </cell>
          <cell r="BH1380">
            <v>30</v>
          </cell>
          <cell r="BI1380">
            <v>41</v>
          </cell>
          <cell r="BJ1380">
            <v>0</v>
          </cell>
          <cell r="BK1380" t="str">
            <v>PU</v>
          </cell>
          <cell r="BN1380">
            <v>36</v>
          </cell>
        </row>
        <row r="1381">
          <cell r="A1381">
            <v>717000000</v>
          </cell>
          <cell r="D1381" t="str">
            <v>Prešovská univerzita v Prešove</v>
          </cell>
          <cell r="E1381" t="str">
            <v>Pravoslávna bohoslovecká fakulta</v>
          </cell>
          <cell r="L1381">
            <v>1</v>
          </cell>
          <cell r="M1381">
            <v>2</v>
          </cell>
          <cell r="AN1381">
            <v>36</v>
          </cell>
          <cell r="AO1381">
            <v>39</v>
          </cell>
          <cell r="AP1381">
            <v>0</v>
          </cell>
          <cell r="AQ1381">
            <v>0</v>
          </cell>
          <cell r="AR1381">
            <v>36</v>
          </cell>
          <cell r="BH1381">
            <v>31.5</v>
          </cell>
          <cell r="BI1381">
            <v>39</v>
          </cell>
          <cell r="BJ1381">
            <v>0</v>
          </cell>
          <cell r="BK1381" t="str">
            <v>PU</v>
          </cell>
          <cell r="BN1381">
            <v>36</v>
          </cell>
        </row>
        <row r="1382">
          <cell r="A1382">
            <v>717000000</v>
          </cell>
          <cell r="D1382" t="str">
            <v>Prešovská univerzita v Prešove</v>
          </cell>
          <cell r="E1382" t="str">
            <v>Fakulta športu</v>
          </cell>
          <cell r="L1382">
            <v>2</v>
          </cell>
          <cell r="M1382">
            <v>1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BH1382">
            <v>0</v>
          </cell>
          <cell r="BI1382">
            <v>26</v>
          </cell>
          <cell r="BJ1382">
            <v>0</v>
          </cell>
          <cell r="BK1382" t="str">
            <v>PU</v>
          </cell>
          <cell r="BN1382">
            <v>0</v>
          </cell>
        </row>
        <row r="1383">
          <cell r="A1383">
            <v>717000000</v>
          </cell>
          <cell r="D1383" t="str">
            <v>Prešovská univerzita v Prešove</v>
          </cell>
          <cell r="E1383" t="str">
            <v>Fakulta športu</v>
          </cell>
          <cell r="L1383">
            <v>1</v>
          </cell>
          <cell r="M1383">
            <v>1</v>
          </cell>
          <cell r="AN1383">
            <v>54</v>
          </cell>
          <cell r="AO1383">
            <v>68</v>
          </cell>
          <cell r="AP1383">
            <v>0</v>
          </cell>
          <cell r="AQ1383">
            <v>0</v>
          </cell>
          <cell r="AR1383">
            <v>54</v>
          </cell>
          <cell r="BH1383">
            <v>47.852307692307697</v>
          </cell>
          <cell r="BI1383">
            <v>68</v>
          </cell>
          <cell r="BJ1383">
            <v>0</v>
          </cell>
          <cell r="BK1383" t="str">
            <v>PU</v>
          </cell>
          <cell r="BN1383">
            <v>54</v>
          </cell>
        </row>
        <row r="1384">
          <cell r="A1384">
            <v>717000000</v>
          </cell>
          <cell r="D1384" t="str">
            <v>Prešovská univerzita v Prešove</v>
          </cell>
          <cell r="E1384" t="str">
            <v>Fakulta športu</v>
          </cell>
          <cell r="L1384">
            <v>1</v>
          </cell>
          <cell r="M1384">
            <v>1</v>
          </cell>
          <cell r="AN1384">
            <v>106</v>
          </cell>
          <cell r="AO1384">
            <v>124</v>
          </cell>
          <cell r="AP1384">
            <v>0</v>
          </cell>
          <cell r="AQ1384">
            <v>0</v>
          </cell>
          <cell r="AR1384">
            <v>106</v>
          </cell>
          <cell r="BH1384">
            <v>93.03</v>
          </cell>
          <cell r="BI1384">
            <v>124</v>
          </cell>
          <cell r="BJ1384">
            <v>0</v>
          </cell>
          <cell r="BK1384" t="str">
            <v>PU</v>
          </cell>
          <cell r="BN1384">
            <v>106</v>
          </cell>
        </row>
        <row r="1385">
          <cell r="A1385">
            <v>717000000</v>
          </cell>
          <cell r="D1385" t="str">
            <v>Prešovská univerzita v Prešove</v>
          </cell>
          <cell r="E1385" t="str">
            <v>Fakulta zdravotníckych odborov</v>
          </cell>
          <cell r="L1385">
            <v>2</v>
          </cell>
          <cell r="M1385">
            <v>5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BH1385">
            <v>0</v>
          </cell>
          <cell r="BI1385">
            <v>32</v>
          </cell>
          <cell r="BJ1385">
            <v>0</v>
          </cell>
          <cell r="BK1385" t="str">
            <v>PU</v>
          </cell>
          <cell r="BN1385">
            <v>0</v>
          </cell>
        </row>
        <row r="1386">
          <cell r="A1386">
            <v>717000000</v>
          </cell>
          <cell r="D1386" t="str">
            <v>Prešovská univerzita v Prešove</v>
          </cell>
          <cell r="E1386" t="str">
            <v>Fakulta zdravotníckych odborov</v>
          </cell>
          <cell r="L1386">
            <v>1</v>
          </cell>
          <cell r="M1386">
            <v>5</v>
          </cell>
          <cell r="AN1386">
            <v>93</v>
          </cell>
          <cell r="AO1386">
            <v>104</v>
          </cell>
          <cell r="AP1386">
            <v>0</v>
          </cell>
          <cell r="AQ1386">
            <v>0</v>
          </cell>
          <cell r="AR1386">
            <v>93</v>
          </cell>
          <cell r="BH1386">
            <v>279.10960000000006</v>
          </cell>
          <cell r="BI1386">
            <v>104</v>
          </cell>
          <cell r="BJ1386">
            <v>0</v>
          </cell>
          <cell r="BK1386" t="str">
            <v>PU</v>
          </cell>
          <cell r="BN1386">
            <v>93</v>
          </cell>
        </row>
        <row r="1387">
          <cell r="A1387">
            <v>717000000</v>
          </cell>
          <cell r="D1387" t="str">
            <v>Prešovská univerzita v Prešove</v>
          </cell>
          <cell r="E1387" t="str">
            <v>Fakulta zdravotníckych odborov</v>
          </cell>
          <cell r="L1387">
            <v>1</v>
          </cell>
          <cell r="M1387">
            <v>5</v>
          </cell>
          <cell r="AN1387">
            <v>56</v>
          </cell>
          <cell r="AO1387">
            <v>66</v>
          </cell>
          <cell r="AP1387">
            <v>0</v>
          </cell>
          <cell r="AQ1387">
            <v>0</v>
          </cell>
          <cell r="AR1387">
            <v>56</v>
          </cell>
          <cell r="BH1387">
            <v>121.19999999999999</v>
          </cell>
          <cell r="BI1387">
            <v>66</v>
          </cell>
          <cell r="BJ1387">
            <v>0</v>
          </cell>
          <cell r="BK1387" t="str">
            <v>PU</v>
          </cell>
          <cell r="BN1387">
            <v>56</v>
          </cell>
        </row>
        <row r="1388">
          <cell r="A1388">
            <v>717000000</v>
          </cell>
          <cell r="D1388" t="str">
            <v>Prešovská univerzita v Prešove</v>
          </cell>
          <cell r="E1388" t="str">
            <v>Fakulta zdravotníckych odborov</v>
          </cell>
          <cell r="L1388">
            <v>2</v>
          </cell>
          <cell r="M1388">
            <v>5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BH1388">
            <v>0</v>
          </cell>
          <cell r="BI1388">
            <v>8</v>
          </cell>
          <cell r="BJ1388">
            <v>0</v>
          </cell>
          <cell r="BK1388" t="str">
            <v>PU</v>
          </cell>
          <cell r="BN1388">
            <v>0</v>
          </cell>
        </row>
        <row r="1389">
          <cell r="A1389">
            <v>717000000</v>
          </cell>
          <cell r="D1389" t="str">
            <v>Prešovská univerzita v Prešove</v>
          </cell>
          <cell r="E1389" t="str">
            <v>Fakulta zdravotníckych odborov</v>
          </cell>
          <cell r="L1389">
            <v>1</v>
          </cell>
          <cell r="M1389">
            <v>5</v>
          </cell>
          <cell r="AN1389">
            <v>117</v>
          </cell>
          <cell r="AO1389">
            <v>133</v>
          </cell>
          <cell r="AP1389">
            <v>0</v>
          </cell>
          <cell r="AQ1389">
            <v>0</v>
          </cell>
          <cell r="AR1389">
            <v>117</v>
          </cell>
          <cell r="BH1389">
            <v>377.15333333333336</v>
          </cell>
          <cell r="BI1389">
            <v>133</v>
          </cell>
          <cell r="BJ1389">
            <v>0</v>
          </cell>
          <cell r="BK1389" t="str">
            <v>PU</v>
          </cell>
          <cell r="BN1389">
            <v>117</v>
          </cell>
        </row>
        <row r="1390">
          <cell r="A1390">
            <v>726000000</v>
          </cell>
          <cell r="D1390" t="str">
            <v>Vysoká škola ekonómie a manažmentu v Bratislave</v>
          </cell>
          <cell r="E1390">
            <v>0</v>
          </cell>
          <cell r="L1390">
            <v>1</v>
          </cell>
          <cell r="M1390">
            <v>3</v>
          </cell>
          <cell r="AN1390">
            <v>1</v>
          </cell>
          <cell r="AO1390">
            <v>0</v>
          </cell>
          <cell r="AP1390">
            <v>0</v>
          </cell>
          <cell r="AQ1390">
            <v>0</v>
          </cell>
          <cell r="AR1390">
            <v>1</v>
          </cell>
          <cell r="BH1390">
            <v>4.4000000000000004</v>
          </cell>
          <cell r="BI1390">
            <v>1</v>
          </cell>
          <cell r="BJ1390">
            <v>1</v>
          </cell>
          <cell r="BK1390" t="str">
            <v>VŠEMVS</v>
          </cell>
          <cell r="BN1390">
            <v>1</v>
          </cell>
        </row>
        <row r="1391">
          <cell r="A1391">
            <v>726000000</v>
          </cell>
          <cell r="D1391" t="str">
            <v>Vysoká škola ekonómie a manažmentu v Bratislave</v>
          </cell>
          <cell r="E1391">
            <v>0</v>
          </cell>
          <cell r="L1391">
            <v>2</v>
          </cell>
          <cell r="M1391">
            <v>2</v>
          </cell>
          <cell r="AN1391">
            <v>7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BH1391">
            <v>0</v>
          </cell>
          <cell r="BI1391">
            <v>7</v>
          </cell>
          <cell r="BJ1391">
            <v>0</v>
          </cell>
          <cell r="BK1391" t="str">
            <v>VŠEMVS</v>
          </cell>
          <cell r="BN1391">
            <v>0</v>
          </cell>
        </row>
        <row r="1392">
          <cell r="A1392">
            <v>726000000</v>
          </cell>
          <cell r="D1392" t="str">
            <v>Vysoká škola ekonómie a manažmentu v Bratislave</v>
          </cell>
          <cell r="E1392">
            <v>0</v>
          </cell>
          <cell r="L1392">
            <v>2</v>
          </cell>
          <cell r="M1392">
            <v>3</v>
          </cell>
          <cell r="AN1392">
            <v>10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BH1392">
            <v>0</v>
          </cell>
          <cell r="BI1392">
            <v>10</v>
          </cell>
          <cell r="BJ1392">
            <v>0</v>
          </cell>
          <cell r="BK1392" t="str">
            <v>VŠEMVS</v>
          </cell>
          <cell r="BN1392">
            <v>0</v>
          </cell>
        </row>
        <row r="1393">
          <cell r="A1393">
            <v>726000000</v>
          </cell>
          <cell r="D1393" t="str">
            <v>Vysoká škola ekonómie a manažmentu v Bratislave</v>
          </cell>
          <cell r="E1393">
            <v>0</v>
          </cell>
          <cell r="L1393">
            <v>2</v>
          </cell>
          <cell r="M1393">
            <v>2</v>
          </cell>
          <cell r="AN1393">
            <v>6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BH1393">
            <v>0</v>
          </cell>
          <cell r="BI1393">
            <v>6</v>
          </cell>
          <cell r="BJ1393">
            <v>0</v>
          </cell>
          <cell r="BK1393" t="str">
            <v>VŠEMVS</v>
          </cell>
          <cell r="BN1393">
            <v>0</v>
          </cell>
        </row>
        <row r="1394">
          <cell r="A1394">
            <v>726000000</v>
          </cell>
          <cell r="D1394" t="str">
            <v>Vysoká škola ekonómie a manažmentu v Bratislave</v>
          </cell>
          <cell r="E1394">
            <v>0</v>
          </cell>
          <cell r="L1394">
            <v>2</v>
          </cell>
          <cell r="M1394">
            <v>3</v>
          </cell>
          <cell r="AN1394">
            <v>7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BH1394">
            <v>0</v>
          </cell>
          <cell r="BI1394">
            <v>7</v>
          </cell>
          <cell r="BJ1394">
            <v>0</v>
          </cell>
          <cell r="BK1394" t="str">
            <v>VŠEMVS</v>
          </cell>
          <cell r="BN1394">
            <v>0</v>
          </cell>
        </row>
        <row r="1395">
          <cell r="A1395">
            <v>724000000</v>
          </cell>
          <cell r="D1395" t="str">
            <v>Vysoká škola zdravotníctva a sociálnej práce sv. Alžbety v Bratislave, n. o.</v>
          </cell>
          <cell r="E1395">
            <v>0</v>
          </cell>
          <cell r="L1395">
            <v>2</v>
          </cell>
          <cell r="M1395">
            <v>2</v>
          </cell>
          <cell r="AN1395">
            <v>24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BH1395">
            <v>0</v>
          </cell>
          <cell r="BI1395">
            <v>24</v>
          </cell>
          <cell r="BJ1395">
            <v>0</v>
          </cell>
          <cell r="BK1395" t="str">
            <v>VŠZaSP</v>
          </cell>
          <cell r="BN1395">
            <v>0</v>
          </cell>
        </row>
        <row r="1396">
          <cell r="A1396">
            <v>724000000</v>
          </cell>
          <cell r="D1396" t="str">
            <v>Vysoká škola zdravotníctva a sociálnej práce sv. Alžbety v Bratislave, n. o.</v>
          </cell>
          <cell r="E1396">
            <v>0</v>
          </cell>
          <cell r="L1396">
            <v>2</v>
          </cell>
          <cell r="M1396">
            <v>2</v>
          </cell>
          <cell r="AN1396">
            <v>31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BH1396">
            <v>0</v>
          </cell>
          <cell r="BI1396">
            <v>31</v>
          </cell>
          <cell r="BJ1396">
            <v>0</v>
          </cell>
          <cell r="BK1396" t="str">
            <v>VŠZaSP</v>
          </cell>
          <cell r="BN1396">
            <v>0</v>
          </cell>
        </row>
        <row r="1397">
          <cell r="A1397">
            <v>724000000</v>
          </cell>
          <cell r="D1397" t="str">
            <v>Vysoká škola zdravotníctva a sociálnej práce sv. Alžbety v Bratislave, n. o.</v>
          </cell>
          <cell r="E1397">
            <v>0</v>
          </cell>
          <cell r="L1397">
            <v>2</v>
          </cell>
          <cell r="M1397">
            <v>2</v>
          </cell>
          <cell r="AN1397">
            <v>40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BH1397">
            <v>0</v>
          </cell>
          <cell r="BI1397">
            <v>40</v>
          </cell>
          <cell r="BJ1397">
            <v>0</v>
          </cell>
          <cell r="BK1397" t="str">
            <v>VŠZaSP</v>
          </cell>
          <cell r="BN1397">
            <v>0</v>
          </cell>
        </row>
        <row r="1398">
          <cell r="A1398">
            <v>714000000</v>
          </cell>
          <cell r="D1398" t="str">
            <v>Univerzita Mateja Bela v Banskej Bystrici</v>
          </cell>
          <cell r="E1398" t="str">
            <v>Ekonomická fakulta</v>
          </cell>
          <cell r="L1398">
            <v>1</v>
          </cell>
          <cell r="M1398">
            <v>2</v>
          </cell>
          <cell r="AN1398">
            <v>85</v>
          </cell>
          <cell r="AO1398">
            <v>90</v>
          </cell>
          <cell r="AP1398">
            <v>0</v>
          </cell>
          <cell r="AQ1398">
            <v>0</v>
          </cell>
          <cell r="AR1398">
            <v>85</v>
          </cell>
          <cell r="BH1398">
            <v>75.810810810810807</v>
          </cell>
          <cell r="BI1398">
            <v>90</v>
          </cell>
          <cell r="BJ1398">
            <v>0</v>
          </cell>
          <cell r="BK1398" t="str">
            <v>UMB</v>
          </cell>
          <cell r="BN1398">
            <v>85</v>
          </cell>
        </row>
        <row r="1399">
          <cell r="A1399">
            <v>711000000</v>
          </cell>
          <cell r="D1399" t="str">
            <v>Univerzita Pavla Jozefa Šafárika v Košiciach</v>
          </cell>
          <cell r="E1399" t="str">
            <v>Lekárska fakulta</v>
          </cell>
          <cell r="L1399">
            <v>1</v>
          </cell>
          <cell r="M1399">
            <v>3</v>
          </cell>
          <cell r="AN1399">
            <v>3</v>
          </cell>
          <cell r="AO1399">
            <v>0</v>
          </cell>
          <cell r="AP1399">
            <v>0</v>
          </cell>
          <cell r="AQ1399">
            <v>0</v>
          </cell>
          <cell r="AR1399">
            <v>3</v>
          </cell>
          <cell r="BH1399">
            <v>30.599999999999998</v>
          </cell>
          <cell r="BI1399">
            <v>3</v>
          </cell>
          <cell r="BJ1399">
            <v>3</v>
          </cell>
          <cell r="BK1399" t="str">
            <v>UPJŠ</v>
          </cell>
          <cell r="BN1399">
            <v>3</v>
          </cell>
        </row>
        <row r="1400">
          <cell r="A1400">
            <v>798000000</v>
          </cell>
          <cell r="D1400" t="str">
            <v>Collegium Humanum - Szkoła Główna Menedżerska</v>
          </cell>
          <cell r="E1400">
            <v>0</v>
          </cell>
          <cell r="L1400">
            <v>1</v>
          </cell>
          <cell r="M1400">
            <v>1</v>
          </cell>
          <cell r="AN1400">
            <v>243</v>
          </cell>
          <cell r="AO1400">
            <v>243</v>
          </cell>
          <cell r="AP1400">
            <v>0</v>
          </cell>
          <cell r="AQ1400">
            <v>0</v>
          </cell>
          <cell r="AR1400">
            <v>243</v>
          </cell>
          <cell r="BH1400">
            <v>0</v>
          </cell>
          <cell r="BI1400">
            <v>243</v>
          </cell>
          <cell r="BJ1400">
            <v>0</v>
          </cell>
          <cell r="BK1400" t="str">
            <v>CoHu-SGM</v>
          </cell>
          <cell r="BN1400">
            <v>243</v>
          </cell>
        </row>
        <row r="1401">
          <cell r="A1401">
            <v>713000000</v>
          </cell>
          <cell r="D1401" t="str">
            <v>Trnavská univerzita v Trnave</v>
          </cell>
          <cell r="E1401" t="str">
            <v>Pedagogická fakulta</v>
          </cell>
          <cell r="L1401">
            <v>2</v>
          </cell>
          <cell r="M1401">
            <v>3</v>
          </cell>
          <cell r="AN1401">
            <v>2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BH1401">
            <v>0</v>
          </cell>
          <cell r="BI1401">
            <v>9</v>
          </cell>
          <cell r="BJ1401">
            <v>0</v>
          </cell>
          <cell r="BK1401" t="str">
            <v>TVU</v>
          </cell>
          <cell r="BN1401">
            <v>0</v>
          </cell>
        </row>
        <row r="1402">
          <cell r="A1402">
            <v>709000000</v>
          </cell>
          <cell r="D1402" t="str">
            <v>Technická univerzita v Košiciach</v>
          </cell>
          <cell r="E1402" t="str">
            <v>Stavebná fakulta</v>
          </cell>
          <cell r="L1402">
            <v>2</v>
          </cell>
          <cell r="M1402">
            <v>3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BH1402">
            <v>0</v>
          </cell>
          <cell r="BI1402">
            <v>3</v>
          </cell>
          <cell r="BJ1402">
            <v>0</v>
          </cell>
          <cell r="BK1402" t="str">
            <v>TUKE</v>
          </cell>
          <cell r="BN1402">
            <v>0</v>
          </cell>
        </row>
        <row r="1403">
          <cell r="A1403">
            <v>701000000</v>
          </cell>
          <cell r="D1403" t="str">
            <v>Univerzita Komenského v Bratislave</v>
          </cell>
          <cell r="E1403" t="str">
            <v>Prírodovedecká fakulta</v>
          </cell>
          <cell r="L1403">
            <v>1</v>
          </cell>
          <cell r="M1403">
            <v>1</v>
          </cell>
          <cell r="AN1403">
            <v>21</v>
          </cell>
          <cell r="AO1403">
            <v>21</v>
          </cell>
          <cell r="AP1403">
            <v>0</v>
          </cell>
          <cell r="AQ1403">
            <v>0</v>
          </cell>
          <cell r="AR1403">
            <v>21</v>
          </cell>
          <cell r="BH1403">
            <v>28.349999999999998</v>
          </cell>
          <cell r="BI1403">
            <v>21</v>
          </cell>
          <cell r="BJ1403">
            <v>0</v>
          </cell>
          <cell r="BK1403" t="str">
            <v>UK</v>
          </cell>
          <cell r="BN1403">
            <v>21</v>
          </cell>
        </row>
        <row r="1404">
          <cell r="A1404">
            <v>718000000</v>
          </cell>
          <cell r="D1404" t="str">
            <v>Akadémia umení v Banskej Bystrici</v>
          </cell>
          <cell r="E1404" t="str">
            <v>Fakulta výtvarných umení</v>
          </cell>
          <cell r="L1404">
            <v>1</v>
          </cell>
          <cell r="M1404">
            <v>3</v>
          </cell>
          <cell r="AN1404">
            <v>6</v>
          </cell>
          <cell r="AO1404">
            <v>0</v>
          </cell>
          <cell r="AP1404">
            <v>0</v>
          </cell>
          <cell r="AQ1404">
            <v>0</v>
          </cell>
          <cell r="AR1404">
            <v>6</v>
          </cell>
          <cell r="BH1404">
            <v>8.8000000000000025</v>
          </cell>
          <cell r="BI1404">
            <v>6</v>
          </cell>
          <cell r="BJ1404">
            <v>6</v>
          </cell>
          <cell r="BK1404" t="str">
            <v>AU</v>
          </cell>
          <cell r="BN1404">
            <v>6</v>
          </cell>
        </row>
        <row r="1405">
          <cell r="A1405">
            <v>718000000</v>
          </cell>
          <cell r="D1405" t="str">
            <v>Akadémia umení v Banskej Bystrici</v>
          </cell>
          <cell r="E1405" t="str">
            <v>Fakulta múzických umení</v>
          </cell>
          <cell r="L1405">
            <v>1</v>
          </cell>
          <cell r="M1405">
            <v>1</v>
          </cell>
          <cell r="AN1405">
            <v>86</v>
          </cell>
          <cell r="AO1405">
            <v>90</v>
          </cell>
          <cell r="AP1405">
            <v>0</v>
          </cell>
          <cell r="AQ1405">
            <v>0</v>
          </cell>
          <cell r="AR1405">
            <v>86</v>
          </cell>
          <cell r="BH1405">
            <v>237.76</v>
          </cell>
          <cell r="BI1405">
            <v>90</v>
          </cell>
          <cell r="BJ1405">
            <v>0</v>
          </cell>
          <cell r="BK1405" t="str">
            <v>AU</v>
          </cell>
          <cell r="BN1405">
            <v>86</v>
          </cell>
        </row>
        <row r="1406">
          <cell r="A1406">
            <v>718000000</v>
          </cell>
          <cell r="D1406" t="str">
            <v>Akadémia umení v Banskej Bystrici</v>
          </cell>
          <cell r="E1406" t="str">
            <v>Fakulta múzických umení</v>
          </cell>
          <cell r="L1406">
            <v>1</v>
          </cell>
          <cell r="M1406">
            <v>1</v>
          </cell>
          <cell r="AN1406">
            <v>2</v>
          </cell>
          <cell r="AO1406">
            <v>4</v>
          </cell>
          <cell r="AP1406">
            <v>0</v>
          </cell>
          <cell r="AQ1406">
            <v>0</v>
          </cell>
          <cell r="AR1406">
            <v>2</v>
          </cell>
          <cell r="BH1406">
            <v>5.44</v>
          </cell>
          <cell r="BI1406">
            <v>4</v>
          </cell>
          <cell r="BJ1406">
            <v>0</v>
          </cell>
          <cell r="BK1406" t="str">
            <v>AU</v>
          </cell>
          <cell r="BN1406">
            <v>2</v>
          </cell>
        </row>
        <row r="1407">
          <cell r="A1407">
            <v>709000000</v>
          </cell>
          <cell r="D1407" t="str">
            <v>Technická univerzita v Košiciach</v>
          </cell>
          <cell r="E1407" t="str">
            <v>Fakulta materiálov, metalurgie a recyklácie</v>
          </cell>
          <cell r="L1407">
            <v>2</v>
          </cell>
          <cell r="M1407">
            <v>3</v>
          </cell>
          <cell r="AN1407">
            <v>1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BH1407">
            <v>0</v>
          </cell>
          <cell r="BI1407">
            <v>5</v>
          </cell>
          <cell r="BJ1407">
            <v>0</v>
          </cell>
          <cell r="BK1407" t="str">
            <v>TUKE</v>
          </cell>
          <cell r="BN1407">
            <v>0</v>
          </cell>
        </row>
        <row r="1408">
          <cell r="A1408">
            <v>719000000</v>
          </cell>
          <cell r="D1408" t="str">
            <v>Trenčianska univerzita Alexandra Dubčeka v Trenčíne</v>
          </cell>
          <cell r="E1408" t="str">
            <v>Fakulta špeciálnej techniky</v>
          </cell>
          <cell r="L1408">
            <v>1</v>
          </cell>
          <cell r="M1408">
            <v>3</v>
          </cell>
          <cell r="AN1408">
            <v>6</v>
          </cell>
          <cell r="AO1408">
            <v>0</v>
          </cell>
          <cell r="AP1408">
            <v>0</v>
          </cell>
          <cell r="AQ1408">
            <v>6</v>
          </cell>
          <cell r="AR1408">
            <v>6</v>
          </cell>
          <cell r="BH1408">
            <v>50.400000000000006</v>
          </cell>
          <cell r="BI1408">
            <v>6</v>
          </cell>
          <cell r="BJ1408">
            <v>6</v>
          </cell>
          <cell r="BK1408" t="str">
            <v>TUAD</v>
          </cell>
          <cell r="BN1408">
            <v>6</v>
          </cell>
        </row>
        <row r="1409">
          <cell r="A1409">
            <v>719000000</v>
          </cell>
          <cell r="D1409" t="str">
            <v>Trenčianska univerzita Alexandra Dubčeka v Trenčíne</v>
          </cell>
          <cell r="E1409" t="str">
            <v>Fakulta sociálno-ekonomických vzťahov</v>
          </cell>
          <cell r="L1409">
            <v>1</v>
          </cell>
          <cell r="M1409">
            <v>1</v>
          </cell>
          <cell r="AN1409">
            <v>32</v>
          </cell>
          <cell r="AO1409">
            <v>39</v>
          </cell>
          <cell r="AP1409">
            <v>0</v>
          </cell>
          <cell r="AQ1409">
            <v>0</v>
          </cell>
          <cell r="AR1409">
            <v>32</v>
          </cell>
          <cell r="BH1409">
            <v>25.56</v>
          </cell>
          <cell r="BI1409">
            <v>39</v>
          </cell>
          <cell r="BJ1409">
            <v>0</v>
          </cell>
          <cell r="BK1409" t="str">
            <v>TUAD</v>
          </cell>
          <cell r="BN1409">
            <v>32</v>
          </cell>
        </row>
        <row r="1410">
          <cell r="A1410">
            <v>729000000</v>
          </cell>
          <cell r="D1410" t="str">
            <v>Vysoká škola medzinárodného podnikania ISM Slovakia v Prešove</v>
          </cell>
          <cell r="E1410">
            <v>0</v>
          </cell>
          <cell r="L1410">
            <v>1</v>
          </cell>
          <cell r="M1410">
            <v>2</v>
          </cell>
          <cell r="AN1410">
            <v>8</v>
          </cell>
          <cell r="AO1410">
            <v>8</v>
          </cell>
          <cell r="AP1410">
            <v>0</v>
          </cell>
          <cell r="AQ1410">
            <v>0</v>
          </cell>
          <cell r="AR1410">
            <v>8</v>
          </cell>
          <cell r="BH1410">
            <v>8</v>
          </cell>
          <cell r="BI1410">
            <v>8</v>
          </cell>
          <cell r="BJ1410">
            <v>0</v>
          </cell>
          <cell r="BK1410" t="str">
            <v>ISM</v>
          </cell>
          <cell r="BN1410">
            <v>8</v>
          </cell>
        </row>
        <row r="1411">
          <cell r="A1411">
            <v>729000000</v>
          </cell>
          <cell r="D1411" t="str">
            <v>Vysoká škola medzinárodného podnikania ISM Slovakia v Prešove</v>
          </cell>
          <cell r="E1411">
            <v>0</v>
          </cell>
          <cell r="L1411">
            <v>2</v>
          </cell>
          <cell r="M1411">
            <v>2</v>
          </cell>
          <cell r="AN1411">
            <v>11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BH1411">
            <v>0</v>
          </cell>
          <cell r="BI1411">
            <v>11</v>
          </cell>
          <cell r="BJ1411">
            <v>0</v>
          </cell>
          <cell r="BK1411" t="str">
            <v>ISM</v>
          </cell>
          <cell r="BN1411">
            <v>0</v>
          </cell>
        </row>
        <row r="1412">
          <cell r="A1412">
            <v>729000000</v>
          </cell>
          <cell r="D1412" t="str">
            <v>Vysoká škola medzinárodného podnikania ISM Slovakia v Prešove</v>
          </cell>
          <cell r="E1412">
            <v>0</v>
          </cell>
          <cell r="L1412">
            <v>1</v>
          </cell>
          <cell r="M1412">
            <v>1</v>
          </cell>
          <cell r="AN1412">
            <v>7</v>
          </cell>
          <cell r="AO1412">
            <v>7</v>
          </cell>
          <cell r="AP1412">
            <v>0</v>
          </cell>
          <cell r="AQ1412">
            <v>0</v>
          </cell>
          <cell r="AR1412">
            <v>7</v>
          </cell>
          <cell r="BH1412">
            <v>5.5</v>
          </cell>
          <cell r="BI1412">
            <v>7</v>
          </cell>
          <cell r="BJ1412">
            <v>0</v>
          </cell>
          <cell r="BK1412" t="str">
            <v>ISM</v>
          </cell>
          <cell r="BN1412">
            <v>7</v>
          </cell>
        </row>
        <row r="1413">
          <cell r="A1413">
            <v>718000000</v>
          </cell>
          <cell r="D1413" t="str">
            <v>Akadémia umení v Banskej Bystrici</v>
          </cell>
          <cell r="E1413" t="str">
            <v>Fakulta dramatických umení</v>
          </cell>
          <cell r="L1413">
            <v>1</v>
          </cell>
          <cell r="M1413">
            <v>1</v>
          </cell>
          <cell r="AN1413">
            <v>37</v>
          </cell>
          <cell r="AO1413">
            <v>40</v>
          </cell>
          <cell r="AP1413">
            <v>0</v>
          </cell>
          <cell r="AQ1413">
            <v>0</v>
          </cell>
          <cell r="AR1413">
            <v>37</v>
          </cell>
          <cell r="BH1413">
            <v>97.462857142857146</v>
          </cell>
          <cell r="BI1413">
            <v>40</v>
          </cell>
          <cell r="BJ1413">
            <v>0</v>
          </cell>
          <cell r="BK1413" t="str">
            <v>AU</v>
          </cell>
          <cell r="BN1413">
            <v>37</v>
          </cell>
        </row>
        <row r="1414">
          <cell r="A1414">
            <v>714000000</v>
          </cell>
          <cell r="D1414" t="str">
            <v>Univerzita Mateja Bela v Banskej Bystrici</v>
          </cell>
          <cell r="E1414" t="str">
            <v>Ekonomická fakulta</v>
          </cell>
          <cell r="L1414">
            <v>1</v>
          </cell>
          <cell r="M1414">
            <v>2</v>
          </cell>
          <cell r="AN1414">
            <v>55</v>
          </cell>
          <cell r="AO1414">
            <v>65</v>
          </cell>
          <cell r="AP1414">
            <v>0</v>
          </cell>
          <cell r="AQ1414">
            <v>0</v>
          </cell>
          <cell r="AR1414">
            <v>55</v>
          </cell>
          <cell r="BH1414">
            <v>52.708333333333336</v>
          </cell>
          <cell r="BI1414">
            <v>65</v>
          </cell>
          <cell r="BJ1414">
            <v>0</v>
          </cell>
          <cell r="BK1414" t="str">
            <v>UMB</v>
          </cell>
          <cell r="BN1414">
            <v>55</v>
          </cell>
        </row>
        <row r="1415">
          <cell r="A1415">
            <v>714000000</v>
          </cell>
          <cell r="D1415" t="str">
            <v>Univerzita Mateja Bela v Banskej Bystrici</v>
          </cell>
          <cell r="E1415" t="str">
            <v>Ekonomická fakulta</v>
          </cell>
          <cell r="L1415">
            <v>1</v>
          </cell>
          <cell r="M1415">
            <v>2</v>
          </cell>
          <cell r="AN1415">
            <v>14</v>
          </cell>
          <cell r="AO1415">
            <v>17</v>
          </cell>
          <cell r="AP1415">
            <v>0</v>
          </cell>
          <cell r="AQ1415">
            <v>0</v>
          </cell>
          <cell r="AR1415">
            <v>14</v>
          </cell>
          <cell r="BH1415">
            <v>12.994011976047904</v>
          </cell>
          <cell r="BI1415">
            <v>17</v>
          </cell>
          <cell r="BJ1415">
            <v>0</v>
          </cell>
          <cell r="BK1415" t="str">
            <v>UMB</v>
          </cell>
          <cell r="BN1415">
            <v>14</v>
          </cell>
        </row>
        <row r="1416">
          <cell r="A1416">
            <v>714000000</v>
          </cell>
          <cell r="D1416" t="str">
            <v>Univerzita Mateja Bela v Banskej Bystrici</v>
          </cell>
          <cell r="E1416" t="str">
            <v>Ekonomická fakulta</v>
          </cell>
          <cell r="L1416">
            <v>1</v>
          </cell>
          <cell r="M1416">
            <v>2</v>
          </cell>
          <cell r="AN1416">
            <v>58</v>
          </cell>
          <cell r="AO1416">
            <v>59</v>
          </cell>
          <cell r="AP1416">
            <v>0</v>
          </cell>
          <cell r="AQ1416">
            <v>0</v>
          </cell>
          <cell r="AR1416">
            <v>58</v>
          </cell>
          <cell r="BH1416">
            <v>58</v>
          </cell>
          <cell r="BI1416">
            <v>59</v>
          </cell>
          <cell r="BJ1416">
            <v>0</v>
          </cell>
          <cell r="BK1416" t="str">
            <v>UMB</v>
          </cell>
          <cell r="BN1416">
            <v>58</v>
          </cell>
        </row>
        <row r="1417">
          <cell r="A1417">
            <v>714000000</v>
          </cell>
          <cell r="D1417" t="str">
            <v>Univerzita Mateja Bela v Banskej Bystrici</v>
          </cell>
          <cell r="E1417" t="str">
            <v>Filozofická fakulta</v>
          </cell>
          <cell r="L1417">
            <v>2</v>
          </cell>
          <cell r="M1417">
            <v>2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BH1417">
            <v>0</v>
          </cell>
          <cell r="BI1417">
            <v>10</v>
          </cell>
          <cell r="BJ1417">
            <v>0</v>
          </cell>
          <cell r="BK1417" t="str">
            <v>UMB</v>
          </cell>
          <cell r="BN1417">
            <v>0</v>
          </cell>
        </row>
        <row r="1418">
          <cell r="A1418">
            <v>714000000</v>
          </cell>
          <cell r="D1418" t="str">
            <v>Univerzita Mateja Bela v Banskej Bystrici</v>
          </cell>
          <cell r="E1418" t="str">
            <v>Filozofická fakulta</v>
          </cell>
          <cell r="L1418">
            <v>2</v>
          </cell>
          <cell r="M1418">
            <v>3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BH1418">
            <v>0</v>
          </cell>
          <cell r="BI1418">
            <v>4</v>
          </cell>
          <cell r="BJ1418">
            <v>0</v>
          </cell>
          <cell r="BK1418" t="str">
            <v>UMB</v>
          </cell>
          <cell r="BN1418">
            <v>0</v>
          </cell>
        </row>
        <row r="1419">
          <cell r="A1419">
            <v>714000000</v>
          </cell>
          <cell r="D1419" t="str">
            <v>Univerzita Mateja Bela v Banskej Bystrici</v>
          </cell>
          <cell r="E1419" t="str">
            <v>Filozofická fakulta</v>
          </cell>
          <cell r="L1419">
            <v>2</v>
          </cell>
          <cell r="M1419">
            <v>3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BH1419">
            <v>0</v>
          </cell>
          <cell r="BI1419">
            <v>1</v>
          </cell>
          <cell r="BJ1419">
            <v>0</v>
          </cell>
          <cell r="BK1419" t="str">
            <v>UMB</v>
          </cell>
          <cell r="BN1419">
            <v>0</v>
          </cell>
        </row>
        <row r="1420">
          <cell r="A1420">
            <v>714000000</v>
          </cell>
          <cell r="D1420" t="str">
            <v>Univerzita Mateja Bela v Banskej Bystrici</v>
          </cell>
          <cell r="E1420" t="str">
            <v>Filozofická fakulta</v>
          </cell>
          <cell r="L1420">
            <v>1</v>
          </cell>
          <cell r="M1420">
            <v>2</v>
          </cell>
          <cell r="AN1420">
            <v>39</v>
          </cell>
          <cell r="AO1420">
            <v>40</v>
          </cell>
          <cell r="AP1420">
            <v>0</v>
          </cell>
          <cell r="AQ1420">
            <v>0</v>
          </cell>
          <cell r="AR1420">
            <v>39</v>
          </cell>
          <cell r="BH1420">
            <v>46.8</v>
          </cell>
          <cell r="BI1420">
            <v>40</v>
          </cell>
          <cell r="BJ1420">
            <v>0</v>
          </cell>
          <cell r="BK1420" t="str">
            <v>UMB</v>
          </cell>
          <cell r="BN1420">
            <v>39</v>
          </cell>
        </row>
        <row r="1421">
          <cell r="A1421">
            <v>714000000</v>
          </cell>
          <cell r="D1421" t="str">
            <v>Univerzita Mateja Bela v Banskej Bystrici</v>
          </cell>
          <cell r="E1421" t="str">
            <v>Filozofická fakulta</v>
          </cell>
          <cell r="L1421">
            <v>2</v>
          </cell>
          <cell r="M1421">
            <v>2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BH1421">
            <v>0</v>
          </cell>
          <cell r="BI1421">
            <v>16</v>
          </cell>
          <cell r="BJ1421">
            <v>0</v>
          </cell>
          <cell r="BK1421" t="str">
            <v>UMB</v>
          </cell>
          <cell r="BN1421">
            <v>0</v>
          </cell>
        </row>
        <row r="1422">
          <cell r="A1422">
            <v>714000000</v>
          </cell>
          <cell r="D1422" t="str">
            <v>Univerzita Mateja Bela v Banskej Bystrici</v>
          </cell>
          <cell r="E1422" t="str">
            <v>Filozofická fakulta</v>
          </cell>
          <cell r="L1422">
            <v>1</v>
          </cell>
          <cell r="M1422">
            <v>1</v>
          </cell>
          <cell r="AN1422">
            <v>24</v>
          </cell>
          <cell r="AO1422">
            <v>28</v>
          </cell>
          <cell r="AP1422">
            <v>0</v>
          </cell>
          <cell r="AQ1422">
            <v>0</v>
          </cell>
          <cell r="AR1422">
            <v>24</v>
          </cell>
          <cell r="BH1422">
            <v>25.5</v>
          </cell>
          <cell r="BI1422">
            <v>28</v>
          </cell>
          <cell r="BJ1422">
            <v>0</v>
          </cell>
          <cell r="BK1422" t="str">
            <v>UMB</v>
          </cell>
          <cell r="BN1422">
            <v>24</v>
          </cell>
        </row>
        <row r="1423">
          <cell r="A1423">
            <v>714000000</v>
          </cell>
          <cell r="D1423" t="str">
            <v>Univerzita Mateja Bela v Banskej Bystrici</v>
          </cell>
          <cell r="E1423" t="str">
            <v>Filozofická fakulta</v>
          </cell>
          <cell r="L1423">
            <v>1</v>
          </cell>
          <cell r="M1423">
            <v>2</v>
          </cell>
          <cell r="AN1423">
            <v>31</v>
          </cell>
          <cell r="AO1423">
            <v>32</v>
          </cell>
          <cell r="AP1423">
            <v>0</v>
          </cell>
          <cell r="AQ1423">
            <v>0</v>
          </cell>
          <cell r="AR1423">
            <v>31</v>
          </cell>
          <cell r="BH1423">
            <v>31.091176470588238</v>
          </cell>
          <cell r="BI1423">
            <v>32</v>
          </cell>
          <cell r="BJ1423">
            <v>0</v>
          </cell>
          <cell r="BK1423" t="str">
            <v>UMB</v>
          </cell>
          <cell r="BN1423">
            <v>31</v>
          </cell>
        </row>
        <row r="1424">
          <cell r="A1424">
            <v>714000000</v>
          </cell>
          <cell r="D1424" t="str">
            <v>Univerzita Mateja Bela v Banskej Bystrici</v>
          </cell>
          <cell r="E1424" t="str">
            <v>Filozofická fakulta</v>
          </cell>
          <cell r="L1424">
            <v>1</v>
          </cell>
          <cell r="M1424">
            <v>2</v>
          </cell>
          <cell r="AN1424">
            <v>3</v>
          </cell>
          <cell r="AO1424">
            <v>3.5</v>
          </cell>
          <cell r="AP1424">
            <v>0</v>
          </cell>
          <cell r="AQ1424">
            <v>0</v>
          </cell>
          <cell r="AR1424">
            <v>3</v>
          </cell>
          <cell r="BH1424">
            <v>3.3000000000000003</v>
          </cell>
          <cell r="BI1424">
            <v>3.5</v>
          </cell>
          <cell r="BJ1424">
            <v>0</v>
          </cell>
          <cell r="BK1424" t="str">
            <v>UMB</v>
          </cell>
          <cell r="BN1424">
            <v>3</v>
          </cell>
        </row>
        <row r="1425">
          <cell r="A1425">
            <v>714000000</v>
          </cell>
          <cell r="D1425" t="str">
            <v>Univerzita Mateja Bela v Banskej Bystrici</v>
          </cell>
          <cell r="E1425" t="str">
            <v>Filozofická fakulta</v>
          </cell>
          <cell r="L1425">
            <v>1</v>
          </cell>
          <cell r="M1425">
            <v>2</v>
          </cell>
          <cell r="AN1425">
            <v>2</v>
          </cell>
          <cell r="AO1425">
            <v>3</v>
          </cell>
          <cell r="AP1425">
            <v>0</v>
          </cell>
          <cell r="AQ1425">
            <v>0</v>
          </cell>
          <cell r="AR1425">
            <v>2</v>
          </cell>
          <cell r="BH1425">
            <v>1.5897435897435899</v>
          </cell>
          <cell r="BI1425">
            <v>3</v>
          </cell>
          <cell r="BJ1425">
            <v>0</v>
          </cell>
          <cell r="BK1425" t="str">
            <v>UMB</v>
          </cell>
          <cell r="BN1425">
            <v>2</v>
          </cell>
        </row>
        <row r="1426">
          <cell r="A1426">
            <v>714000000</v>
          </cell>
          <cell r="D1426" t="str">
            <v>Univerzita Mateja Bela v Banskej Bystrici</v>
          </cell>
          <cell r="E1426" t="str">
            <v>Filozofická fakulta</v>
          </cell>
          <cell r="L1426">
            <v>1</v>
          </cell>
          <cell r="M1426">
            <v>2</v>
          </cell>
          <cell r="AN1426">
            <v>22.5</v>
          </cell>
          <cell r="AO1426">
            <v>23.5</v>
          </cell>
          <cell r="AP1426">
            <v>0</v>
          </cell>
          <cell r="AQ1426">
            <v>0</v>
          </cell>
          <cell r="AR1426">
            <v>22.5</v>
          </cell>
          <cell r="BH1426">
            <v>27</v>
          </cell>
          <cell r="BI1426">
            <v>23.5</v>
          </cell>
          <cell r="BJ1426">
            <v>0</v>
          </cell>
          <cell r="BK1426" t="str">
            <v>UMB</v>
          </cell>
          <cell r="BN1426">
            <v>22.5</v>
          </cell>
        </row>
        <row r="1427">
          <cell r="A1427">
            <v>714000000</v>
          </cell>
          <cell r="D1427" t="str">
            <v>Univerzita Mateja Bela v Banskej Bystrici</v>
          </cell>
          <cell r="E1427" t="str">
            <v>Fakulta prírodných vied</v>
          </cell>
          <cell r="L1427">
            <v>1</v>
          </cell>
          <cell r="M1427">
            <v>2</v>
          </cell>
          <cell r="AN1427">
            <v>14.5</v>
          </cell>
          <cell r="AO1427">
            <v>15.5</v>
          </cell>
          <cell r="AP1427">
            <v>0</v>
          </cell>
          <cell r="AQ1427">
            <v>0</v>
          </cell>
          <cell r="AR1427">
            <v>14.5</v>
          </cell>
          <cell r="BH1427">
            <v>13.92</v>
          </cell>
          <cell r="BI1427">
            <v>15.5</v>
          </cell>
          <cell r="BJ1427">
            <v>0</v>
          </cell>
          <cell r="BK1427" t="str">
            <v>UMB</v>
          </cell>
          <cell r="BN1427">
            <v>14.5</v>
          </cell>
        </row>
        <row r="1428">
          <cell r="A1428">
            <v>714000000</v>
          </cell>
          <cell r="D1428" t="str">
            <v>Univerzita Mateja Bela v Banskej Bystrici</v>
          </cell>
          <cell r="E1428" t="str">
            <v>Filozofická fakulta</v>
          </cell>
          <cell r="L1428">
            <v>1</v>
          </cell>
          <cell r="M1428">
            <v>2</v>
          </cell>
          <cell r="AN1428">
            <v>6</v>
          </cell>
          <cell r="AO1428">
            <v>7</v>
          </cell>
          <cell r="AP1428">
            <v>0</v>
          </cell>
          <cell r="AQ1428">
            <v>0</v>
          </cell>
          <cell r="AR1428">
            <v>6</v>
          </cell>
          <cell r="BH1428">
            <v>7.5</v>
          </cell>
          <cell r="BI1428">
            <v>7</v>
          </cell>
          <cell r="BJ1428">
            <v>0</v>
          </cell>
          <cell r="BK1428" t="str">
            <v>UMB</v>
          </cell>
          <cell r="BN1428">
            <v>6</v>
          </cell>
        </row>
        <row r="1429">
          <cell r="A1429">
            <v>714000000</v>
          </cell>
          <cell r="D1429" t="str">
            <v>Univerzita Mateja Bela v Banskej Bystrici</v>
          </cell>
          <cell r="E1429" t="str">
            <v>Filozofická fakulta</v>
          </cell>
          <cell r="L1429">
            <v>1</v>
          </cell>
          <cell r="M1429">
            <v>2</v>
          </cell>
          <cell r="AN1429">
            <v>5.5</v>
          </cell>
          <cell r="AO1429">
            <v>6</v>
          </cell>
          <cell r="AP1429">
            <v>0</v>
          </cell>
          <cell r="AQ1429">
            <v>0</v>
          </cell>
          <cell r="AR1429">
            <v>5.5</v>
          </cell>
          <cell r="BH1429">
            <v>7.21875</v>
          </cell>
          <cell r="BI1429">
            <v>6</v>
          </cell>
          <cell r="BJ1429">
            <v>0</v>
          </cell>
          <cell r="BK1429" t="str">
            <v>UMB</v>
          </cell>
          <cell r="BN1429">
            <v>5.5</v>
          </cell>
        </row>
        <row r="1430">
          <cell r="A1430">
            <v>714000000</v>
          </cell>
          <cell r="D1430" t="str">
            <v>Univerzita Mateja Bela v Banskej Bystrici</v>
          </cell>
          <cell r="E1430" t="str">
            <v>Filozofická fakulta</v>
          </cell>
          <cell r="L1430">
            <v>1</v>
          </cell>
          <cell r="M1430">
            <v>2</v>
          </cell>
          <cell r="AN1430">
            <v>3</v>
          </cell>
          <cell r="AO1430">
            <v>4</v>
          </cell>
          <cell r="AP1430">
            <v>0</v>
          </cell>
          <cell r="AQ1430">
            <v>0</v>
          </cell>
          <cell r="AR1430">
            <v>3</v>
          </cell>
          <cell r="BH1430">
            <v>3</v>
          </cell>
          <cell r="BI1430">
            <v>4</v>
          </cell>
          <cell r="BJ1430">
            <v>0</v>
          </cell>
          <cell r="BK1430" t="str">
            <v>UMB</v>
          </cell>
          <cell r="BN1430">
            <v>3</v>
          </cell>
        </row>
        <row r="1431">
          <cell r="A1431">
            <v>714000000</v>
          </cell>
          <cell r="D1431" t="str">
            <v>Univerzita Mateja Bela v Banskej Bystrici</v>
          </cell>
          <cell r="E1431" t="str">
            <v>Filozofická fakulta</v>
          </cell>
          <cell r="L1431">
            <v>1</v>
          </cell>
          <cell r="M1431">
            <v>1</v>
          </cell>
          <cell r="AN1431">
            <v>2</v>
          </cell>
          <cell r="AO1431">
            <v>2</v>
          </cell>
          <cell r="AP1431">
            <v>0</v>
          </cell>
          <cell r="AQ1431">
            <v>0</v>
          </cell>
          <cell r="AR1431">
            <v>2</v>
          </cell>
          <cell r="BH1431">
            <v>2</v>
          </cell>
          <cell r="BI1431">
            <v>2</v>
          </cell>
          <cell r="BJ1431">
            <v>0</v>
          </cell>
          <cell r="BK1431" t="str">
            <v>UMB</v>
          </cell>
          <cell r="BN1431">
            <v>2</v>
          </cell>
        </row>
        <row r="1432">
          <cell r="A1432">
            <v>714000000</v>
          </cell>
          <cell r="D1432" t="str">
            <v>Univerzita Mateja Bela v Banskej Bystrici</v>
          </cell>
          <cell r="E1432" t="str">
            <v>Fakulta prírodných vied</v>
          </cell>
          <cell r="L1432">
            <v>1</v>
          </cell>
          <cell r="M1432">
            <v>1</v>
          </cell>
          <cell r="AN1432">
            <v>20</v>
          </cell>
          <cell r="AO1432">
            <v>24</v>
          </cell>
          <cell r="AP1432">
            <v>24</v>
          </cell>
          <cell r="AQ1432">
            <v>20</v>
          </cell>
          <cell r="AR1432">
            <v>20</v>
          </cell>
          <cell r="BH1432">
            <v>21.3</v>
          </cell>
          <cell r="BI1432">
            <v>24</v>
          </cell>
          <cell r="BJ1432">
            <v>0</v>
          </cell>
          <cell r="BK1432" t="str">
            <v>UMB</v>
          </cell>
          <cell r="BN1432">
            <v>20</v>
          </cell>
        </row>
        <row r="1433">
          <cell r="A1433">
            <v>714000000</v>
          </cell>
          <cell r="D1433" t="str">
            <v>Univerzita Mateja Bela v Banskej Bystrici</v>
          </cell>
          <cell r="E1433" t="str">
            <v>Filozofická fakulta</v>
          </cell>
          <cell r="L1433">
            <v>1</v>
          </cell>
          <cell r="M1433">
            <v>1</v>
          </cell>
          <cell r="AN1433">
            <v>2</v>
          </cell>
          <cell r="AO1433">
            <v>3</v>
          </cell>
          <cell r="AP1433">
            <v>0</v>
          </cell>
          <cell r="AQ1433">
            <v>0</v>
          </cell>
          <cell r="AR1433">
            <v>2</v>
          </cell>
          <cell r="BH1433">
            <v>3</v>
          </cell>
          <cell r="BI1433">
            <v>3</v>
          </cell>
          <cell r="BJ1433">
            <v>0</v>
          </cell>
          <cell r="BK1433" t="str">
            <v>UMB</v>
          </cell>
          <cell r="BN1433">
            <v>2</v>
          </cell>
        </row>
        <row r="1434">
          <cell r="A1434">
            <v>714000000</v>
          </cell>
          <cell r="D1434" t="str">
            <v>Univerzita Mateja Bela v Banskej Bystrici</v>
          </cell>
          <cell r="E1434" t="str">
            <v>Filozofická fakulta</v>
          </cell>
          <cell r="L1434">
            <v>1</v>
          </cell>
          <cell r="M1434">
            <v>1</v>
          </cell>
          <cell r="AN1434">
            <v>4</v>
          </cell>
          <cell r="AO1434">
            <v>5</v>
          </cell>
          <cell r="AP1434">
            <v>0</v>
          </cell>
          <cell r="AQ1434">
            <v>0</v>
          </cell>
          <cell r="AR1434">
            <v>4</v>
          </cell>
          <cell r="BH1434">
            <v>3.4</v>
          </cell>
          <cell r="BI1434">
            <v>5</v>
          </cell>
          <cell r="BJ1434">
            <v>0</v>
          </cell>
          <cell r="BK1434" t="str">
            <v>UMB</v>
          </cell>
          <cell r="BN1434">
            <v>4</v>
          </cell>
        </row>
        <row r="1435">
          <cell r="A1435">
            <v>714000000</v>
          </cell>
          <cell r="D1435" t="str">
            <v>Univerzita Mateja Bela v Banskej Bystrici</v>
          </cell>
          <cell r="E1435" t="str">
            <v>Filozofická fakulta</v>
          </cell>
          <cell r="L1435">
            <v>1</v>
          </cell>
          <cell r="M1435">
            <v>1</v>
          </cell>
          <cell r="AN1435">
            <v>5</v>
          </cell>
          <cell r="AO1435">
            <v>5</v>
          </cell>
          <cell r="AP1435">
            <v>0</v>
          </cell>
          <cell r="AQ1435">
            <v>0</v>
          </cell>
          <cell r="AR1435">
            <v>5</v>
          </cell>
          <cell r="BH1435">
            <v>5.0049999999999999</v>
          </cell>
          <cell r="BI1435">
            <v>5</v>
          </cell>
          <cell r="BJ1435">
            <v>0</v>
          </cell>
          <cell r="BK1435" t="str">
            <v>UMB</v>
          </cell>
          <cell r="BN1435">
            <v>5</v>
          </cell>
        </row>
        <row r="1436">
          <cell r="A1436">
            <v>714000000</v>
          </cell>
          <cell r="D1436" t="str">
            <v>Univerzita Mateja Bela v Banskej Bystrici</v>
          </cell>
          <cell r="E1436" t="str">
            <v>Filozofická fakulta</v>
          </cell>
          <cell r="L1436">
            <v>1</v>
          </cell>
          <cell r="M1436">
            <v>2</v>
          </cell>
          <cell r="AN1436">
            <v>3</v>
          </cell>
          <cell r="AO1436">
            <v>3</v>
          </cell>
          <cell r="AP1436">
            <v>0</v>
          </cell>
          <cell r="AQ1436">
            <v>0</v>
          </cell>
          <cell r="AR1436">
            <v>3</v>
          </cell>
          <cell r="BH1436">
            <v>4.5</v>
          </cell>
          <cell r="BI1436">
            <v>3</v>
          </cell>
          <cell r="BJ1436">
            <v>0</v>
          </cell>
          <cell r="BK1436" t="str">
            <v>UMB</v>
          </cell>
          <cell r="BN1436">
            <v>3</v>
          </cell>
        </row>
        <row r="1437">
          <cell r="A1437">
            <v>708000000</v>
          </cell>
          <cell r="D1437" t="str">
            <v>Univerzita veterinárskeho lekárstva a farmácie v Košiciach</v>
          </cell>
          <cell r="E1437">
            <v>0</v>
          </cell>
          <cell r="L1437">
            <v>2</v>
          </cell>
          <cell r="M1437">
            <v>3</v>
          </cell>
          <cell r="AN1437">
            <v>2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BH1437">
            <v>0</v>
          </cell>
          <cell r="BI1437">
            <v>2</v>
          </cell>
          <cell r="BJ1437">
            <v>0</v>
          </cell>
          <cell r="BK1437" t="str">
            <v>UVLF</v>
          </cell>
          <cell r="BN1437">
            <v>0</v>
          </cell>
        </row>
        <row r="1438">
          <cell r="A1438">
            <v>708000000</v>
          </cell>
          <cell r="D1438" t="str">
            <v>Univerzita veterinárskeho lekárstva a farmácie v Košiciach</v>
          </cell>
          <cell r="E1438">
            <v>0</v>
          </cell>
          <cell r="L1438">
            <v>2</v>
          </cell>
          <cell r="M1438">
            <v>3</v>
          </cell>
          <cell r="AN1438">
            <v>1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BH1438">
            <v>0</v>
          </cell>
          <cell r="BI1438">
            <v>1</v>
          </cell>
          <cell r="BJ1438">
            <v>0</v>
          </cell>
          <cell r="BK1438" t="str">
            <v>UVLF</v>
          </cell>
          <cell r="BN1438">
            <v>0</v>
          </cell>
        </row>
        <row r="1439">
          <cell r="A1439">
            <v>708000000</v>
          </cell>
          <cell r="D1439" t="str">
            <v>Univerzita veterinárskeho lekárstva a farmácie v Košiciach</v>
          </cell>
          <cell r="E1439">
            <v>0</v>
          </cell>
          <cell r="L1439">
            <v>1</v>
          </cell>
          <cell r="M1439">
            <v>3</v>
          </cell>
          <cell r="AN1439">
            <v>4</v>
          </cell>
          <cell r="AO1439">
            <v>0</v>
          </cell>
          <cell r="AP1439">
            <v>0</v>
          </cell>
          <cell r="AQ1439">
            <v>0</v>
          </cell>
          <cell r="AR1439">
            <v>4</v>
          </cell>
          <cell r="BH1439">
            <v>25.200000000000003</v>
          </cell>
          <cell r="BI1439">
            <v>4</v>
          </cell>
          <cell r="BJ1439">
            <v>4</v>
          </cell>
          <cell r="BK1439" t="str">
            <v>UVLF</v>
          </cell>
          <cell r="BN1439">
            <v>4</v>
          </cell>
        </row>
        <row r="1440">
          <cell r="A1440">
            <v>722000000</v>
          </cell>
          <cell r="D1440" t="str">
            <v>Katolícka univerzita v Ružomberku</v>
          </cell>
          <cell r="E1440" t="str">
            <v>Pedagogická fakulta</v>
          </cell>
          <cell r="L1440">
            <v>1</v>
          </cell>
          <cell r="M1440">
            <v>1</v>
          </cell>
          <cell r="AN1440">
            <v>9</v>
          </cell>
          <cell r="AO1440">
            <v>13</v>
          </cell>
          <cell r="AP1440">
            <v>0</v>
          </cell>
          <cell r="AQ1440">
            <v>0</v>
          </cell>
          <cell r="AR1440">
            <v>9</v>
          </cell>
          <cell r="BH1440">
            <v>8.3999999999999986</v>
          </cell>
          <cell r="BI1440">
            <v>13</v>
          </cell>
          <cell r="BJ1440">
            <v>0</v>
          </cell>
          <cell r="BK1440" t="str">
            <v>KU</v>
          </cell>
          <cell r="BN1440">
            <v>9</v>
          </cell>
        </row>
        <row r="1441">
          <cell r="A1441">
            <v>722000000</v>
          </cell>
          <cell r="D1441" t="str">
            <v>Katolícka univerzita v Ružomberku</v>
          </cell>
          <cell r="E1441" t="str">
            <v>Pedagogická fakulta</v>
          </cell>
          <cell r="L1441">
            <v>1</v>
          </cell>
          <cell r="M1441">
            <v>3</v>
          </cell>
          <cell r="AN1441">
            <v>4</v>
          </cell>
          <cell r="AO1441">
            <v>0</v>
          </cell>
          <cell r="AP1441">
            <v>0</v>
          </cell>
          <cell r="AQ1441">
            <v>0</v>
          </cell>
          <cell r="AR1441">
            <v>4</v>
          </cell>
          <cell r="BH1441">
            <v>17.600000000000001</v>
          </cell>
          <cell r="BI1441">
            <v>4</v>
          </cell>
          <cell r="BJ1441">
            <v>4</v>
          </cell>
          <cell r="BK1441" t="str">
            <v>KU</v>
          </cell>
          <cell r="BN1441">
            <v>4</v>
          </cell>
        </row>
        <row r="1442">
          <cell r="A1442">
            <v>722000000</v>
          </cell>
          <cell r="D1442" t="str">
            <v>Katolícka univerzita v Ružomberku</v>
          </cell>
          <cell r="E1442" t="str">
            <v>Pedagogická fakulta</v>
          </cell>
          <cell r="L1442">
            <v>1</v>
          </cell>
          <cell r="M1442">
            <v>1</v>
          </cell>
          <cell r="AN1442">
            <v>20</v>
          </cell>
          <cell r="AO1442">
            <v>25</v>
          </cell>
          <cell r="AP1442">
            <v>0</v>
          </cell>
          <cell r="AQ1442">
            <v>0</v>
          </cell>
          <cell r="AR1442">
            <v>20</v>
          </cell>
          <cell r="BH1442">
            <v>20.04</v>
          </cell>
          <cell r="BI1442">
            <v>25</v>
          </cell>
          <cell r="BJ1442">
            <v>0</v>
          </cell>
          <cell r="BK1442" t="str">
            <v>KU</v>
          </cell>
          <cell r="BN1442">
            <v>20</v>
          </cell>
        </row>
        <row r="1443">
          <cell r="A1443">
            <v>722000000</v>
          </cell>
          <cell r="D1443" t="str">
            <v>Katolícka univerzita v Ružomberku</v>
          </cell>
          <cell r="E1443" t="str">
            <v>Pedagogická fakulta</v>
          </cell>
          <cell r="L1443">
            <v>1</v>
          </cell>
          <cell r="M1443">
            <v>2</v>
          </cell>
          <cell r="AN1443">
            <v>3</v>
          </cell>
          <cell r="AO1443">
            <v>3.5</v>
          </cell>
          <cell r="AP1443">
            <v>3.5</v>
          </cell>
          <cell r="AQ1443">
            <v>3</v>
          </cell>
          <cell r="AR1443">
            <v>3</v>
          </cell>
          <cell r="BH1443">
            <v>3.5999999999999996</v>
          </cell>
          <cell r="BI1443">
            <v>3.5</v>
          </cell>
          <cell r="BJ1443">
            <v>0</v>
          </cell>
          <cell r="BK1443" t="str">
            <v>KU</v>
          </cell>
          <cell r="BN1443">
            <v>3</v>
          </cell>
        </row>
        <row r="1444">
          <cell r="A1444">
            <v>722000000</v>
          </cell>
          <cell r="D1444" t="str">
            <v>Katolícka univerzita v Ružomberku</v>
          </cell>
          <cell r="E1444" t="str">
            <v>Pedagogická fakulta</v>
          </cell>
          <cell r="L1444">
            <v>1</v>
          </cell>
          <cell r="M1444">
            <v>2</v>
          </cell>
          <cell r="AN1444">
            <v>3</v>
          </cell>
          <cell r="AO1444">
            <v>3.5</v>
          </cell>
          <cell r="AP1444">
            <v>3.5</v>
          </cell>
          <cell r="AQ1444">
            <v>3</v>
          </cell>
          <cell r="AR1444">
            <v>3</v>
          </cell>
          <cell r="BH1444">
            <v>3.5999999999999996</v>
          </cell>
          <cell r="BI1444">
            <v>3.5</v>
          </cell>
          <cell r="BJ1444">
            <v>0</v>
          </cell>
          <cell r="BK1444" t="str">
            <v>KU</v>
          </cell>
          <cell r="BN1444">
            <v>3</v>
          </cell>
        </row>
        <row r="1445">
          <cell r="A1445">
            <v>722000000</v>
          </cell>
          <cell r="D1445" t="str">
            <v>Katolícka univerzita v Ružomberku</v>
          </cell>
          <cell r="E1445" t="str">
            <v>Pedagogická fakulta</v>
          </cell>
          <cell r="L1445">
            <v>1</v>
          </cell>
          <cell r="M1445">
            <v>2</v>
          </cell>
          <cell r="AN1445">
            <v>2.5</v>
          </cell>
          <cell r="AO1445">
            <v>2.5</v>
          </cell>
          <cell r="AP1445">
            <v>0</v>
          </cell>
          <cell r="AQ1445">
            <v>0</v>
          </cell>
          <cell r="AR1445">
            <v>2.5</v>
          </cell>
          <cell r="BH1445">
            <v>2.75</v>
          </cell>
          <cell r="BI1445">
            <v>2.5</v>
          </cell>
          <cell r="BJ1445">
            <v>0</v>
          </cell>
          <cell r="BK1445" t="str">
            <v>KU</v>
          </cell>
          <cell r="BN1445">
            <v>2.5</v>
          </cell>
        </row>
        <row r="1446">
          <cell r="A1446">
            <v>722000000</v>
          </cell>
          <cell r="D1446" t="str">
            <v>Katolícka univerzita v Ružomberku</v>
          </cell>
          <cell r="E1446" t="str">
            <v>Pedagogická fakulta</v>
          </cell>
          <cell r="L1446">
            <v>1</v>
          </cell>
          <cell r="M1446">
            <v>1</v>
          </cell>
          <cell r="AN1446">
            <v>5.5</v>
          </cell>
          <cell r="AO1446">
            <v>5.5</v>
          </cell>
          <cell r="AP1446">
            <v>0</v>
          </cell>
          <cell r="AQ1446">
            <v>0</v>
          </cell>
          <cell r="AR1446">
            <v>5.5</v>
          </cell>
          <cell r="BH1446">
            <v>4.5650000000000004</v>
          </cell>
          <cell r="BI1446">
            <v>5.5</v>
          </cell>
          <cell r="BJ1446">
            <v>0</v>
          </cell>
          <cell r="BK1446" t="str">
            <v>KU</v>
          </cell>
          <cell r="BN1446">
            <v>5.5</v>
          </cell>
        </row>
        <row r="1447">
          <cell r="A1447">
            <v>722000000</v>
          </cell>
          <cell r="D1447" t="str">
            <v>Katolícka univerzita v Ružomberku</v>
          </cell>
          <cell r="E1447" t="str">
            <v>Pedagogická fakulta</v>
          </cell>
          <cell r="L1447">
            <v>1</v>
          </cell>
          <cell r="M1447">
            <v>2</v>
          </cell>
          <cell r="AN1447">
            <v>57</v>
          </cell>
          <cell r="AO1447">
            <v>58</v>
          </cell>
          <cell r="AP1447">
            <v>0</v>
          </cell>
          <cell r="AQ1447">
            <v>0</v>
          </cell>
          <cell r="AR1447">
            <v>57</v>
          </cell>
          <cell r="BH1447">
            <v>68.399999999999991</v>
          </cell>
          <cell r="BI1447">
            <v>58</v>
          </cell>
          <cell r="BJ1447">
            <v>0</v>
          </cell>
          <cell r="BK1447" t="str">
            <v>KU</v>
          </cell>
          <cell r="BN1447">
            <v>57</v>
          </cell>
        </row>
        <row r="1448">
          <cell r="A1448">
            <v>722000000</v>
          </cell>
          <cell r="D1448" t="str">
            <v>Katolícka univerzita v Ružomberku</v>
          </cell>
          <cell r="E1448" t="str">
            <v>Pedagogická fakulta</v>
          </cell>
          <cell r="L1448">
            <v>1</v>
          </cell>
          <cell r="M1448">
            <v>1</v>
          </cell>
          <cell r="AN1448">
            <v>8</v>
          </cell>
          <cell r="AO1448">
            <v>12</v>
          </cell>
          <cell r="AP1448">
            <v>0</v>
          </cell>
          <cell r="AQ1448">
            <v>0</v>
          </cell>
          <cell r="AR1448">
            <v>8</v>
          </cell>
          <cell r="BH1448">
            <v>6.160000000000001</v>
          </cell>
          <cell r="BI1448">
            <v>12</v>
          </cell>
          <cell r="BJ1448">
            <v>0</v>
          </cell>
          <cell r="BK1448" t="str">
            <v>KU</v>
          </cell>
          <cell r="BN1448">
            <v>8</v>
          </cell>
        </row>
        <row r="1449">
          <cell r="A1449">
            <v>722000000</v>
          </cell>
          <cell r="D1449" t="str">
            <v>Katolícka univerzita v Ružomberku</v>
          </cell>
          <cell r="E1449" t="str">
            <v>Pedagogická fakulta</v>
          </cell>
          <cell r="L1449">
            <v>1</v>
          </cell>
          <cell r="M1449">
            <v>3</v>
          </cell>
          <cell r="AN1449">
            <v>1</v>
          </cell>
          <cell r="AO1449">
            <v>0</v>
          </cell>
          <cell r="AP1449">
            <v>0</v>
          </cell>
          <cell r="AQ1449">
            <v>0</v>
          </cell>
          <cell r="AR1449">
            <v>1</v>
          </cell>
          <cell r="BH1449">
            <v>4.4000000000000004</v>
          </cell>
          <cell r="BI1449">
            <v>1</v>
          </cell>
          <cell r="BJ1449">
            <v>1</v>
          </cell>
          <cell r="BK1449" t="str">
            <v>KU</v>
          </cell>
          <cell r="BN1449">
            <v>1</v>
          </cell>
        </row>
        <row r="1450">
          <cell r="A1450">
            <v>722000000</v>
          </cell>
          <cell r="D1450" t="str">
            <v>Katolícka univerzita v Ružomberku</v>
          </cell>
          <cell r="E1450" t="str">
            <v>Pedagogická fakulta</v>
          </cell>
          <cell r="L1450">
            <v>1</v>
          </cell>
          <cell r="M1450">
            <v>1</v>
          </cell>
          <cell r="AN1450">
            <v>21.5</v>
          </cell>
          <cell r="AO1450">
            <v>22.5</v>
          </cell>
          <cell r="AP1450">
            <v>0</v>
          </cell>
          <cell r="AQ1450">
            <v>0</v>
          </cell>
          <cell r="AR1450">
            <v>21.5</v>
          </cell>
          <cell r="BH1450">
            <v>21.12</v>
          </cell>
          <cell r="BI1450">
            <v>22.5</v>
          </cell>
          <cell r="BJ1450">
            <v>0</v>
          </cell>
          <cell r="BK1450" t="str">
            <v>KU</v>
          </cell>
          <cell r="BN1450">
            <v>21.5</v>
          </cell>
        </row>
        <row r="1451">
          <cell r="A1451">
            <v>722000000</v>
          </cell>
          <cell r="D1451" t="str">
            <v>Katolícka univerzita v Ružomberku</v>
          </cell>
          <cell r="E1451" t="str">
            <v>Pedagogická fakulta</v>
          </cell>
          <cell r="L1451">
            <v>1</v>
          </cell>
          <cell r="M1451">
            <v>1</v>
          </cell>
          <cell r="AN1451">
            <v>6.5</v>
          </cell>
          <cell r="AO1451">
            <v>8</v>
          </cell>
          <cell r="AP1451">
            <v>0</v>
          </cell>
          <cell r="AQ1451">
            <v>0</v>
          </cell>
          <cell r="AR1451">
            <v>6.5</v>
          </cell>
          <cell r="BH1451">
            <v>5.83</v>
          </cell>
          <cell r="BI1451">
            <v>8</v>
          </cell>
          <cell r="BJ1451">
            <v>0</v>
          </cell>
          <cell r="BK1451" t="str">
            <v>KU</v>
          </cell>
          <cell r="BN1451">
            <v>6.5</v>
          </cell>
        </row>
        <row r="1452">
          <cell r="A1452">
            <v>722000000</v>
          </cell>
          <cell r="D1452" t="str">
            <v>Katolícka univerzita v Ružomberku</v>
          </cell>
          <cell r="E1452" t="str">
            <v>Pedagogická fakulta</v>
          </cell>
          <cell r="L1452">
            <v>1</v>
          </cell>
          <cell r="M1452">
            <v>1</v>
          </cell>
          <cell r="AN1452">
            <v>10</v>
          </cell>
          <cell r="AO1452">
            <v>11</v>
          </cell>
          <cell r="AP1452">
            <v>0</v>
          </cell>
          <cell r="AQ1452">
            <v>0</v>
          </cell>
          <cell r="AR1452">
            <v>10</v>
          </cell>
          <cell r="BH1452">
            <v>18.700000000000003</v>
          </cell>
          <cell r="BI1452">
            <v>11</v>
          </cell>
          <cell r="BJ1452">
            <v>0</v>
          </cell>
          <cell r="BK1452" t="str">
            <v>KU</v>
          </cell>
          <cell r="BN1452">
            <v>10</v>
          </cell>
        </row>
        <row r="1453">
          <cell r="A1453">
            <v>722000000</v>
          </cell>
          <cell r="D1453" t="str">
            <v>Katolícka univerzita v Ružomberku</v>
          </cell>
          <cell r="E1453" t="str">
            <v>Pedagogická fakulta</v>
          </cell>
          <cell r="L1453">
            <v>1</v>
          </cell>
          <cell r="M1453">
            <v>1</v>
          </cell>
          <cell r="AN1453">
            <v>6.5</v>
          </cell>
          <cell r="AO1453">
            <v>9</v>
          </cell>
          <cell r="AP1453">
            <v>9</v>
          </cell>
          <cell r="AQ1453">
            <v>6.5</v>
          </cell>
          <cell r="AR1453">
            <v>6.5</v>
          </cell>
          <cell r="BH1453">
            <v>6.8999999999999995</v>
          </cell>
          <cell r="BI1453">
            <v>9</v>
          </cell>
          <cell r="BJ1453">
            <v>0</v>
          </cell>
          <cell r="BK1453" t="str">
            <v>KU</v>
          </cell>
          <cell r="BN1453">
            <v>6.5</v>
          </cell>
        </row>
        <row r="1454">
          <cell r="A1454">
            <v>722000000</v>
          </cell>
          <cell r="D1454" t="str">
            <v>Katolícka univerzita v Ružomberku</v>
          </cell>
          <cell r="E1454" t="str">
            <v>Pedagogická fakulta</v>
          </cell>
          <cell r="L1454">
            <v>1</v>
          </cell>
          <cell r="M1454">
            <v>1</v>
          </cell>
          <cell r="AN1454">
            <v>6</v>
          </cell>
          <cell r="AO1454">
            <v>7</v>
          </cell>
          <cell r="AP1454">
            <v>7</v>
          </cell>
          <cell r="AQ1454">
            <v>6</v>
          </cell>
          <cell r="AR1454">
            <v>6</v>
          </cell>
          <cell r="BH1454">
            <v>6.1199999999999992</v>
          </cell>
          <cell r="BI1454">
            <v>7</v>
          </cell>
          <cell r="BJ1454">
            <v>0</v>
          </cell>
          <cell r="BK1454" t="str">
            <v>KU</v>
          </cell>
          <cell r="BN1454">
            <v>6</v>
          </cell>
        </row>
        <row r="1455">
          <cell r="A1455">
            <v>722000000</v>
          </cell>
          <cell r="D1455" t="str">
            <v>Katolícka univerzita v Ružomberku</v>
          </cell>
          <cell r="E1455" t="str">
            <v>Pedagogická fakulta</v>
          </cell>
          <cell r="L1455">
            <v>2</v>
          </cell>
          <cell r="M1455">
            <v>2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BH1455">
            <v>0</v>
          </cell>
          <cell r="BI1455">
            <v>3</v>
          </cell>
          <cell r="BJ1455">
            <v>0</v>
          </cell>
          <cell r="BK1455" t="str">
            <v>KU</v>
          </cell>
          <cell r="BN1455">
            <v>0</v>
          </cell>
        </row>
        <row r="1456">
          <cell r="A1456">
            <v>722000000</v>
          </cell>
          <cell r="D1456" t="str">
            <v>Katolícka univerzita v Ružomberku</v>
          </cell>
          <cell r="E1456" t="str">
            <v>Pedagogická fakulta</v>
          </cell>
          <cell r="L1456">
            <v>2</v>
          </cell>
          <cell r="M1456">
            <v>1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BH1456">
            <v>0</v>
          </cell>
          <cell r="BI1456">
            <v>3</v>
          </cell>
          <cell r="BJ1456">
            <v>0</v>
          </cell>
          <cell r="BK1456" t="str">
            <v>KU</v>
          </cell>
          <cell r="BN1456">
            <v>0</v>
          </cell>
        </row>
        <row r="1457">
          <cell r="A1457">
            <v>722000000</v>
          </cell>
          <cell r="D1457" t="str">
            <v>Katolícka univerzita v Ružomberku</v>
          </cell>
          <cell r="E1457" t="str">
            <v>Pedagogická fakulta</v>
          </cell>
          <cell r="L1457">
            <v>1</v>
          </cell>
          <cell r="M1457">
            <v>1</v>
          </cell>
          <cell r="AN1457">
            <v>4.5</v>
          </cell>
          <cell r="AO1457">
            <v>6</v>
          </cell>
          <cell r="AP1457">
            <v>0</v>
          </cell>
          <cell r="AQ1457">
            <v>0</v>
          </cell>
          <cell r="AR1457">
            <v>4.5</v>
          </cell>
          <cell r="BH1457">
            <v>7.9518072289156629</v>
          </cell>
          <cell r="BI1457">
            <v>6</v>
          </cell>
          <cell r="BJ1457">
            <v>0</v>
          </cell>
          <cell r="BK1457" t="str">
            <v>KU</v>
          </cell>
          <cell r="BN1457">
            <v>4.5</v>
          </cell>
        </row>
        <row r="1458">
          <cell r="A1458">
            <v>722000000</v>
          </cell>
          <cell r="D1458" t="str">
            <v>Katolícka univerzita v Ružomberku</v>
          </cell>
          <cell r="E1458" t="str">
            <v>Fakulta zdravotníctva</v>
          </cell>
          <cell r="L1458">
            <v>1</v>
          </cell>
          <cell r="M1458">
            <v>1</v>
          </cell>
          <cell r="AN1458">
            <v>8</v>
          </cell>
          <cell r="AO1458">
            <v>11</v>
          </cell>
          <cell r="AP1458">
            <v>0</v>
          </cell>
          <cell r="AQ1458">
            <v>0</v>
          </cell>
          <cell r="AR1458">
            <v>8</v>
          </cell>
          <cell r="BH1458">
            <v>12</v>
          </cell>
          <cell r="BI1458">
            <v>11</v>
          </cell>
          <cell r="BJ1458">
            <v>0</v>
          </cell>
          <cell r="BK1458" t="str">
            <v>KU</v>
          </cell>
          <cell r="BN1458">
            <v>8</v>
          </cell>
        </row>
        <row r="1459">
          <cell r="A1459">
            <v>722000000</v>
          </cell>
          <cell r="D1459" t="str">
            <v>Katolícka univerzita v Ružomberku</v>
          </cell>
          <cell r="E1459" t="str">
            <v>Filozofická fakulta</v>
          </cell>
          <cell r="L1459">
            <v>1</v>
          </cell>
          <cell r="M1459">
            <v>2</v>
          </cell>
          <cell r="AN1459">
            <v>6</v>
          </cell>
          <cell r="AO1459">
            <v>7.5</v>
          </cell>
          <cell r="AP1459">
            <v>0</v>
          </cell>
          <cell r="AQ1459">
            <v>0</v>
          </cell>
          <cell r="AR1459">
            <v>6</v>
          </cell>
          <cell r="BH1459">
            <v>6.6000000000000005</v>
          </cell>
          <cell r="BI1459">
            <v>7.5</v>
          </cell>
          <cell r="BJ1459">
            <v>0</v>
          </cell>
          <cell r="BK1459" t="str">
            <v>KU</v>
          </cell>
          <cell r="BN1459">
            <v>6</v>
          </cell>
        </row>
        <row r="1460">
          <cell r="A1460">
            <v>722000000</v>
          </cell>
          <cell r="D1460" t="str">
            <v>Katolícka univerzita v Ružomberku</v>
          </cell>
          <cell r="E1460" t="str">
            <v>Pedagogická fakulta</v>
          </cell>
          <cell r="L1460">
            <v>1</v>
          </cell>
          <cell r="M1460">
            <v>2</v>
          </cell>
          <cell r="AN1460">
            <v>3.5</v>
          </cell>
          <cell r="AO1460">
            <v>4.5</v>
          </cell>
          <cell r="AP1460">
            <v>4.5</v>
          </cell>
          <cell r="AQ1460">
            <v>3.5</v>
          </cell>
          <cell r="AR1460">
            <v>3.5</v>
          </cell>
          <cell r="BH1460">
            <v>4.8999999999999995</v>
          </cell>
          <cell r="BI1460">
            <v>4.5</v>
          </cell>
          <cell r="BJ1460">
            <v>0</v>
          </cell>
          <cell r="BK1460" t="str">
            <v>KU</v>
          </cell>
          <cell r="BN1460">
            <v>3.5</v>
          </cell>
        </row>
        <row r="1461">
          <cell r="A1461">
            <v>722000000</v>
          </cell>
          <cell r="D1461" t="str">
            <v>Katolícka univerzita v Ružomberku</v>
          </cell>
          <cell r="E1461" t="str">
            <v>Filozofická fakulta</v>
          </cell>
          <cell r="L1461">
            <v>1</v>
          </cell>
          <cell r="M1461">
            <v>2</v>
          </cell>
          <cell r="AN1461">
            <v>12</v>
          </cell>
          <cell r="AO1461">
            <v>13</v>
          </cell>
          <cell r="AP1461">
            <v>0</v>
          </cell>
          <cell r="AQ1461">
            <v>0</v>
          </cell>
          <cell r="AR1461">
            <v>12</v>
          </cell>
          <cell r="BH1461">
            <v>14.399999999999999</v>
          </cell>
          <cell r="BI1461">
            <v>13</v>
          </cell>
          <cell r="BJ1461">
            <v>0</v>
          </cell>
          <cell r="BK1461" t="str">
            <v>KU</v>
          </cell>
          <cell r="BN1461">
            <v>12</v>
          </cell>
        </row>
        <row r="1462">
          <cell r="A1462">
            <v>722000000</v>
          </cell>
          <cell r="D1462" t="str">
            <v>Katolícka univerzita v Ružomberku</v>
          </cell>
          <cell r="E1462" t="str">
            <v>Filozofická fakulta</v>
          </cell>
          <cell r="L1462">
            <v>1</v>
          </cell>
          <cell r="M1462">
            <v>1</v>
          </cell>
          <cell r="AN1462">
            <v>16</v>
          </cell>
          <cell r="AO1462">
            <v>19</v>
          </cell>
          <cell r="AP1462">
            <v>0</v>
          </cell>
          <cell r="AQ1462">
            <v>0</v>
          </cell>
          <cell r="AR1462">
            <v>16</v>
          </cell>
          <cell r="BH1462">
            <v>16.679999999999996</v>
          </cell>
          <cell r="BI1462">
            <v>19</v>
          </cell>
          <cell r="BJ1462">
            <v>0</v>
          </cell>
          <cell r="BK1462" t="str">
            <v>KU</v>
          </cell>
          <cell r="BN1462">
            <v>16</v>
          </cell>
        </row>
        <row r="1463">
          <cell r="A1463">
            <v>722000000</v>
          </cell>
          <cell r="D1463" t="str">
            <v>Katolícka univerzita v Ružomberku</v>
          </cell>
          <cell r="E1463" t="str">
            <v>Filozofická fakulta</v>
          </cell>
          <cell r="L1463">
            <v>1</v>
          </cell>
          <cell r="M1463">
            <v>1</v>
          </cell>
          <cell r="AN1463">
            <v>12</v>
          </cell>
          <cell r="AO1463">
            <v>14</v>
          </cell>
          <cell r="AP1463">
            <v>0</v>
          </cell>
          <cell r="AQ1463">
            <v>0</v>
          </cell>
          <cell r="AR1463">
            <v>12</v>
          </cell>
          <cell r="BH1463">
            <v>10.5</v>
          </cell>
          <cell r="BI1463">
            <v>14</v>
          </cell>
          <cell r="BJ1463">
            <v>0</v>
          </cell>
          <cell r="BK1463" t="str">
            <v>KU</v>
          </cell>
          <cell r="BN1463">
            <v>12</v>
          </cell>
        </row>
        <row r="1464">
          <cell r="A1464">
            <v>722000000</v>
          </cell>
          <cell r="D1464" t="str">
            <v>Katolícka univerzita v Ružomberku</v>
          </cell>
          <cell r="E1464" t="str">
            <v>Filozofická fakulta</v>
          </cell>
          <cell r="L1464">
            <v>1</v>
          </cell>
          <cell r="M1464">
            <v>3</v>
          </cell>
          <cell r="AN1464">
            <v>4</v>
          </cell>
          <cell r="AO1464">
            <v>0</v>
          </cell>
          <cell r="AP1464">
            <v>0</v>
          </cell>
          <cell r="AQ1464">
            <v>0</v>
          </cell>
          <cell r="AR1464">
            <v>4</v>
          </cell>
          <cell r="BH1464">
            <v>17.600000000000001</v>
          </cell>
          <cell r="BI1464">
            <v>4</v>
          </cell>
          <cell r="BJ1464">
            <v>4</v>
          </cell>
          <cell r="BK1464" t="str">
            <v>KU</v>
          </cell>
          <cell r="BN1464">
            <v>4</v>
          </cell>
        </row>
        <row r="1465">
          <cell r="A1465">
            <v>711000000</v>
          </cell>
          <cell r="D1465" t="str">
            <v>Univerzita Pavla Jozefa Šafárika v Košiciach</v>
          </cell>
          <cell r="E1465" t="str">
            <v>Prírodovedecká fakulta</v>
          </cell>
          <cell r="L1465">
            <v>2</v>
          </cell>
          <cell r="M1465">
            <v>3</v>
          </cell>
          <cell r="AN1465">
            <v>1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BH1465">
            <v>0</v>
          </cell>
          <cell r="BI1465">
            <v>2</v>
          </cell>
          <cell r="BJ1465">
            <v>0</v>
          </cell>
          <cell r="BK1465" t="str">
            <v>UPJŠ</v>
          </cell>
          <cell r="BN1465">
            <v>0</v>
          </cell>
        </row>
        <row r="1466">
          <cell r="A1466">
            <v>711000000</v>
          </cell>
          <cell r="D1466" t="str">
            <v>Univerzita Pavla Jozefa Šafárika v Košiciach</v>
          </cell>
          <cell r="E1466" t="str">
            <v>Prírodovedecká fakulta</v>
          </cell>
          <cell r="L1466">
            <v>1</v>
          </cell>
          <cell r="M1466">
            <v>3</v>
          </cell>
          <cell r="AN1466">
            <v>2</v>
          </cell>
          <cell r="AO1466">
            <v>0</v>
          </cell>
          <cell r="AP1466">
            <v>0</v>
          </cell>
          <cell r="AQ1466">
            <v>0</v>
          </cell>
          <cell r="AR1466">
            <v>2</v>
          </cell>
          <cell r="BH1466">
            <v>11.200000000000001</v>
          </cell>
          <cell r="BI1466">
            <v>2</v>
          </cell>
          <cell r="BJ1466">
            <v>2</v>
          </cell>
          <cell r="BK1466" t="str">
            <v>UPJŠ</v>
          </cell>
          <cell r="BN1466">
            <v>2</v>
          </cell>
        </row>
        <row r="1467">
          <cell r="A1467">
            <v>711000000</v>
          </cell>
          <cell r="D1467" t="str">
            <v>Univerzita Pavla Jozefa Šafárika v Košiciach</v>
          </cell>
          <cell r="E1467" t="str">
            <v>Prírodovedecká fakulta</v>
          </cell>
          <cell r="L1467">
            <v>1</v>
          </cell>
          <cell r="M1467">
            <v>2</v>
          </cell>
          <cell r="AN1467">
            <v>6</v>
          </cell>
          <cell r="AO1467">
            <v>6</v>
          </cell>
          <cell r="AP1467">
            <v>0</v>
          </cell>
          <cell r="AQ1467">
            <v>0</v>
          </cell>
          <cell r="AR1467">
            <v>6</v>
          </cell>
          <cell r="BH1467">
            <v>9</v>
          </cell>
          <cell r="BI1467">
            <v>6</v>
          </cell>
          <cell r="BJ1467">
            <v>0</v>
          </cell>
          <cell r="BK1467" t="str">
            <v>UPJŠ</v>
          </cell>
          <cell r="BN1467">
            <v>6</v>
          </cell>
        </row>
        <row r="1468">
          <cell r="A1468">
            <v>711000000</v>
          </cell>
          <cell r="D1468" t="str">
            <v>Univerzita Pavla Jozefa Šafárika v Košiciach</v>
          </cell>
          <cell r="E1468" t="str">
            <v>Prírodovedecká fakulta</v>
          </cell>
          <cell r="L1468">
            <v>1</v>
          </cell>
          <cell r="M1468">
            <v>3</v>
          </cell>
          <cell r="AN1468">
            <v>10</v>
          </cell>
          <cell r="AO1468">
            <v>0</v>
          </cell>
          <cell r="AP1468">
            <v>0</v>
          </cell>
          <cell r="AQ1468">
            <v>0</v>
          </cell>
          <cell r="AR1468">
            <v>10</v>
          </cell>
          <cell r="BH1468">
            <v>63</v>
          </cell>
          <cell r="BI1468">
            <v>11</v>
          </cell>
          <cell r="BJ1468">
            <v>10</v>
          </cell>
          <cell r="BK1468" t="str">
            <v>UPJŠ</v>
          </cell>
          <cell r="BN1468">
            <v>10</v>
          </cell>
        </row>
        <row r="1469">
          <cell r="A1469">
            <v>711000000</v>
          </cell>
          <cell r="D1469" t="str">
            <v>Univerzita Pavla Jozefa Šafárika v Košiciach</v>
          </cell>
          <cell r="E1469" t="str">
            <v>Prírodovedecká fakulta</v>
          </cell>
          <cell r="L1469">
            <v>1</v>
          </cell>
          <cell r="M1469">
            <v>3</v>
          </cell>
          <cell r="AN1469">
            <v>13</v>
          </cell>
          <cell r="AO1469">
            <v>0</v>
          </cell>
          <cell r="AP1469">
            <v>0</v>
          </cell>
          <cell r="AQ1469">
            <v>0</v>
          </cell>
          <cell r="AR1469">
            <v>13</v>
          </cell>
          <cell r="BH1469">
            <v>81.900000000000006</v>
          </cell>
          <cell r="BI1469">
            <v>13</v>
          </cell>
          <cell r="BJ1469">
            <v>13</v>
          </cell>
          <cell r="BK1469" t="str">
            <v>UPJŠ</v>
          </cell>
          <cell r="BN1469">
            <v>13</v>
          </cell>
        </row>
        <row r="1470">
          <cell r="A1470">
            <v>711000000</v>
          </cell>
          <cell r="D1470" t="str">
            <v>Univerzita Pavla Jozefa Šafárika v Košiciach</v>
          </cell>
          <cell r="E1470" t="str">
            <v>Prírodovedecká fakulta</v>
          </cell>
          <cell r="L1470">
            <v>1</v>
          </cell>
          <cell r="M1470">
            <v>2</v>
          </cell>
          <cell r="AN1470">
            <v>18</v>
          </cell>
          <cell r="AO1470">
            <v>19.5</v>
          </cell>
          <cell r="AP1470">
            <v>19.5</v>
          </cell>
          <cell r="AQ1470">
            <v>18</v>
          </cell>
          <cell r="AR1470">
            <v>18</v>
          </cell>
          <cell r="BH1470">
            <v>21.599999999999998</v>
          </cell>
          <cell r="BI1470">
            <v>19.5</v>
          </cell>
          <cell r="BJ1470">
            <v>0</v>
          </cell>
          <cell r="BK1470" t="str">
            <v>UPJŠ</v>
          </cell>
          <cell r="BN1470">
            <v>18</v>
          </cell>
        </row>
        <row r="1471">
          <cell r="A1471">
            <v>711000000</v>
          </cell>
          <cell r="D1471" t="str">
            <v>Univerzita Pavla Jozefa Šafárika v Košiciach</v>
          </cell>
          <cell r="E1471" t="str">
            <v>Prírodovedecká fakulta</v>
          </cell>
          <cell r="L1471">
            <v>1</v>
          </cell>
          <cell r="M1471">
            <v>2</v>
          </cell>
          <cell r="AN1471">
            <v>17.5</v>
          </cell>
          <cell r="AO1471">
            <v>18.5</v>
          </cell>
          <cell r="AP1471">
            <v>0</v>
          </cell>
          <cell r="AQ1471">
            <v>0</v>
          </cell>
          <cell r="AR1471">
            <v>17.5</v>
          </cell>
          <cell r="BH1471">
            <v>22.96875</v>
          </cell>
          <cell r="BI1471">
            <v>18.5</v>
          </cell>
          <cell r="BJ1471">
            <v>0</v>
          </cell>
          <cell r="BK1471" t="str">
            <v>UPJŠ</v>
          </cell>
          <cell r="BN1471">
            <v>17.5</v>
          </cell>
        </row>
        <row r="1472">
          <cell r="A1472">
            <v>711000000</v>
          </cell>
          <cell r="D1472" t="str">
            <v>Univerzita Pavla Jozefa Šafárika v Košiciach</v>
          </cell>
          <cell r="E1472" t="str">
            <v>Prírodovedecká fakulta</v>
          </cell>
          <cell r="L1472">
            <v>1</v>
          </cell>
          <cell r="M1472">
            <v>2</v>
          </cell>
          <cell r="AN1472">
            <v>4</v>
          </cell>
          <cell r="AO1472">
            <v>4</v>
          </cell>
          <cell r="AP1472">
            <v>0</v>
          </cell>
          <cell r="AQ1472">
            <v>0</v>
          </cell>
          <cell r="AR1472">
            <v>4</v>
          </cell>
          <cell r="BH1472">
            <v>5.2</v>
          </cell>
          <cell r="BI1472">
            <v>4</v>
          </cell>
          <cell r="BJ1472">
            <v>0</v>
          </cell>
          <cell r="BK1472" t="str">
            <v>UPJŠ</v>
          </cell>
          <cell r="BN1472">
            <v>4</v>
          </cell>
        </row>
        <row r="1473">
          <cell r="A1473">
            <v>711000000</v>
          </cell>
          <cell r="D1473" t="str">
            <v>Univerzita Pavla Jozefa Šafárika v Košiciach</v>
          </cell>
          <cell r="E1473" t="str">
            <v>Filozofická fakulta</v>
          </cell>
          <cell r="L1473">
            <v>1</v>
          </cell>
          <cell r="M1473">
            <v>2</v>
          </cell>
          <cell r="AN1473">
            <v>16.5</v>
          </cell>
          <cell r="AO1473">
            <v>17.5</v>
          </cell>
          <cell r="AP1473">
            <v>0</v>
          </cell>
          <cell r="AQ1473">
            <v>0</v>
          </cell>
          <cell r="AR1473">
            <v>16.5</v>
          </cell>
          <cell r="BH1473">
            <v>17.82</v>
          </cell>
          <cell r="BI1473">
            <v>17.5</v>
          </cell>
          <cell r="BJ1473">
            <v>0</v>
          </cell>
          <cell r="BK1473" t="str">
            <v>UPJŠ</v>
          </cell>
          <cell r="BN1473">
            <v>16.5</v>
          </cell>
        </row>
        <row r="1474">
          <cell r="A1474">
            <v>711000000</v>
          </cell>
          <cell r="D1474" t="str">
            <v>Univerzita Pavla Jozefa Šafárika v Košiciach</v>
          </cell>
          <cell r="E1474" t="str">
            <v>Prírodovedecká fakulta</v>
          </cell>
          <cell r="L1474">
            <v>1</v>
          </cell>
          <cell r="M1474">
            <v>1</v>
          </cell>
          <cell r="AN1474">
            <v>74</v>
          </cell>
          <cell r="AO1474">
            <v>74</v>
          </cell>
          <cell r="AP1474">
            <v>0</v>
          </cell>
          <cell r="AQ1474">
            <v>0</v>
          </cell>
          <cell r="AR1474">
            <v>74</v>
          </cell>
          <cell r="BH1474">
            <v>93.899999999999991</v>
          </cell>
          <cell r="BI1474">
            <v>74</v>
          </cell>
          <cell r="BJ1474">
            <v>0</v>
          </cell>
          <cell r="BK1474" t="str">
            <v>UPJŠ</v>
          </cell>
          <cell r="BN1474">
            <v>74</v>
          </cell>
        </row>
        <row r="1475">
          <cell r="A1475">
            <v>711000000</v>
          </cell>
          <cell r="D1475" t="str">
            <v>Univerzita Pavla Jozefa Šafárika v Košiciach</v>
          </cell>
          <cell r="E1475" t="str">
            <v>Prírodovedecká fakulta</v>
          </cell>
          <cell r="L1475">
            <v>1</v>
          </cell>
          <cell r="M1475">
            <v>1</v>
          </cell>
          <cell r="AN1475">
            <v>12</v>
          </cell>
          <cell r="AO1475">
            <v>12</v>
          </cell>
          <cell r="AP1475">
            <v>0</v>
          </cell>
          <cell r="AQ1475">
            <v>0</v>
          </cell>
          <cell r="AR1475">
            <v>12</v>
          </cell>
          <cell r="BH1475">
            <v>14.849999999999998</v>
          </cell>
          <cell r="BI1475">
            <v>12</v>
          </cell>
          <cell r="BJ1475">
            <v>0</v>
          </cell>
          <cell r="BK1475" t="str">
            <v>UPJŠ</v>
          </cell>
          <cell r="BN1475">
            <v>12</v>
          </cell>
        </row>
        <row r="1476">
          <cell r="A1476">
            <v>711000000</v>
          </cell>
          <cell r="D1476" t="str">
            <v>Univerzita Pavla Jozefa Šafárika v Košiciach</v>
          </cell>
          <cell r="E1476" t="str">
            <v>Prírodovedecká fakulta</v>
          </cell>
          <cell r="L1476">
            <v>1</v>
          </cell>
          <cell r="M1476">
            <v>3</v>
          </cell>
          <cell r="AN1476">
            <v>3</v>
          </cell>
          <cell r="AO1476">
            <v>0</v>
          </cell>
          <cell r="AP1476">
            <v>0</v>
          </cell>
          <cell r="AQ1476">
            <v>0</v>
          </cell>
          <cell r="AR1476">
            <v>3</v>
          </cell>
          <cell r="BH1476">
            <v>18.900000000000002</v>
          </cell>
          <cell r="BI1476">
            <v>3</v>
          </cell>
          <cell r="BJ1476">
            <v>3</v>
          </cell>
          <cell r="BK1476" t="str">
            <v>UPJŠ</v>
          </cell>
          <cell r="BN1476">
            <v>3</v>
          </cell>
        </row>
        <row r="1477">
          <cell r="A1477">
            <v>711000000</v>
          </cell>
          <cell r="D1477" t="str">
            <v>Univerzita Pavla Jozefa Šafárika v Košiciach</v>
          </cell>
          <cell r="E1477" t="str">
            <v>Prírodovedecká fakulta</v>
          </cell>
          <cell r="L1477">
            <v>1</v>
          </cell>
          <cell r="M1477">
            <v>1</v>
          </cell>
          <cell r="AN1477">
            <v>9</v>
          </cell>
          <cell r="AO1477">
            <v>9</v>
          </cell>
          <cell r="AP1477">
            <v>0</v>
          </cell>
          <cell r="AQ1477">
            <v>0</v>
          </cell>
          <cell r="AR1477">
            <v>9</v>
          </cell>
          <cell r="BH1477">
            <v>11.339999999999998</v>
          </cell>
          <cell r="BI1477">
            <v>9</v>
          </cell>
          <cell r="BJ1477">
            <v>0</v>
          </cell>
          <cell r="BK1477" t="str">
            <v>UPJŠ</v>
          </cell>
          <cell r="BN1477">
            <v>9</v>
          </cell>
        </row>
        <row r="1478">
          <cell r="A1478">
            <v>711000000</v>
          </cell>
          <cell r="D1478" t="str">
            <v>Univerzita Pavla Jozefa Šafárika v Košiciach</v>
          </cell>
          <cell r="E1478" t="str">
            <v>Prírodovedecká fakulta</v>
          </cell>
          <cell r="L1478">
            <v>1</v>
          </cell>
          <cell r="M1478">
            <v>1</v>
          </cell>
          <cell r="AN1478">
            <v>34</v>
          </cell>
          <cell r="AO1478">
            <v>35</v>
          </cell>
          <cell r="AP1478">
            <v>35</v>
          </cell>
          <cell r="AQ1478">
            <v>34</v>
          </cell>
          <cell r="AR1478">
            <v>34</v>
          </cell>
          <cell r="BH1478">
            <v>36.5</v>
          </cell>
          <cell r="BI1478">
            <v>35</v>
          </cell>
          <cell r="BJ1478">
            <v>0</v>
          </cell>
          <cell r="BK1478" t="str">
            <v>UPJŠ</v>
          </cell>
          <cell r="BN1478">
            <v>34</v>
          </cell>
        </row>
        <row r="1479">
          <cell r="A1479">
            <v>711000000</v>
          </cell>
          <cell r="D1479" t="str">
            <v>Univerzita Pavla Jozefa Šafárika v Košiciach</v>
          </cell>
          <cell r="E1479" t="str">
            <v>Prírodovedecká fakulta</v>
          </cell>
          <cell r="L1479">
            <v>1</v>
          </cell>
          <cell r="M1479">
            <v>1</v>
          </cell>
          <cell r="AN1479">
            <v>25</v>
          </cell>
          <cell r="AO1479">
            <v>26</v>
          </cell>
          <cell r="AP1479">
            <v>26</v>
          </cell>
          <cell r="AQ1479">
            <v>0</v>
          </cell>
          <cell r="AR1479">
            <v>25</v>
          </cell>
          <cell r="BH1479">
            <v>29.54</v>
          </cell>
          <cell r="BI1479">
            <v>26</v>
          </cell>
          <cell r="BJ1479">
            <v>0</v>
          </cell>
          <cell r="BK1479" t="str">
            <v>UPJŠ</v>
          </cell>
          <cell r="BN1479">
            <v>25</v>
          </cell>
        </row>
        <row r="1480">
          <cell r="A1480">
            <v>711000000</v>
          </cell>
          <cell r="D1480" t="str">
            <v>Univerzita Pavla Jozefa Šafárika v Košiciach</v>
          </cell>
          <cell r="E1480" t="str">
            <v>Prírodovedecká fakulta</v>
          </cell>
          <cell r="L1480">
            <v>1</v>
          </cell>
          <cell r="M1480">
            <v>1</v>
          </cell>
          <cell r="AN1480">
            <v>3</v>
          </cell>
          <cell r="AO1480">
            <v>3</v>
          </cell>
          <cell r="AP1480">
            <v>3</v>
          </cell>
          <cell r="AQ1480">
            <v>0</v>
          </cell>
          <cell r="AR1480">
            <v>3</v>
          </cell>
          <cell r="BH1480">
            <v>4.0500000000000007</v>
          </cell>
          <cell r="BI1480">
            <v>3</v>
          </cell>
          <cell r="BJ1480">
            <v>0</v>
          </cell>
          <cell r="BK1480" t="str">
            <v>UPJŠ</v>
          </cell>
          <cell r="BN1480">
            <v>3</v>
          </cell>
        </row>
        <row r="1481">
          <cell r="A1481">
            <v>711000000</v>
          </cell>
          <cell r="D1481" t="str">
            <v>Univerzita Pavla Jozefa Šafárika v Košiciach</v>
          </cell>
          <cell r="E1481" t="str">
            <v>Prírodovedecká fakulta</v>
          </cell>
          <cell r="L1481">
            <v>1</v>
          </cell>
          <cell r="M1481">
            <v>1</v>
          </cell>
          <cell r="AN1481">
            <v>13</v>
          </cell>
          <cell r="AO1481">
            <v>13</v>
          </cell>
          <cell r="AP1481">
            <v>0</v>
          </cell>
          <cell r="AQ1481">
            <v>0</v>
          </cell>
          <cell r="AR1481">
            <v>13</v>
          </cell>
          <cell r="BH1481">
            <v>15.679999999999998</v>
          </cell>
          <cell r="BI1481">
            <v>13</v>
          </cell>
          <cell r="BJ1481">
            <v>0</v>
          </cell>
          <cell r="BK1481" t="str">
            <v>UPJŠ</v>
          </cell>
          <cell r="BN1481">
            <v>13</v>
          </cell>
        </row>
        <row r="1482">
          <cell r="A1482">
            <v>711000000</v>
          </cell>
          <cell r="D1482" t="str">
            <v>Univerzita Pavla Jozefa Šafárika v Košiciach</v>
          </cell>
          <cell r="E1482" t="str">
            <v>Prírodovedecká fakulta</v>
          </cell>
          <cell r="L1482">
            <v>1</v>
          </cell>
          <cell r="M1482">
            <v>1</v>
          </cell>
          <cell r="AN1482">
            <v>4</v>
          </cell>
          <cell r="AO1482">
            <v>4</v>
          </cell>
          <cell r="AP1482">
            <v>0</v>
          </cell>
          <cell r="AQ1482">
            <v>0</v>
          </cell>
          <cell r="AR1482">
            <v>4</v>
          </cell>
          <cell r="BH1482">
            <v>5.0999999999999996</v>
          </cell>
          <cell r="BI1482">
            <v>4</v>
          </cell>
          <cell r="BJ1482">
            <v>0</v>
          </cell>
          <cell r="BK1482" t="str">
            <v>UPJŠ</v>
          </cell>
          <cell r="BN1482">
            <v>4</v>
          </cell>
        </row>
        <row r="1483">
          <cell r="A1483">
            <v>711000000</v>
          </cell>
          <cell r="D1483" t="str">
            <v>Univerzita Pavla Jozefa Šafárika v Košiciach</v>
          </cell>
          <cell r="E1483" t="str">
            <v>Prírodovedecká fakulta</v>
          </cell>
          <cell r="L1483">
            <v>1</v>
          </cell>
          <cell r="M1483">
            <v>1</v>
          </cell>
          <cell r="AN1483">
            <v>5</v>
          </cell>
          <cell r="AO1483">
            <v>5</v>
          </cell>
          <cell r="AP1483">
            <v>0</v>
          </cell>
          <cell r="AQ1483">
            <v>0</v>
          </cell>
          <cell r="AR1483">
            <v>5</v>
          </cell>
          <cell r="BH1483">
            <v>4.75</v>
          </cell>
          <cell r="BI1483">
            <v>5</v>
          </cell>
          <cell r="BJ1483">
            <v>0</v>
          </cell>
          <cell r="BK1483" t="str">
            <v>UPJŠ</v>
          </cell>
          <cell r="BN1483">
            <v>5</v>
          </cell>
        </row>
        <row r="1484">
          <cell r="A1484">
            <v>711000000</v>
          </cell>
          <cell r="D1484" t="str">
            <v>Univerzita Pavla Jozefa Šafárika v Košiciach</v>
          </cell>
          <cell r="E1484" t="str">
            <v>Prírodovedecká fakulta</v>
          </cell>
          <cell r="L1484">
            <v>1</v>
          </cell>
          <cell r="M1484">
            <v>1</v>
          </cell>
          <cell r="AN1484">
            <v>12</v>
          </cell>
          <cell r="AO1484">
            <v>12</v>
          </cell>
          <cell r="AP1484">
            <v>0</v>
          </cell>
          <cell r="AQ1484">
            <v>0</v>
          </cell>
          <cell r="AR1484">
            <v>12</v>
          </cell>
          <cell r="BH1484">
            <v>13.26</v>
          </cell>
          <cell r="BI1484">
            <v>12</v>
          </cell>
          <cell r="BJ1484">
            <v>0</v>
          </cell>
          <cell r="BK1484" t="str">
            <v>UPJŠ</v>
          </cell>
          <cell r="BN1484">
            <v>12</v>
          </cell>
        </row>
        <row r="1485">
          <cell r="A1485">
            <v>711000000</v>
          </cell>
          <cell r="D1485" t="str">
            <v>Univerzita Pavla Jozefa Šafárika v Košiciach</v>
          </cell>
          <cell r="E1485" t="str">
            <v>Prírodovedecká fakulta</v>
          </cell>
          <cell r="L1485">
            <v>1</v>
          </cell>
          <cell r="M1485">
            <v>1</v>
          </cell>
          <cell r="AN1485">
            <v>15</v>
          </cell>
          <cell r="AO1485">
            <v>15</v>
          </cell>
          <cell r="AP1485">
            <v>15</v>
          </cell>
          <cell r="AQ1485">
            <v>0</v>
          </cell>
          <cell r="AR1485">
            <v>15</v>
          </cell>
          <cell r="BH1485">
            <v>17.22</v>
          </cell>
          <cell r="BI1485">
            <v>15</v>
          </cell>
          <cell r="BJ1485">
            <v>0</v>
          </cell>
          <cell r="BK1485" t="str">
            <v>UPJŠ</v>
          </cell>
          <cell r="BN1485">
            <v>15</v>
          </cell>
        </row>
        <row r="1486">
          <cell r="A1486">
            <v>711000000</v>
          </cell>
          <cell r="D1486" t="str">
            <v>Univerzita Pavla Jozefa Šafárika v Košiciach</v>
          </cell>
          <cell r="E1486" t="str">
            <v>Fakulta verejnej správy</v>
          </cell>
          <cell r="L1486">
            <v>1</v>
          </cell>
          <cell r="M1486">
            <v>2</v>
          </cell>
          <cell r="AN1486">
            <v>88</v>
          </cell>
          <cell r="AO1486">
            <v>91</v>
          </cell>
          <cell r="AP1486">
            <v>0</v>
          </cell>
          <cell r="AQ1486">
            <v>0</v>
          </cell>
          <cell r="AR1486">
            <v>88</v>
          </cell>
          <cell r="BH1486">
            <v>71.627906976744185</v>
          </cell>
          <cell r="BI1486">
            <v>91</v>
          </cell>
          <cell r="BJ1486">
            <v>0</v>
          </cell>
          <cell r="BK1486" t="str">
            <v>UPJŠ</v>
          </cell>
          <cell r="BN1486">
            <v>88</v>
          </cell>
        </row>
        <row r="1487">
          <cell r="A1487">
            <v>711000000</v>
          </cell>
          <cell r="D1487" t="str">
            <v>Univerzita Pavla Jozefa Šafárika v Košiciach</v>
          </cell>
          <cell r="E1487" t="str">
            <v>Fakulta verejnej správy</v>
          </cell>
          <cell r="L1487">
            <v>1</v>
          </cell>
          <cell r="M1487">
            <v>1</v>
          </cell>
          <cell r="AN1487">
            <v>14</v>
          </cell>
          <cell r="AO1487">
            <v>14</v>
          </cell>
          <cell r="AP1487">
            <v>0</v>
          </cell>
          <cell r="AQ1487">
            <v>0</v>
          </cell>
          <cell r="AR1487">
            <v>14</v>
          </cell>
          <cell r="BH1487">
            <v>10.7</v>
          </cell>
          <cell r="BI1487">
            <v>14</v>
          </cell>
          <cell r="BJ1487">
            <v>0</v>
          </cell>
          <cell r="BK1487" t="str">
            <v>UPJŠ</v>
          </cell>
          <cell r="BN1487">
            <v>14</v>
          </cell>
        </row>
        <row r="1488">
          <cell r="A1488">
            <v>711000000</v>
          </cell>
          <cell r="D1488" t="str">
            <v>Univerzita Pavla Jozefa Šafárika v Košiciach</v>
          </cell>
          <cell r="E1488" t="str">
            <v>Lekárska fakulta</v>
          </cell>
          <cell r="L1488">
            <v>1</v>
          </cell>
          <cell r="M1488">
            <v>5</v>
          </cell>
          <cell r="AN1488">
            <v>33</v>
          </cell>
          <cell r="AO1488">
            <v>36</v>
          </cell>
          <cell r="AP1488">
            <v>0</v>
          </cell>
          <cell r="AQ1488">
            <v>0</v>
          </cell>
          <cell r="AR1488">
            <v>33</v>
          </cell>
          <cell r="BH1488">
            <v>73.650000000000006</v>
          </cell>
          <cell r="BI1488">
            <v>36</v>
          </cell>
          <cell r="BJ1488">
            <v>0</v>
          </cell>
          <cell r="BK1488" t="str">
            <v>UPJŠ</v>
          </cell>
          <cell r="BN1488">
            <v>33</v>
          </cell>
        </row>
        <row r="1489">
          <cell r="A1489">
            <v>711000000</v>
          </cell>
          <cell r="D1489" t="str">
            <v>Univerzita Pavla Jozefa Šafárika v Košiciach</v>
          </cell>
          <cell r="E1489" t="str">
            <v>Lekárska fakulta</v>
          </cell>
          <cell r="L1489">
            <v>1</v>
          </cell>
          <cell r="M1489">
            <v>3</v>
          </cell>
          <cell r="AN1489">
            <v>8</v>
          </cell>
          <cell r="AO1489">
            <v>0</v>
          </cell>
          <cell r="AP1489">
            <v>0</v>
          </cell>
          <cell r="AQ1489">
            <v>0</v>
          </cell>
          <cell r="AR1489">
            <v>8</v>
          </cell>
          <cell r="BH1489">
            <v>50.400000000000006</v>
          </cell>
          <cell r="BI1489">
            <v>8</v>
          </cell>
          <cell r="BJ1489">
            <v>8</v>
          </cell>
          <cell r="BK1489" t="str">
            <v>UPJŠ</v>
          </cell>
          <cell r="BN1489">
            <v>8</v>
          </cell>
        </row>
        <row r="1490">
          <cell r="A1490">
            <v>711000000</v>
          </cell>
          <cell r="D1490" t="str">
            <v>Univerzita Pavla Jozefa Šafárika v Košiciach</v>
          </cell>
          <cell r="E1490" t="str">
            <v>Lekárska fakulta</v>
          </cell>
          <cell r="L1490">
            <v>1</v>
          </cell>
          <cell r="M1490">
            <v>5</v>
          </cell>
          <cell r="AN1490">
            <v>87</v>
          </cell>
          <cell r="AO1490">
            <v>97</v>
          </cell>
          <cell r="AP1490">
            <v>97</v>
          </cell>
          <cell r="AQ1490">
            <v>0</v>
          </cell>
          <cell r="AR1490">
            <v>87</v>
          </cell>
          <cell r="BH1490">
            <v>245.38555555555556</v>
          </cell>
          <cell r="BI1490">
            <v>97</v>
          </cell>
          <cell r="BJ1490">
            <v>0</v>
          </cell>
          <cell r="BK1490" t="str">
            <v>UPJŠ</v>
          </cell>
          <cell r="BN1490">
            <v>87</v>
          </cell>
        </row>
        <row r="1491">
          <cell r="A1491">
            <v>711000000</v>
          </cell>
          <cell r="D1491" t="str">
            <v>Univerzita Pavla Jozefa Šafárika v Košiciach</v>
          </cell>
          <cell r="E1491" t="str">
            <v>Lekárska fakulta</v>
          </cell>
          <cell r="L1491">
            <v>1</v>
          </cell>
          <cell r="M1491">
            <v>5</v>
          </cell>
          <cell r="AN1491">
            <v>40</v>
          </cell>
          <cell r="AO1491">
            <v>42</v>
          </cell>
          <cell r="AP1491">
            <v>0</v>
          </cell>
          <cell r="AQ1491">
            <v>0</v>
          </cell>
          <cell r="AR1491">
            <v>40</v>
          </cell>
          <cell r="BH1491">
            <v>133.10000000000002</v>
          </cell>
          <cell r="BI1491">
            <v>42</v>
          </cell>
          <cell r="BJ1491">
            <v>0</v>
          </cell>
          <cell r="BK1491" t="str">
            <v>UPJŠ</v>
          </cell>
          <cell r="BN1491">
            <v>40</v>
          </cell>
        </row>
        <row r="1492">
          <cell r="A1492">
            <v>711000000</v>
          </cell>
          <cell r="D1492" t="str">
            <v>Univerzita Pavla Jozefa Šafárika v Košiciach</v>
          </cell>
          <cell r="E1492" t="str">
            <v>Právnická fakulta</v>
          </cell>
          <cell r="L1492">
            <v>2</v>
          </cell>
          <cell r="M1492">
            <v>3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BH1492">
            <v>0</v>
          </cell>
          <cell r="BI1492">
            <v>2</v>
          </cell>
          <cell r="BJ1492">
            <v>0</v>
          </cell>
          <cell r="BK1492" t="str">
            <v>UPJŠ</v>
          </cell>
          <cell r="BN1492">
            <v>0</v>
          </cell>
        </row>
        <row r="1493">
          <cell r="A1493">
            <v>711000000</v>
          </cell>
          <cell r="D1493" t="str">
            <v>Univerzita Pavla Jozefa Šafárika v Košiciach</v>
          </cell>
          <cell r="E1493" t="str">
            <v>Právnická fakulta</v>
          </cell>
          <cell r="L1493">
            <v>1</v>
          </cell>
          <cell r="M1493">
            <v>3</v>
          </cell>
          <cell r="AN1493">
            <v>4</v>
          </cell>
          <cell r="AO1493">
            <v>0</v>
          </cell>
          <cell r="AP1493">
            <v>0</v>
          </cell>
          <cell r="AQ1493">
            <v>0</v>
          </cell>
          <cell r="AR1493">
            <v>4</v>
          </cell>
          <cell r="BH1493">
            <v>17.600000000000001</v>
          </cell>
          <cell r="BI1493">
            <v>4</v>
          </cell>
          <cell r="BJ1493">
            <v>4</v>
          </cell>
          <cell r="BK1493" t="str">
            <v>UPJŠ</v>
          </cell>
          <cell r="BN1493">
            <v>4</v>
          </cell>
        </row>
        <row r="1494">
          <cell r="A1494">
            <v>711000000</v>
          </cell>
          <cell r="D1494" t="str">
            <v>Univerzita Pavla Jozefa Šafárika v Košiciach</v>
          </cell>
          <cell r="E1494" t="str">
            <v>Právnická fakulta</v>
          </cell>
          <cell r="L1494">
            <v>1</v>
          </cell>
          <cell r="M1494">
            <v>3</v>
          </cell>
          <cell r="AN1494">
            <v>9</v>
          </cell>
          <cell r="AO1494">
            <v>0</v>
          </cell>
          <cell r="AP1494">
            <v>0</v>
          </cell>
          <cell r="AQ1494">
            <v>0</v>
          </cell>
          <cell r="AR1494">
            <v>9</v>
          </cell>
          <cell r="BH1494">
            <v>39.6</v>
          </cell>
          <cell r="BI1494">
            <v>9</v>
          </cell>
          <cell r="BJ1494">
            <v>9</v>
          </cell>
          <cell r="BK1494" t="str">
            <v>UPJŠ</v>
          </cell>
          <cell r="BN1494">
            <v>9</v>
          </cell>
        </row>
        <row r="1495">
          <cell r="A1495">
            <v>711000000</v>
          </cell>
          <cell r="D1495" t="str">
            <v>Univerzita Pavla Jozefa Šafárika v Košiciach</v>
          </cell>
          <cell r="E1495" t="str">
            <v>Právnická fakulta</v>
          </cell>
          <cell r="L1495">
            <v>1</v>
          </cell>
          <cell r="M1495">
            <v>3</v>
          </cell>
          <cell r="AN1495">
            <v>6</v>
          </cell>
          <cell r="AO1495">
            <v>0</v>
          </cell>
          <cell r="AP1495">
            <v>0</v>
          </cell>
          <cell r="AQ1495">
            <v>0</v>
          </cell>
          <cell r="AR1495">
            <v>6</v>
          </cell>
          <cell r="BH1495">
            <v>26.400000000000002</v>
          </cell>
          <cell r="BI1495">
            <v>6</v>
          </cell>
          <cell r="BJ1495">
            <v>6</v>
          </cell>
          <cell r="BK1495" t="str">
            <v>UPJŠ</v>
          </cell>
          <cell r="BN1495">
            <v>6</v>
          </cell>
        </row>
        <row r="1496">
          <cell r="A1496">
            <v>711000000</v>
          </cell>
          <cell r="D1496" t="str">
            <v>Univerzita Pavla Jozefa Šafárika v Košiciach</v>
          </cell>
          <cell r="E1496" t="str">
            <v>Filozofická fakulta</v>
          </cell>
          <cell r="L1496">
            <v>2</v>
          </cell>
          <cell r="M1496">
            <v>1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BH1496">
            <v>0</v>
          </cell>
          <cell r="BI1496">
            <v>6</v>
          </cell>
          <cell r="BJ1496">
            <v>0</v>
          </cell>
          <cell r="BK1496" t="str">
            <v>UPJŠ</v>
          </cell>
          <cell r="BN1496">
            <v>0</v>
          </cell>
        </row>
        <row r="1497">
          <cell r="A1497">
            <v>711000000</v>
          </cell>
          <cell r="D1497" t="str">
            <v>Univerzita Pavla Jozefa Šafárika v Košiciach</v>
          </cell>
          <cell r="E1497" t="str">
            <v>Filozofická fakulta</v>
          </cell>
          <cell r="L1497">
            <v>2</v>
          </cell>
          <cell r="M1497">
            <v>2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BH1497">
            <v>0</v>
          </cell>
          <cell r="BI1497">
            <v>2</v>
          </cell>
          <cell r="BJ1497">
            <v>0</v>
          </cell>
          <cell r="BK1497" t="str">
            <v>UPJŠ</v>
          </cell>
          <cell r="BN1497">
            <v>0</v>
          </cell>
        </row>
        <row r="1498">
          <cell r="A1498">
            <v>711000000</v>
          </cell>
          <cell r="D1498" t="str">
            <v>Univerzita Pavla Jozefa Šafárika v Košiciach</v>
          </cell>
          <cell r="E1498" t="str">
            <v>Filozofická fakulta</v>
          </cell>
          <cell r="L1498">
            <v>1</v>
          </cell>
          <cell r="M1498">
            <v>2</v>
          </cell>
          <cell r="AN1498">
            <v>82</v>
          </cell>
          <cell r="AO1498">
            <v>87</v>
          </cell>
          <cell r="AP1498">
            <v>0</v>
          </cell>
          <cell r="AQ1498">
            <v>0</v>
          </cell>
          <cell r="AR1498">
            <v>82</v>
          </cell>
          <cell r="BH1498">
            <v>74.19047619047619</v>
          </cell>
          <cell r="BI1498">
            <v>87</v>
          </cell>
          <cell r="BJ1498">
            <v>0</v>
          </cell>
          <cell r="BK1498" t="str">
            <v>UPJŠ</v>
          </cell>
          <cell r="BN1498">
            <v>82</v>
          </cell>
        </row>
        <row r="1499">
          <cell r="A1499">
            <v>711000000</v>
          </cell>
          <cell r="D1499" t="str">
            <v>Univerzita Pavla Jozefa Šafárika v Košiciach</v>
          </cell>
          <cell r="E1499" t="str">
            <v>Filozofická fakulta</v>
          </cell>
          <cell r="L1499">
            <v>2</v>
          </cell>
          <cell r="M1499">
            <v>2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BH1499">
            <v>0</v>
          </cell>
          <cell r="BI1499">
            <v>5</v>
          </cell>
          <cell r="BJ1499">
            <v>0</v>
          </cell>
          <cell r="BK1499" t="str">
            <v>UPJŠ</v>
          </cell>
          <cell r="BN1499">
            <v>0</v>
          </cell>
        </row>
        <row r="1500">
          <cell r="A1500">
            <v>711000000</v>
          </cell>
          <cell r="D1500" t="str">
            <v>Univerzita Pavla Jozefa Šafárika v Košiciach</v>
          </cell>
          <cell r="E1500" t="str">
            <v>Filozofická fakulta</v>
          </cell>
          <cell r="L1500">
            <v>1</v>
          </cell>
          <cell r="M1500">
            <v>3</v>
          </cell>
          <cell r="AN1500">
            <v>6</v>
          </cell>
          <cell r="AO1500">
            <v>0</v>
          </cell>
          <cell r="AP1500">
            <v>0</v>
          </cell>
          <cell r="AQ1500">
            <v>0</v>
          </cell>
          <cell r="AR1500">
            <v>6</v>
          </cell>
          <cell r="BH1500">
            <v>26.400000000000002</v>
          </cell>
          <cell r="BI1500">
            <v>6</v>
          </cell>
          <cell r="BJ1500">
            <v>6</v>
          </cell>
          <cell r="BK1500" t="str">
            <v>UPJŠ</v>
          </cell>
          <cell r="BN1500">
            <v>6</v>
          </cell>
        </row>
        <row r="1501">
          <cell r="A1501">
            <v>711000000</v>
          </cell>
          <cell r="D1501" t="str">
            <v>Univerzita Pavla Jozefa Šafárika v Košiciach</v>
          </cell>
          <cell r="E1501" t="str">
            <v>Filozofická fakulta</v>
          </cell>
          <cell r="L1501">
            <v>1</v>
          </cell>
          <cell r="M1501">
            <v>3</v>
          </cell>
          <cell r="AN1501">
            <v>7</v>
          </cell>
          <cell r="AO1501">
            <v>0</v>
          </cell>
          <cell r="AP1501">
            <v>0</v>
          </cell>
          <cell r="AQ1501">
            <v>0</v>
          </cell>
          <cell r="AR1501">
            <v>7</v>
          </cell>
          <cell r="BH1501">
            <v>30.800000000000004</v>
          </cell>
          <cell r="BI1501">
            <v>7</v>
          </cell>
          <cell r="BJ1501">
            <v>7</v>
          </cell>
          <cell r="BK1501" t="str">
            <v>UPJŠ</v>
          </cell>
          <cell r="BN1501">
            <v>7</v>
          </cell>
        </row>
        <row r="1502">
          <cell r="A1502">
            <v>711000000</v>
          </cell>
          <cell r="D1502" t="str">
            <v>Univerzita Pavla Jozefa Šafárika v Košiciach</v>
          </cell>
          <cell r="E1502" t="str">
            <v>Filozofická fakulta</v>
          </cell>
          <cell r="L1502">
            <v>1</v>
          </cell>
          <cell r="M1502">
            <v>3</v>
          </cell>
          <cell r="AN1502">
            <v>12</v>
          </cell>
          <cell r="AO1502">
            <v>0</v>
          </cell>
          <cell r="AP1502">
            <v>0</v>
          </cell>
          <cell r="AQ1502">
            <v>0</v>
          </cell>
          <cell r="AR1502">
            <v>12</v>
          </cell>
          <cell r="BH1502">
            <v>52.800000000000004</v>
          </cell>
          <cell r="BI1502">
            <v>12</v>
          </cell>
          <cell r="BJ1502">
            <v>12</v>
          </cell>
          <cell r="BK1502" t="str">
            <v>UPJŠ</v>
          </cell>
          <cell r="BN1502">
            <v>12</v>
          </cell>
        </row>
        <row r="1503">
          <cell r="A1503">
            <v>711000000</v>
          </cell>
          <cell r="D1503" t="str">
            <v>Univerzita Pavla Jozefa Šafárika v Košiciach</v>
          </cell>
          <cell r="E1503" t="str">
            <v>Filozofická fakulta</v>
          </cell>
          <cell r="L1503">
            <v>1</v>
          </cell>
          <cell r="M1503">
            <v>3</v>
          </cell>
          <cell r="AN1503">
            <v>9</v>
          </cell>
          <cell r="AO1503">
            <v>0</v>
          </cell>
          <cell r="AP1503">
            <v>0</v>
          </cell>
          <cell r="AQ1503">
            <v>0</v>
          </cell>
          <cell r="AR1503">
            <v>9</v>
          </cell>
          <cell r="BH1503">
            <v>39.6</v>
          </cell>
          <cell r="BI1503">
            <v>9</v>
          </cell>
          <cell r="BJ1503">
            <v>9</v>
          </cell>
          <cell r="BK1503" t="str">
            <v>UPJŠ</v>
          </cell>
          <cell r="BN1503">
            <v>9</v>
          </cell>
        </row>
        <row r="1504">
          <cell r="A1504">
            <v>711000000</v>
          </cell>
          <cell r="D1504" t="str">
            <v>Univerzita Pavla Jozefa Šafárika v Košiciach</v>
          </cell>
          <cell r="E1504" t="str">
            <v>Filozofická fakulta</v>
          </cell>
          <cell r="L1504">
            <v>1</v>
          </cell>
          <cell r="M1504">
            <v>2</v>
          </cell>
          <cell r="AN1504">
            <v>23.5</v>
          </cell>
          <cell r="AO1504">
            <v>24</v>
          </cell>
          <cell r="AP1504">
            <v>0</v>
          </cell>
          <cell r="AQ1504">
            <v>0</v>
          </cell>
          <cell r="AR1504">
            <v>23.5</v>
          </cell>
          <cell r="BH1504">
            <v>25.85</v>
          </cell>
          <cell r="BI1504">
            <v>24</v>
          </cell>
          <cell r="BJ1504">
            <v>0</v>
          </cell>
          <cell r="BK1504" t="str">
            <v>UPJŠ</v>
          </cell>
          <cell r="BN1504">
            <v>23.5</v>
          </cell>
        </row>
        <row r="1505">
          <cell r="A1505">
            <v>711000000</v>
          </cell>
          <cell r="D1505" t="str">
            <v>Univerzita Pavla Jozefa Šafárika v Košiciach</v>
          </cell>
          <cell r="E1505" t="str">
            <v>Filozofická fakulta</v>
          </cell>
          <cell r="L1505">
            <v>2</v>
          </cell>
          <cell r="M1505">
            <v>2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BH1505">
            <v>0</v>
          </cell>
          <cell r="BI1505">
            <v>2</v>
          </cell>
          <cell r="BJ1505">
            <v>0</v>
          </cell>
          <cell r="BK1505" t="str">
            <v>UPJŠ</v>
          </cell>
          <cell r="BN1505">
            <v>0</v>
          </cell>
        </row>
        <row r="1506">
          <cell r="A1506">
            <v>711000000</v>
          </cell>
          <cell r="D1506" t="str">
            <v>Univerzita Pavla Jozefa Šafárika v Košiciach</v>
          </cell>
          <cell r="E1506" t="str">
            <v>Filozofická fakulta</v>
          </cell>
          <cell r="L1506">
            <v>1</v>
          </cell>
          <cell r="M1506">
            <v>1</v>
          </cell>
          <cell r="AN1506">
            <v>10</v>
          </cell>
          <cell r="AO1506">
            <v>12</v>
          </cell>
          <cell r="AP1506">
            <v>0</v>
          </cell>
          <cell r="AQ1506">
            <v>0</v>
          </cell>
          <cell r="AR1506">
            <v>10</v>
          </cell>
          <cell r="BH1506">
            <v>9.5955188679245289</v>
          </cell>
          <cell r="BI1506">
            <v>12</v>
          </cell>
          <cell r="BJ1506">
            <v>0</v>
          </cell>
          <cell r="BK1506" t="str">
            <v>UPJŠ</v>
          </cell>
          <cell r="BN1506">
            <v>10</v>
          </cell>
        </row>
        <row r="1507">
          <cell r="A1507">
            <v>711000000</v>
          </cell>
          <cell r="D1507" t="str">
            <v>Univerzita Pavla Jozefa Šafárika v Košiciach</v>
          </cell>
          <cell r="E1507" t="str">
            <v>Filozofická fakulta</v>
          </cell>
          <cell r="L1507">
            <v>1</v>
          </cell>
          <cell r="M1507">
            <v>1</v>
          </cell>
          <cell r="AN1507">
            <v>13</v>
          </cell>
          <cell r="AO1507">
            <v>13</v>
          </cell>
          <cell r="AP1507">
            <v>0</v>
          </cell>
          <cell r="AQ1507">
            <v>0</v>
          </cell>
          <cell r="AR1507">
            <v>13</v>
          </cell>
          <cell r="BH1507">
            <v>13.25</v>
          </cell>
          <cell r="BI1507">
            <v>13</v>
          </cell>
          <cell r="BJ1507">
            <v>0</v>
          </cell>
          <cell r="BK1507" t="str">
            <v>UPJŠ</v>
          </cell>
          <cell r="BN1507">
            <v>13</v>
          </cell>
        </row>
        <row r="1508">
          <cell r="A1508">
            <v>711000000</v>
          </cell>
          <cell r="D1508" t="str">
            <v>Univerzita Pavla Jozefa Šafárika v Košiciach</v>
          </cell>
          <cell r="E1508" t="str">
            <v>Filozofická fakulta</v>
          </cell>
          <cell r="L1508">
            <v>1</v>
          </cell>
          <cell r="M1508">
            <v>1</v>
          </cell>
          <cell r="AN1508">
            <v>10</v>
          </cell>
          <cell r="AO1508">
            <v>11</v>
          </cell>
          <cell r="AP1508">
            <v>0</v>
          </cell>
          <cell r="AQ1508">
            <v>0</v>
          </cell>
          <cell r="AR1508">
            <v>10</v>
          </cell>
          <cell r="BH1508">
            <v>8.8000000000000007</v>
          </cell>
          <cell r="BI1508">
            <v>11</v>
          </cell>
          <cell r="BJ1508">
            <v>0</v>
          </cell>
          <cell r="BK1508" t="str">
            <v>UPJŠ</v>
          </cell>
          <cell r="BN1508">
            <v>10</v>
          </cell>
        </row>
        <row r="1509">
          <cell r="A1509">
            <v>711000000</v>
          </cell>
          <cell r="D1509" t="str">
            <v>Univerzita Pavla Jozefa Šafárika v Košiciach</v>
          </cell>
          <cell r="E1509" t="str">
            <v>Filozofická fakulta</v>
          </cell>
          <cell r="L1509">
            <v>1</v>
          </cell>
          <cell r="M1509">
            <v>1</v>
          </cell>
          <cell r="AN1509">
            <v>2</v>
          </cell>
          <cell r="AO1509">
            <v>2</v>
          </cell>
          <cell r="AP1509">
            <v>0</v>
          </cell>
          <cell r="AQ1509">
            <v>0</v>
          </cell>
          <cell r="AR1509">
            <v>2</v>
          </cell>
          <cell r="BH1509">
            <v>2</v>
          </cell>
          <cell r="BI1509">
            <v>2</v>
          </cell>
          <cell r="BJ1509">
            <v>0</v>
          </cell>
          <cell r="BK1509" t="str">
            <v>UPJŠ</v>
          </cell>
          <cell r="BN1509">
            <v>2</v>
          </cell>
        </row>
        <row r="1510">
          <cell r="A1510">
            <v>711000000</v>
          </cell>
          <cell r="D1510" t="str">
            <v>Univerzita Pavla Jozefa Šafárika v Košiciach</v>
          </cell>
          <cell r="E1510" t="str">
            <v>Filozofická fakulta</v>
          </cell>
          <cell r="L1510">
            <v>1</v>
          </cell>
          <cell r="M1510">
            <v>1</v>
          </cell>
          <cell r="AN1510">
            <v>12</v>
          </cell>
          <cell r="AO1510">
            <v>13</v>
          </cell>
          <cell r="AP1510">
            <v>0</v>
          </cell>
          <cell r="AQ1510">
            <v>0</v>
          </cell>
          <cell r="AR1510">
            <v>12</v>
          </cell>
          <cell r="BH1510">
            <v>13.125</v>
          </cell>
          <cell r="BI1510">
            <v>13</v>
          </cell>
          <cell r="BJ1510">
            <v>0</v>
          </cell>
          <cell r="BK1510" t="str">
            <v>UPJŠ</v>
          </cell>
          <cell r="BN1510">
            <v>12</v>
          </cell>
        </row>
        <row r="1511">
          <cell r="A1511">
            <v>711000000</v>
          </cell>
          <cell r="D1511" t="str">
            <v>Univerzita Pavla Jozefa Šafárika v Košiciach</v>
          </cell>
          <cell r="E1511" t="str">
            <v>Filozofická fakulta</v>
          </cell>
          <cell r="L1511">
            <v>1</v>
          </cell>
          <cell r="M1511">
            <v>1</v>
          </cell>
          <cell r="AN1511">
            <v>6</v>
          </cell>
          <cell r="AO1511">
            <v>6</v>
          </cell>
          <cell r="AP1511">
            <v>0</v>
          </cell>
          <cell r="AQ1511">
            <v>0</v>
          </cell>
          <cell r="AR1511">
            <v>6</v>
          </cell>
          <cell r="BH1511">
            <v>4.8</v>
          </cell>
          <cell r="BI1511">
            <v>6</v>
          </cell>
          <cell r="BJ1511">
            <v>0</v>
          </cell>
          <cell r="BK1511" t="str">
            <v>UPJŠ</v>
          </cell>
          <cell r="BN1511">
            <v>6</v>
          </cell>
        </row>
        <row r="1512">
          <cell r="A1512">
            <v>711000000</v>
          </cell>
          <cell r="D1512" t="str">
            <v>Univerzita Pavla Jozefa Šafárika v Košiciach</v>
          </cell>
          <cell r="E1512" t="str">
            <v>Filozofická fakulta</v>
          </cell>
          <cell r="L1512">
            <v>1</v>
          </cell>
          <cell r="M1512">
            <v>1</v>
          </cell>
          <cell r="AN1512">
            <v>20</v>
          </cell>
          <cell r="AO1512">
            <v>21</v>
          </cell>
          <cell r="AP1512">
            <v>0</v>
          </cell>
          <cell r="AQ1512">
            <v>0</v>
          </cell>
          <cell r="AR1512">
            <v>20</v>
          </cell>
          <cell r="BH1512">
            <v>16.100000000000001</v>
          </cell>
          <cell r="BI1512">
            <v>21</v>
          </cell>
          <cell r="BJ1512">
            <v>0</v>
          </cell>
          <cell r="BK1512" t="str">
            <v>UPJŠ</v>
          </cell>
          <cell r="BN1512">
            <v>20</v>
          </cell>
        </row>
        <row r="1513">
          <cell r="A1513">
            <v>711000000</v>
          </cell>
          <cell r="D1513" t="str">
            <v>Univerzita Pavla Jozefa Šafárika v Košiciach</v>
          </cell>
          <cell r="E1513" t="str">
            <v>Filozofická fakulta</v>
          </cell>
          <cell r="L1513">
            <v>2</v>
          </cell>
          <cell r="M1513">
            <v>2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BH1513">
            <v>0</v>
          </cell>
          <cell r="BI1513">
            <v>1</v>
          </cell>
          <cell r="BJ1513">
            <v>0</v>
          </cell>
          <cell r="BK1513" t="str">
            <v>UPJŠ</v>
          </cell>
          <cell r="BN1513">
            <v>0</v>
          </cell>
        </row>
        <row r="1514">
          <cell r="A1514">
            <v>711000000</v>
          </cell>
          <cell r="D1514" t="str">
            <v>Univerzita Pavla Jozefa Šafárika v Košiciach</v>
          </cell>
          <cell r="E1514" t="str">
            <v>Filozofická fakulta</v>
          </cell>
          <cell r="L1514">
            <v>1</v>
          </cell>
          <cell r="M1514">
            <v>2</v>
          </cell>
          <cell r="AN1514">
            <v>9</v>
          </cell>
          <cell r="AO1514">
            <v>10</v>
          </cell>
          <cell r="AP1514">
            <v>0</v>
          </cell>
          <cell r="AQ1514">
            <v>0</v>
          </cell>
          <cell r="AR1514">
            <v>9</v>
          </cell>
          <cell r="BH1514">
            <v>7.875</v>
          </cell>
          <cell r="BI1514">
            <v>10</v>
          </cell>
          <cell r="BJ1514">
            <v>0</v>
          </cell>
          <cell r="BK1514" t="str">
            <v>UPJŠ</v>
          </cell>
          <cell r="BN1514">
            <v>9</v>
          </cell>
        </row>
        <row r="1515">
          <cell r="A1515">
            <v>716000000</v>
          </cell>
          <cell r="D1515" t="str">
            <v>Univerzita Konštantína Filozofa v Nitre</v>
          </cell>
          <cell r="E1515" t="str">
            <v>Fakulta prírodných vied a informatiky</v>
          </cell>
          <cell r="L1515">
            <v>2</v>
          </cell>
          <cell r="M1515">
            <v>2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BH1515">
            <v>0</v>
          </cell>
          <cell r="BI1515">
            <v>10</v>
          </cell>
          <cell r="BJ1515">
            <v>0</v>
          </cell>
          <cell r="BK1515" t="str">
            <v>UKF</v>
          </cell>
          <cell r="BN1515">
            <v>0</v>
          </cell>
        </row>
        <row r="1516">
          <cell r="A1516">
            <v>716000000</v>
          </cell>
          <cell r="D1516" t="str">
            <v>Univerzita Konštantína Filozofa v Nitre</v>
          </cell>
          <cell r="E1516" t="str">
            <v>Fakulta prírodných vied a informatiky</v>
          </cell>
          <cell r="L1516">
            <v>1</v>
          </cell>
          <cell r="M1516">
            <v>2</v>
          </cell>
          <cell r="AN1516">
            <v>4.5</v>
          </cell>
          <cell r="AO1516">
            <v>5</v>
          </cell>
          <cell r="AP1516">
            <v>0</v>
          </cell>
          <cell r="AQ1516">
            <v>0</v>
          </cell>
          <cell r="AR1516">
            <v>4.5</v>
          </cell>
          <cell r="BH1516">
            <v>4.95</v>
          </cell>
          <cell r="BI1516">
            <v>5</v>
          </cell>
          <cell r="BJ1516">
            <v>0</v>
          </cell>
          <cell r="BK1516" t="str">
            <v>UKF</v>
          </cell>
          <cell r="BN1516">
            <v>4.5</v>
          </cell>
        </row>
        <row r="1517">
          <cell r="A1517">
            <v>716000000</v>
          </cell>
          <cell r="D1517" t="str">
            <v>Univerzita Konštantína Filozofa v Nitre</v>
          </cell>
          <cell r="E1517" t="str">
            <v>Fakulta prírodných vied a informatiky</v>
          </cell>
          <cell r="L1517">
            <v>1</v>
          </cell>
          <cell r="M1517">
            <v>3</v>
          </cell>
          <cell r="AN1517">
            <v>10</v>
          </cell>
          <cell r="AO1517">
            <v>0</v>
          </cell>
          <cell r="AP1517">
            <v>0</v>
          </cell>
          <cell r="AQ1517">
            <v>10</v>
          </cell>
          <cell r="AR1517">
            <v>10</v>
          </cell>
          <cell r="BH1517">
            <v>84</v>
          </cell>
          <cell r="BI1517">
            <v>10</v>
          </cell>
          <cell r="BJ1517">
            <v>10</v>
          </cell>
          <cell r="BK1517" t="str">
            <v>UKF</v>
          </cell>
          <cell r="BN1517">
            <v>10</v>
          </cell>
        </row>
        <row r="1518">
          <cell r="A1518">
            <v>716000000</v>
          </cell>
          <cell r="D1518" t="str">
            <v>Univerzita Konštantína Filozofa v Nitre</v>
          </cell>
          <cell r="E1518" t="str">
            <v>Fakulta prírodných vied a informatiky</v>
          </cell>
          <cell r="L1518">
            <v>1</v>
          </cell>
          <cell r="M1518">
            <v>3</v>
          </cell>
          <cell r="AN1518">
            <v>3</v>
          </cell>
          <cell r="AO1518">
            <v>0</v>
          </cell>
          <cell r="AP1518">
            <v>0</v>
          </cell>
          <cell r="AQ1518">
            <v>0</v>
          </cell>
          <cell r="AR1518">
            <v>3</v>
          </cell>
          <cell r="BH1518">
            <v>18.900000000000002</v>
          </cell>
          <cell r="BI1518">
            <v>3</v>
          </cell>
          <cell r="BJ1518">
            <v>3</v>
          </cell>
          <cell r="BK1518" t="str">
            <v>UKF</v>
          </cell>
          <cell r="BN1518">
            <v>3</v>
          </cell>
        </row>
        <row r="1519">
          <cell r="A1519">
            <v>716000000</v>
          </cell>
          <cell r="D1519" t="str">
            <v>Univerzita Konštantína Filozofa v Nitre</v>
          </cell>
          <cell r="E1519" t="str">
            <v>Fakulta prírodných vied a informatiky</v>
          </cell>
          <cell r="L1519">
            <v>1</v>
          </cell>
          <cell r="M1519">
            <v>2</v>
          </cell>
          <cell r="AN1519">
            <v>18.5</v>
          </cell>
          <cell r="AO1519">
            <v>19.5</v>
          </cell>
          <cell r="AP1519">
            <v>0</v>
          </cell>
          <cell r="AQ1519">
            <v>0</v>
          </cell>
          <cell r="AR1519">
            <v>18.5</v>
          </cell>
          <cell r="BH1519">
            <v>23.64782608695652</v>
          </cell>
          <cell r="BI1519">
            <v>19.5</v>
          </cell>
          <cell r="BJ1519">
            <v>0</v>
          </cell>
          <cell r="BK1519" t="str">
            <v>UKF</v>
          </cell>
          <cell r="BN1519">
            <v>18.5</v>
          </cell>
        </row>
        <row r="1520">
          <cell r="A1520">
            <v>716000000</v>
          </cell>
          <cell r="D1520" t="str">
            <v>Univerzita Konštantína Filozofa v Nitre</v>
          </cell>
          <cell r="E1520" t="str">
            <v>Fakulta prírodných vied a informatiky</v>
          </cell>
          <cell r="L1520">
            <v>1</v>
          </cell>
          <cell r="M1520">
            <v>2</v>
          </cell>
          <cell r="AN1520">
            <v>30.5</v>
          </cell>
          <cell r="AO1520">
            <v>31</v>
          </cell>
          <cell r="AP1520">
            <v>31</v>
          </cell>
          <cell r="AQ1520">
            <v>30.5</v>
          </cell>
          <cell r="AR1520">
            <v>30.5</v>
          </cell>
          <cell r="BH1520">
            <v>41.862745098039213</v>
          </cell>
          <cell r="BI1520">
            <v>31</v>
          </cell>
          <cell r="BJ1520">
            <v>0</v>
          </cell>
          <cell r="BK1520" t="str">
            <v>UKF</v>
          </cell>
          <cell r="BN1520">
            <v>30.5</v>
          </cell>
        </row>
        <row r="1521">
          <cell r="A1521">
            <v>716000000</v>
          </cell>
          <cell r="D1521" t="str">
            <v>Univerzita Konštantína Filozofa v Nitre</v>
          </cell>
          <cell r="E1521" t="str">
            <v>Pedagogická fakulta</v>
          </cell>
          <cell r="L1521">
            <v>1</v>
          </cell>
          <cell r="M1521">
            <v>2</v>
          </cell>
          <cell r="AN1521">
            <v>27.5</v>
          </cell>
          <cell r="AO1521">
            <v>31</v>
          </cell>
          <cell r="AP1521">
            <v>0</v>
          </cell>
          <cell r="AQ1521">
            <v>0</v>
          </cell>
          <cell r="AR1521">
            <v>27.5</v>
          </cell>
          <cell r="BH1521">
            <v>30.8</v>
          </cell>
          <cell r="BI1521">
            <v>31</v>
          </cell>
          <cell r="BJ1521">
            <v>0</v>
          </cell>
          <cell r="BK1521" t="str">
            <v>UKF</v>
          </cell>
          <cell r="BN1521">
            <v>27.5</v>
          </cell>
        </row>
        <row r="1522">
          <cell r="A1522">
            <v>716000000</v>
          </cell>
          <cell r="D1522" t="str">
            <v>Univerzita Konštantína Filozofa v Nitre</v>
          </cell>
          <cell r="E1522" t="str">
            <v>Pedagogická fakulta</v>
          </cell>
          <cell r="L1522">
            <v>1</v>
          </cell>
          <cell r="M1522">
            <v>1</v>
          </cell>
          <cell r="AN1522">
            <v>5.5</v>
          </cell>
          <cell r="AO1522">
            <v>6</v>
          </cell>
          <cell r="AP1522">
            <v>0</v>
          </cell>
          <cell r="AQ1522">
            <v>0</v>
          </cell>
          <cell r="AR1522">
            <v>5.5</v>
          </cell>
          <cell r="BH1522">
            <v>6.6499999999999995</v>
          </cell>
          <cell r="BI1522">
            <v>6</v>
          </cell>
          <cell r="BJ1522">
            <v>0</v>
          </cell>
          <cell r="BK1522" t="str">
            <v>UKF</v>
          </cell>
          <cell r="BN1522">
            <v>5.5</v>
          </cell>
        </row>
        <row r="1523">
          <cell r="A1523">
            <v>716000000</v>
          </cell>
          <cell r="D1523" t="str">
            <v>Univerzita Konštantína Filozofa v Nitre</v>
          </cell>
          <cell r="E1523" t="str">
            <v>Fakulta prírodných vied a informatiky</v>
          </cell>
          <cell r="L1523">
            <v>1</v>
          </cell>
          <cell r="M1523">
            <v>1</v>
          </cell>
          <cell r="AN1523">
            <v>0</v>
          </cell>
          <cell r="AO1523">
            <v>3</v>
          </cell>
          <cell r="AP1523">
            <v>0</v>
          </cell>
          <cell r="AQ1523">
            <v>0</v>
          </cell>
          <cell r="AR1523">
            <v>0</v>
          </cell>
          <cell r="BH1523">
            <v>0</v>
          </cell>
          <cell r="BI1523">
            <v>3</v>
          </cell>
          <cell r="BJ1523">
            <v>0</v>
          </cell>
          <cell r="BK1523" t="str">
            <v>UKF</v>
          </cell>
          <cell r="BN1523">
            <v>0</v>
          </cell>
        </row>
        <row r="1524">
          <cell r="A1524">
            <v>716000000</v>
          </cell>
          <cell r="D1524" t="str">
            <v>Univerzita Konštantína Filozofa v Nitre</v>
          </cell>
          <cell r="E1524" t="str">
            <v>Fakulta prírodných vied a informatiky</v>
          </cell>
          <cell r="L1524">
            <v>1</v>
          </cell>
          <cell r="M1524">
            <v>2</v>
          </cell>
          <cell r="AN1524">
            <v>13</v>
          </cell>
          <cell r="AO1524">
            <v>14</v>
          </cell>
          <cell r="AP1524">
            <v>0</v>
          </cell>
          <cell r="AQ1524">
            <v>0</v>
          </cell>
          <cell r="AR1524">
            <v>13</v>
          </cell>
          <cell r="BH1524">
            <v>16.714285714285715</v>
          </cell>
          <cell r="BI1524">
            <v>14</v>
          </cell>
          <cell r="BJ1524">
            <v>0</v>
          </cell>
          <cell r="BK1524" t="str">
            <v>UKF</v>
          </cell>
          <cell r="BN1524">
            <v>13</v>
          </cell>
        </row>
        <row r="1525">
          <cell r="A1525">
            <v>716000000</v>
          </cell>
          <cell r="D1525" t="str">
            <v>Univerzita Konštantína Filozofa v Nitre</v>
          </cell>
          <cell r="E1525" t="str">
            <v>Fakulta prírodných vied a informatiky</v>
          </cell>
          <cell r="L1525">
            <v>1</v>
          </cell>
          <cell r="M1525">
            <v>1</v>
          </cell>
          <cell r="AN1525">
            <v>10</v>
          </cell>
          <cell r="AO1525">
            <v>13</v>
          </cell>
          <cell r="AP1525">
            <v>0</v>
          </cell>
          <cell r="AQ1525">
            <v>0</v>
          </cell>
          <cell r="AR1525">
            <v>10</v>
          </cell>
          <cell r="BH1525">
            <v>13.200000000000001</v>
          </cell>
          <cell r="BI1525">
            <v>13</v>
          </cell>
          <cell r="BJ1525">
            <v>0</v>
          </cell>
          <cell r="BK1525" t="str">
            <v>UKF</v>
          </cell>
          <cell r="BN1525">
            <v>10</v>
          </cell>
        </row>
        <row r="1526">
          <cell r="A1526">
            <v>716000000</v>
          </cell>
          <cell r="D1526" t="str">
            <v>Univerzita Konštantína Filozofa v Nitre</v>
          </cell>
          <cell r="E1526" t="str">
            <v>Fakulta prírodných vied a informatiky</v>
          </cell>
          <cell r="L1526">
            <v>1</v>
          </cell>
          <cell r="M1526">
            <v>1</v>
          </cell>
          <cell r="AN1526">
            <v>5</v>
          </cell>
          <cell r="AO1526">
            <v>6</v>
          </cell>
          <cell r="AP1526">
            <v>0</v>
          </cell>
          <cell r="AQ1526">
            <v>0</v>
          </cell>
          <cell r="AR1526">
            <v>5</v>
          </cell>
          <cell r="BH1526">
            <v>5.884254143646408</v>
          </cell>
          <cell r="BI1526">
            <v>6</v>
          </cell>
          <cell r="BJ1526">
            <v>0</v>
          </cell>
          <cell r="BK1526" t="str">
            <v>UKF</v>
          </cell>
          <cell r="BN1526">
            <v>5</v>
          </cell>
        </row>
        <row r="1527">
          <cell r="A1527">
            <v>716000000</v>
          </cell>
          <cell r="D1527" t="str">
            <v>Univerzita Konštantína Filozofa v Nitre</v>
          </cell>
          <cell r="E1527" t="str">
            <v>Filozofická fakulta</v>
          </cell>
          <cell r="L1527">
            <v>1</v>
          </cell>
          <cell r="M1527">
            <v>1</v>
          </cell>
          <cell r="AN1527">
            <v>5</v>
          </cell>
          <cell r="AO1527">
            <v>5.5</v>
          </cell>
          <cell r="AP1527">
            <v>0</v>
          </cell>
          <cell r="AQ1527">
            <v>0</v>
          </cell>
          <cell r="AR1527">
            <v>5</v>
          </cell>
          <cell r="BH1527">
            <v>5.1700000000000008</v>
          </cell>
          <cell r="BI1527">
            <v>5.5</v>
          </cell>
          <cell r="BJ1527">
            <v>0</v>
          </cell>
          <cell r="BK1527" t="str">
            <v>UKF</v>
          </cell>
          <cell r="BN1527">
            <v>5</v>
          </cell>
        </row>
        <row r="1528">
          <cell r="A1528">
            <v>716000000</v>
          </cell>
          <cell r="D1528" t="str">
            <v>Univerzita Konštantína Filozofa v Nitre</v>
          </cell>
          <cell r="E1528" t="str">
            <v>Fakulta prírodných vied a informatiky</v>
          </cell>
          <cell r="L1528">
            <v>1</v>
          </cell>
          <cell r="M1528">
            <v>1</v>
          </cell>
          <cell r="AN1528">
            <v>7.5</v>
          </cell>
          <cell r="AO1528">
            <v>7.5</v>
          </cell>
          <cell r="AP1528">
            <v>7.5</v>
          </cell>
          <cell r="AQ1528">
            <v>7.5</v>
          </cell>
          <cell r="AR1528">
            <v>7.5</v>
          </cell>
          <cell r="BH1528">
            <v>9.4499999999999993</v>
          </cell>
          <cell r="BI1528">
            <v>7.5</v>
          </cell>
          <cell r="BJ1528">
            <v>0</v>
          </cell>
          <cell r="BK1528" t="str">
            <v>UKF</v>
          </cell>
          <cell r="BN1528">
            <v>7.5</v>
          </cell>
        </row>
        <row r="1529">
          <cell r="A1529">
            <v>716000000</v>
          </cell>
          <cell r="D1529" t="str">
            <v>Univerzita Konštantína Filozofa v Nitre</v>
          </cell>
          <cell r="E1529" t="str">
            <v>Filozofická fakulta</v>
          </cell>
          <cell r="L1529">
            <v>1</v>
          </cell>
          <cell r="M1529">
            <v>1</v>
          </cell>
          <cell r="AN1529">
            <v>17</v>
          </cell>
          <cell r="AO1529">
            <v>17.5</v>
          </cell>
          <cell r="AP1529">
            <v>0</v>
          </cell>
          <cell r="AQ1529">
            <v>0</v>
          </cell>
          <cell r="AR1529">
            <v>17</v>
          </cell>
          <cell r="BH1529">
            <v>15.400000000000002</v>
          </cell>
          <cell r="BI1529">
            <v>17.5</v>
          </cell>
          <cell r="BJ1529">
            <v>0</v>
          </cell>
          <cell r="BK1529" t="str">
            <v>UKF</v>
          </cell>
          <cell r="BN1529">
            <v>17</v>
          </cell>
        </row>
        <row r="1530">
          <cell r="A1530">
            <v>716000000</v>
          </cell>
          <cell r="D1530" t="str">
            <v>Univerzita Konštantína Filozofa v Nitre</v>
          </cell>
          <cell r="E1530" t="str">
            <v>Fakulta prírodných vied a informatiky</v>
          </cell>
          <cell r="L1530">
            <v>1</v>
          </cell>
          <cell r="M1530">
            <v>1</v>
          </cell>
          <cell r="AN1530">
            <v>12.5</v>
          </cell>
          <cell r="AO1530">
            <v>13.5</v>
          </cell>
          <cell r="AP1530">
            <v>13.5</v>
          </cell>
          <cell r="AQ1530">
            <v>12.5</v>
          </cell>
          <cell r="AR1530">
            <v>12.5</v>
          </cell>
          <cell r="BH1530">
            <v>14.77</v>
          </cell>
          <cell r="BI1530">
            <v>13.5</v>
          </cell>
          <cell r="BJ1530">
            <v>0</v>
          </cell>
          <cell r="BK1530" t="str">
            <v>UKF</v>
          </cell>
          <cell r="BN1530">
            <v>12.5</v>
          </cell>
        </row>
        <row r="1531">
          <cell r="A1531">
            <v>716000000</v>
          </cell>
          <cell r="D1531" t="str">
            <v>Univerzita Konštantína Filozofa v Nitre</v>
          </cell>
          <cell r="E1531" t="str">
            <v>Fakulta stredoeurópskych štúdií</v>
          </cell>
          <cell r="L1531">
            <v>2</v>
          </cell>
          <cell r="M1531">
            <v>2</v>
          </cell>
          <cell r="AN1531">
            <v>1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BH1531">
            <v>0</v>
          </cell>
          <cell r="BI1531">
            <v>22</v>
          </cell>
          <cell r="BJ1531">
            <v>0</v>
          </cell>
          <cell r="BK1531" t="str">
            <v>UKF</v>
          </cell>
          <cell r="BN1531">
            <v>0</v>
          </cell>
        </row>
        <row r="1532">
          <cell r="A1532">
            <v>716000000</v>
          </cell>
          <cell r="D1532" t="str">
            <v>Univerzita Konštantína Filozofa v Nitre</v>
          </cell>
          <cell r="E1532" t="str">
            <v>Fakulta stredoeurópskych štúdií</v>
          </cell>
          <cell r="L1532">
            <v>1</v>
          </cell>
          <cell r="M1532">
            <v>3</v>
          </cell>
          <cell r="AN1532">
            <v>2</v>
          </cell>
          <cell r="AO1532">
            <v>0</v>
          </cell>
          <cell r="AP1532">
            <v>0</v>
          </cell>
          <cell r="AQ1532">
            <v>0</v>
          </cell>
          <cell r="AR1532">
            <v>2</v>
          </cell>
          <cell r="BH1532">
            <v>8.8000000000000007</v>
          </cell>
          <cell r="BI1532">
            <v>2</v>
          </cell>
          <cell r="BJ1532">
            <v>2</v>
          </cell>
          <cell r="BK1532" t="str">
            <v>UKF</v>
          </cell>
          <cell r="BN1532">
            <v>2</v>
          </cell>
        </row>
        <row r="1533">
          <cell r="A1533">
            <v>716000000</v>
          </cell>
          <cell r="D1533" t="str">
            <v>Univerzita Konštantína Filozofa v Nitre</v>
          </cell>
          <cell r="E1533" t="str">
            <v>Fakulta stredoeurópskych štúdií</v>
          </cell>
          <cell r="L1533">
            <v>1</v>
          </cell>
          <cell r="M1533">
            <v>3</v>
          </cell>
          <cell r="AN1533">
            <v>5</v>
          </cell>
          <cell r="AO1533">
            <v>0</v>
          </cell>
          <cell r="AP1533">
            <v>0</v>
          </cell>
          <cell r="AQ1533">
            <v>0</v>
          </cell>
          <cell r="AR1533">
            <v>5</v>
          </cell>
          <cell r="BH1533">
            <v>17.600000000000001</v>
          </cell>
          <cell r="BI1533">
            <v>5</v>
          </cell>
          <cell r="BJ1533">
            <v>5</v>
          </cell>
          <cell r="BK1533" t="str">
            <v>UKF</v>
          </cell>
          <cell r="BN1533">
            <v>5</v>
          </cell>
        </row>
        <row r="1534">
          <cell r="A1534">
            <v>716000000</v>
          </cell>
          <cell r="D1534" t="str">
            <v>Univerzita Konštantína Filozofa v Nitre</v>
          </cell>
          <cell r="E1534" t="str">
            <v>Fakulta stredoeurópskych štúdií</v>
          </cell>
          <cell r="L1534">
            <v>1</v>
          </cell>
          <cell r="M1534">
            <v>2</v>
          </cell>
          <cell r="AN1534">
            <v>9</v>
          </cell>
          <cell r="AO1534">
            <v>9.5</v>
          </cell>
          <cell r="AP1534">
            <v>0</v>
          </cell>
          <cell r="AQ1534">
            <v>0</v>
          </cell>
          <cell r="AR1534">
            <v>9</v>
          </cell>
          <cell r="BH1534">
            <v>9.9</v>
          </cell>
          <cell r="BI1534">
            <v>9.5</v>
          </cell>
          <cell r="BJ1534">
            <v>0</v>
          </cell>
          <cell r="BK1534" t="str">
            <v>UKF</v>
          </cell>
          <cell r="BN1534">
            <v>9</v>
          </cell>
        </row>
        <row r="1535">
          <cell r="A1535">
            <v>716000000</v>
          </cell>
          <cell r="D1535" t="str">
            <v>Univerzita Konštantína Filozofa v Nitre</v>
          </cell>
          <cell r="E1535" t="str">
            <v>Filozofická fakulta</v>
          </cell>
          <cell r="L1535">
            <v>1</v>
          </cell>
          <cell r="M1535">
            <v>2</v>
          </cell>
          <cell r="AN1535">
            <v>18</v>
          </cell>
          <cell r="AO1535">
            <v>19</v>
          </cell>
          <cell r="AP1535">
            <v>0</v>
          </cell>
          <cell r="AQ1535">
            <v>0</v>
          </cell>
          <cell r="AR1535">
            <v>18</v>
          </cell>
          <cell r="BH1535">
            <v>18.900000000000002</v>
          </cell>
          <cell r="BI1535">
            <v>19</v>
          </cell>
          <cell r="BJ1535">
            <v>0</v>
          </cell>
          <cell r="BK1535" t="str">
            <v>UKF</v>
          </cell>
          <cell r="BN1535">
            <v>18</v>
          </cell>
        </row>
        <row r="1536">
          <cell r="A1536">
            <v>716000000</v>
          </cell>
          <cell r="D1536" t="str">
            <v>Univerzita Konštantína Filozofa v Nitre</v>
          </cell>
          <cell r="E1536" t="str">
            <v>Fakulta stredoeurópskych štúdií</v>
          </cell>
          <cell r="L1536">
            <v>1</v>
          </cell>
          <cell r="M1536">
            <v>2</v>
          </cell>
          <cell r="AN1536">
            <v>36</v>
          </cell>
          <cell r="AO1536">
            <v>37</v>
          </cell>
          <cell r="AP1536">
            <v>0</v>
          </cell>
          <cell r="AQ1536">
            <v>0</v>
          </cell>
          <cell r="AR1536">
            <v>36</v>
          </cell>
          <cell r="BH1536">
            <v>20.160000000000004</v>
          </cell>
          <cell r="BI1536">
            <v>37</v>
          </cell>
          <cell r="BJ1536">
            <v>0</v>
          </cell>
          <cell r="BK1536" t="str">
            <v>UKF</v>
          </cell>
          <cell r="BN1536">
            <v>36</v>
          </cell>
        </row>
        <row r="1537">
          <cell r="A1537">
            <v>716000000</v>
          </cell>
          <cell r="D1537" t="str">
            <v>Univerzita Konštantína Filozofa v Nitre</v>
          </cell>
          <cell r="E1537" t="str">
            <v>Fakulta stredoeurópskych štúdií</v>
          </cell>
          <cell r="L1537">
            <v>1</v>
          </cell>
          <cell r="M1537">
            <v>2</v>
          </cell>
          <cell r="AN1537">
            <v>3.5</v>
          </cell>
          <cell r="AO1537">
            <v>5</v>
          </cell>
          <cell r="AP1537">
            <v>0</v>
          </cell>
          <cell r="AQ1537">
            <v>0</v>
          </cell>
          <cell r="AR1537">
            <v>3.5</v>
          </cell>
          <cell r="BH1537">
            <v>3.9375</v>
          </cell>
          <cell r="BI1537">
            <v>5</v>
          </cell>
          <cell r="BJ1537">
            <v>0</v>
          </cell>
          <cell r="BK1537" t="str">
            <v>UKF</v>
          </cell>
          <cell r="BN1537">
            <v>3.5</v>
          </cell>
        </row>
        <row r="1538">
          <cell r="A1538">
            <v>716000000</v>
          </cell>
          <cell r="D1538" t="str">
            <v>Univerzita Konštantína Filozofa v Nitre</v>
          </cell>
          <cell r="E1538" t="str">
            <v>Filozofická fakulta</v>
          </cell>
          <cell r="L1538">
            <v>1</v>
          </cell>
          <cell r="M1538">
            <v>2</v>
          </cell>
          <cell r="AN1538">
            <v>23</v>
          </cell>
          <cell r="AO1538">
            <v>25</v>
          </cell>
          <cell r="AP1538">
            <v>0</v>
          </cell>
          <cell r="AQ1538">
            <v>0</v>
          </cell>
          <cell r="AR1538">
            <v>23</v>
          </cell>
          <cell r="BH1538">
            <v>27.791666666666668</v>
          </cell>
          <cell r="BI1538">
            <v>25</v>
          </cell>
          <cell r="BJ1538">
            <v>0</v>
          </cell>
          <cell r="BK1538" t="str">
            <v>UKF</v>
          </cell>
          <cell r="BN1538">
            <v>23</v>
          </cell>
        </row>
        <row r="1539">
          <cell r="A1539">
            <v>716000000</v>
          </cell>
          <cell r="D1539" t="str">
            <v>Univerzita Konštantína Filozofa v Nitre</v>
          </cell>
          <cell r="E1539" t="str">
            <v>Filozofická fakulta</v>
          </cell>
          <cell r="L1539">
            <v>1</v>
          </cell>
          <cell r="M1539">
            <v>2</v>
          </cell>
          <cell r="AN1539">
            <v>3</v>
          </cell>
          <cell r="AO1539">
            <v>3.5</v>
          </cell>
          <cell r="AP1539">
            <v>0</v>
          </cell>
          <cell r="AQ1539">
            <v>0</v>
          </cell>
          <cell r="AR1539">
            <v>3</v>
          </cell>
          <cell r="BH1539">
            <v>4.5</v>
          </cell>
          <cell r="BI1539">
            <v>3.5</v>
          </cell>
          <cell r="BJ1539">
            <v>0</v>
          </cell>
          <cell r="BK1539" t="str">
            <v>UKF</v>
          </cell>
          <cell r="BN1539">
            <v>3</v>
          </cell>
        </row>
        <row r="1540">
          <cell r="A1540">
            <v>716000000</v>
          </cell>
          <cell r="D1540" t="str">
            <v>Univerzita Konštantína Filozofa v Nitre</v>
          </cell>
          <cell r="E1540" t="str">
            <v>Fakulta stredoeurópskych štúdií</v>
          </cell>
          <cell r="L1540">
            <v>1</v>
          </cell>
          <cell r="M1540">
            <v>1</v>
          </cell>
          <cell r="AN1540">
            <v>18</v>
          </cell>
          <cell r="AO1540">
            <v>18</v>
          </cell>
          <cell r="AP1540">
            <v>0</v>
          </cell>
          <cell r="AQ1540">
            <v>0</v>
          </cell>
          <cell r="AR1540">
            <v>18</v>
          </cell>
          <cell r="BH1540">
            <v>11.924999999999999</v>
          </cell>
          <cell r="BI1540">
            <v>18</v>
          </cell>
          <cell r="BJ1540">
            <v>0</v>
          </cell>
          <cell r="BK1540" t="str">
            <v>UKF</v>
          </cell>
          <cell r="BN1540">
            <v>18</v>
          </cell>
        </row>
        <row r="1541">
          <cell r="A1541">
            <v>722000000</v>
          </cell>
          <cell r="D1541" t="str">
            <v>Katolícka univerzita v Ružomberku</v>
          </cell>
          <cell r="E1541" t="str">
            <v>Teologická fakulta v Košiciach</v>
          </cell>
          <cell r="L1541">
            <v>1</v>
          </cell>
          <cell r="M1541">
            <v>2</v>
          </cell>
          <cell r="AN1541">
            <v>4</v>
          </cell>
          <cell r="AO1541">
            <v>6</v>
          </cell>
          <cell r="AP1541">
            <v>0</v>
          </cell>
          <cell r="AQ1541">
            <v>0</v>
          </cell>
          <cell r="AR1541">
            <v>4</v>
          </cell>
          <cell r="BH1541">
            <v>4.4000000000000004</v>
          </cell>
          <cell r="BI1541">
            <v>6</v>
          </cell>
          <cell r="BJ1541">
            <v>0</v>
          </cell>
          <cell r="BK1541" t="str">
            <v>KU</v>
          </cell>
          <cell r="BN1541">
            <v>4</v>
          </cell>
        </row>
        <row r="1542">
          <cell r="A1542">
            <v>722000000</v>
          </cell>
          <cell r="D1542" t="str">
            <v>Katolícka univerzita v Ružomberku</v>
          </cell>
          <cell r="E1542" t="str">
            <v>Teologická fakulta v Košiciach</v>
          </cell>
          <cell r="L1542">
            <v>1</v>
          </cell>
          <cell r="M1542">
            <v>3</v>
          </cell>
          <cell r="AN1542">
            <v>7</v>
          </cell>
          <cell r="AO1542">
            <v>0</v>
          </cell>
          <cell r="AP1542">
            <v>0</v>
          </cell>
          <cell r="AQ1542">
            <v>0</v>
          </cell>
          <cell r="AR1542">
            <v>7</v>
          </cell>
          <cell r="BH1542">
            <v>30.800000000000004</v>
          </cell>
          <cell r="BI1542">
            <v>7</v>
          </cell>
          <cell r="BJ1542">
            <v>7</v>
          </cell>
          <cell r="BK1542" t="str">
            <v>KU</v>
          </cell>
          <cell r="BN1542">
            <v>7</v>
          </cell>
        </row>
        <row r="1543">
          <cell r="A1543">
            <v>722000000</v>
          </cell>
          <cell r="D1543" t="str">
            <v>Katolícka univerzita v Ružomberku</v>
          </cell>
          <cell r="E1543" t="str">
            <v>Teologická fakulta v Košiciach</v>
          </cell>
          <cell r="L1543">
            <v>1</v>
          </cell>
          <cell r="M1543">
            <v>1</v>
          </cell>
          <cell r="AN1543">
            <v>80</v>
          </cell>
          <cell r="AO1543">
            <v>85</v>
          </cell>
          <cell r="AP1543">
            <v>0</v>
          </cell>
          <cell r="AQ1543">
            <v>0</v>
          </cell>
          <cell r="AR1543">
            <v>80</v>
          </cell>
          <cell r="BH1543">
            <v>148.94000000000003</v>
          </cell>
          <cell r="BI1543">
            <v>85</v>
          </cell>
          <cell r="BJ1543">
            <v>0</v>
          </cell>
          <cell r="BK1543" t="str">
            <v>KU</v>
          </cell>
          <cell r="BN1543">
            <v>80</v>
          </cell>
        </row>
        <row r="1544">
          <cell r="A1544">
            <v>722000000</v>
          </cell>
          <cell r="D1544" t="str">
            <v>Katolícka univerzita v Ružomberku</v>
          </cell>
          <cell r="E1544" t="str">
            <v>Teologická fakulta v Košiciach</v>
          </cell>
          <cell r="L1544">
            <v>1</v>
          </cell>
          <cell r="M1544">
            <v>1</v>
          </cell>
          <cell r="AN1544">
            <v>91</v>
          </cell>
          <cell r="AO1544">
            <v>96</v>
          </cell>
          <cell r="AP1544">
            <v>0</v>
          </cell>
          <cell r="AQ1544">
            <v>0</v>
          </cell>
          <cell r="AR1544">
            <v>91</v>
          </cell>
          <cell r="BH1544">
            <v>77.388888888888886</v>
          </cell>
          <cell r="BI1544">
            <v>96</v>
          </cell>
          <cell r="BJ1544">
            <v>0</v>
          </cell>
          <cell r="BK1544" t="str">
            <v>KU</v>
          </cell>
          <cell r="BN1544">
            <v>91</v>
          </cell>
        </row>
        <row r="1545">
          <cell r="A1545">
            <v>722000000</v>
          </cell>
          <cell r="D1545" t="str">
            <v>Katolícka univerzita v Ružomberku</v>
          </cell>
          <cell r="E1545" t="str">
            <v>Teologická fakulta v Košiciach</v>
          </cell>
          <cell r="L1545">
            <v>1</v>
          </cell>
          <cell r="M1545">
            <v>1</v>
          </cell>
          <cell r="AN1545">
            <v>2</v>
          </cell>
          <cell r="AO1545">
            <v>7</v>
          </cell>
          <cell r="AP1545">
            <v>0</v>
          </cell>
          <cell r="AQ1545">
            <v>0</v>
          </cell>
          <cell r="AR1545">
            <v>2</v>
          </cell>
          <cell r="BH1545">
            <v>1.54</v>
          </cell>
          <cell r="BI1545">
            <v>7</v>
          </cell>
          <cell r="BJ1545">
            <v>0</v>
          </cell>
          <cell r="BK1545" t="str">
            <v>KU</v>
          </cell>
          <cell r="BN1545">
            <v>2</v>
          </cell>
        </row>
        <row r="1546">
          <cell r="A1546">
            <v>710000000</v>
          </cell>
          <cell r="D1546" t="str">
            <v>Žilinská univerzita v Žiline</v>
          </cell>
          <cell r="E1546" t="str">
            <v>Stavebná fakulta</v>
          </cell>
          <cell r="L1546">
            <v>1</v>
          </cell>
          <cell r="M1546">
            <v>3</v>
          </cell>
          <cell r="AN1546">
            <v>2</v>
          </cell>
          <cell r="AO1546">
            <v>0</v>
          </cell>
          <cell r="AP1546">
            <v>0</v>
          </cell>
          <cell r="AQ1546">
            <v>0</v>
          </cell>
          <cell r="AR1546">
            <v>2</v>
          </cell>
          <cell r="BH1546">
            <v>16.8</v>
          </cell>
          <cell r="BI1546">
            <v>2</v>
          </cell>
          <cell r="BJ1546">
            <v>2</v>
          </cell>
          <cell r="BK1546" t="str">
            <v>ŽU</v>
          </cell>
          <cell r="BN1546">
            <v>2</v>
          </cell>
        </row>
        <row r="1547">
          <cell r="A1547">
            <v>710000000</v>
          </cell>
          <cell r="D1547" t="str">
            <v>Žilinská univerzita v Žiline</v>
          </cell>
          <cell r="E1547" t="str">
            <v>Fakulta prevádzky a ekonomiky dopravy a spojov</v>
          </cell>
          <cell r="L1547">
            <v>1</v>
          </cell>
          <cell r="M1547">
            <v>3</v>
          </cell>
          <cell r="AN1547">
            <v>8</v>
          </cell>
          <cell r="AO1547">
            <v>0</v>
          </cell>
          <cell r="AP1547">
            <v>0</v>
          </cell>
          <cell r="AQ1547">
            <v>0</v>
          </cell>
          <cell r="AR1547">
            <v>8</v>
          </cell>
          <cell r="BH1547">
            <v>23.466666666666672</v>
          </cell>
          <cell r="BI1547">
            <v>8</v>
          </cell>
          <cell r="BJ1547">
            <v>8</v>
          </cell>
          <cell r="BK1547" t="str">
            <v>ŽU</v>
          </cell>
          <cell r="BN1547">
            <v>8</v>
          </cell>
        </row>
        <row r="1548">
          <cell r="A1548">
            <v>710000000</v>
          </cell>
          <cell r="D1548" t="str">
            <v>Žilinská univerzita v Žiline</v>
          </cell>
          <cell r="E1548" t="str">
            <v>Fakulta elektrotechniky a informačných technológií</v>
          </cell>
          <cell r="L1548">
            <v>1</v>
          </cell>
          <cell r="M1548">
            <v>3</v>
          </cell>
          <cell r="AN1548">
            <v>5</v>
          </cell>
          <cell r="AO1548">
            <v>0</v>
          </cell>
          <cell r="AP1548">
            <v>0</v>
          </cell>
          <cell r="AQ1548">
            <v>5</v>
          </cell>
          <cell r="AR1548">
            <v>5</v>
          </cell>
          <cell r="BH1548">
            <v>42</v>
          </cell>
          <cell r="BI1548">
            <v>5</v>
          </cell>
          <cell r="BJ1548">
            <v>5</v>
          </cell>
          <cell r="BK1548" t="str">
            <v>ŽU</v>
          </cell>
          <cell r="BN1548">
            <v>5</v>
          </cell>
        </row>
        <row r="1549">
          <cell r="A1549">
            <v>710000000</v>
          </cell>
          <cell r="D1549" t="str">
            <v>Žilinská univerzita v Žiline</v>
          </cell>
          <cell r="E1549" t="str">
            <v>Strojnícka fakulta</v>
          </cell>
          <cell r="L1549">
            <v>2</v>
          </cell>
          <cell r="M1549">
            <v>2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BH1549">
            <v>0</v>
          </cell>
          <cell r="BI1549">
            <v>20</v>
          </cell>
          <cell r="BJ1549">
            <v>0</v>
          </cell>
          <cell r="BK1549" t="str">
            <v>ŽU</v>
          </cell>
          <cell r="BN1549">
            <v>0</v>
          </cell>
        </row>
        <row r="1550">
          <cell r="A1550">
            <v>710000000</v>
          </cell>
          <cell r="D1550" t="str">
            <v>Žilinská univerzita v Žiline</v>
          </cell>
          <cell r="E1550" t="str">
            <v>Fakulta humanitných vied</v>
          </cell>
          <cell r="L1550">
            <v>1</v>
          </cell>
          <cell r="M1550">
            <v>3</v>
          </cell>
          <cell r="AN1550">
            <v>4</v>
          </cell>
          <cell r="AO1550">
            <v>0</v>
          </cell>
          <cell r="AP1550">
            <v>0</v>
          </cell>
          <cell r="AQ1550">
            <v>0</v>
          </cell>
          <cell r="AR1550">
            <v>4</v>
          </cell>
          <cell r="BH1550">
            <v>17.600000000000001</v>
          </cell>
          <cell r="BI1550">
            <v>4</v>
          </cell>
          <cell r="BJ1550">
            <v>4</v>
          </cell>
          <cell r="BK1550" t="str">
            <v>ŽU</v>
          </cell>
          <cell r="BN1550">
            <v>4</v>
          </cell>
        </row>
        <row r="1551">
          <cell r="A1551">
            <v>710000000</v>
          </cell>
          <cell r="D1551" t="str">
            <v>Žilinská univerzita v Žiline</v>
          </cell>
          <cell r="E1551" t="str">
            <v>Strojnícka fakulta</v>
          </cell>
          <cell r="L1551">
            <v>1</v>
          </cell>
          <cell r="M1551">
            <v>3</v>
          </cell>
          <cell r="AN1551">
            <v>14</v>
          </cell>
          <cell r="AO1551">
            <v>0</v>
          </cell>
          <cell r="AP1551">
            <v>0</v>
          </cell>
          <cell r="AQ1551">
            <v>14</v>
          </cell>
          <cell r="AR1551">
            <v>14</v>
          </cell>
          <cell r="BH1551">
            <v>117.60000000000001</v>
          </cell>
          <cell r="BI1551">
            <v>14</v>
          </cell>
          <cell r="BJ1551">
            <v>14</v>
          </cell>
          <cell r="BK1551" t="str">
            <v>ŽU</v>
          </cell>
          <cell r="BN1551">
            <v>14</v>
          </cell>
        </row>
        <row r="1552">
          <cell r="A1552">
            <v>710000000</v>
          </cell>
          <cell r="D1552" t="str">
            <v>Žilinská univerzita v Žiline</v>
          </cell>
          <cell r="E1552">
            <v>0</v>
          </cell>
          <cell r="L1552">
            <v>1</v>
          </cell>
          <cell r="M1552">
            <v>1</v>
          </cell>
          <cell r="AN1552">
            <v>20</v>
          </cell>
          <cell r="AO1552">
            <v>23</v>
          </cell>
          <cell r="AP1552">
            <v>0</v>
          </cell>
          <cell r="AQ1552">
            <v>0</v>
          </cell>
          <cell r="AR1552">
            <v>20</v>
          </cell>
          <cell r="BH1552">
            <v>26.849999999999998</v>
          </cell>
          <cell r="BI1552">
            <v>23</v>
          </cell>
          <cell r="BJ1552">
            <v>0</v>
          </cell>
          <cell r="BK1552" t="str">
            <v>ŽU</v>
          </cell>
          <cell r="BN1552">
            <v>20</v>
          </cell>
        </row>
        <row r="1553">
          <cell r="A1553">
            <v>710000000</v>
          </cell>
          <cell r="D1553" t="str">
            <v>Žilinská univerzita v Žiline</v>
          </cell>
          <cell r="E1553" t="str">
            <v>Stavebná fakulta</v>
          </cell>
          <cell r="L1553">
            <v>1</v>
          </cell>
          <cell r="M1553">
            <v>3</v>
          </cell>
          <cell r="AN1553">
            <v>2</v>
          </cell>
          <cell r="AO1553">
            <v>0</v>
          </cell>
          <cell r="AP1553">
            <v>0</v>
          </cell>
          <cell r="AQ1553">
            <v>0</v>
          </cell>
          <cell r="AR1553">
            <v>2</v>
          </cell>
          <cell r="BH1553">
            <v>16.8</v>
          </cell>
          <cell r="BI1553">
            <v>2</v>
          </cell>
          <cell r="BJ1553">
            <v>2</v>
          </cell>
          <cell r="BK1553" t="str">
            <v>ŽU</v>
          </cell>
          <cell r="BN1553">
            <v>2</v>
          </cell>
        </row>
        <row r="1554">
          <cell r="A1554">
            <v>710000000</v>
          </cell>
          <cell r="D1554" t="str">
            <v>Žilinská univerzita v Žiline</v>
          </cell>
          <cell r="E1554" t="str">
            <v>Fakulta prevádzky a ekonomiky dopravy a spojov</v>
          </cell>
          <cell r="L1554">
            <v>1</v>
          </cell>
          <cell r="M1554">
            <v>2</v>
          </cell>
          <cell r="AN1554">
            <v>69</v>
          </cell>
          <cell r="AO1554">
            <v>77</v>
          </cell>
          <cell r="AP1554">
            <v>0</v>
          </cell>
          <cell r="AQ1554">
            <v>0</v>
          </cell>
          <cell r="AR1554">
            <v>69</v>
          </cell>
          <cell r="BH1554">
            <v>59.675675675675677</v>
          </cell>
          <cell r="BI1554">
            <v>77</v>
          </cell>
          <cell r="BJ1554">
            <v>0</v>
          </cell>
          <cell r="BK1554" t="str">
            <v>ŽU</v>
          </cell>
          <cell r="BN1554">
            <v>69</v>
          </cell>
        </row>
        <row r="1555">
          <cell r="A1555">
            <v>710000000</v>
          </cell>
          <cell r="D1555" t="str">
            <v>Žilinská univerzita v Žiline</v>
          </cell>
          <cell r="E1555" t="str">
            <v>Fakulta bezpečnostného inžinierstva</v>
          </cell>
          <cell r="L1555">
            <v>1</v>
          </cell>
          <cell r="M1555">
            <v>3</v>
          </cell>
          <cell r="AN1555">
            <v>5</v>
          </cell>
          <cell r="AO1555">
            <v>0</v>
          </cell>
          <cell r="AP1555">
            <v>0</v>
          </cell>
          <cell r="AQ1555">
            <v>0</v>
          </cell>
          <cell r="AR1555">
            <v>5</v>
          </cell>
          <cell r="BH1555">
            <v>42</v>
          </cell>
          <cell r="BI1555">
            <v>5</v>
          </cell>
          <cell r="BJ1555">
            <v>5</v>
          </cell>
          <cell r="BK1555" t="str">
            <v>ŽU</v>
          </cell>
          <cell r="BN1555">
            <v>5</v>
          </cell>
        </row>
        <row r="1556">
          <cell r="A1556">
            <v>710000000</v>
          </cell>
          <cell r="D1556" t="str">
            <v>Žilinská univerzita v Žiline</v>
          </cell>
          <cell r="E1556" t="str">
            <v>Fakulta bezpečnostného inžinierstva</v>
          </cell>
          <cell r="L1556">
            <v>1</v>
          </cell>
          <cell r="M1556">
            <v>3</v>
          </cell>
          <cell r="AN1556">
            <v>5</v>
          </cell>
          <cell r="AO1556">
            <v>0</v>
          </cell>
          <cell r="AP1556">
            <v>0</v>
          </cell>
          <cell r="AQ1556">
            <v>0</v>
          </cell>
          <cell r="AR1556">
            <v>5</v>
          </cell>
          <cell r="BH1556">
            <v>42</v>
          </cell>
          <cell r="BI1556">
            <v>5</v>
          </cell>
          <cell r="BJ1556">
            <v>5</v>
          </cell>
          <cell r="BK1556" t="str">
            <v>ŽU</v>
          </cell>
          <cell r="BN1556">
            <v>5</v>
          </cell>
        </row>
        <row r="1557">
          <cell r="A1557">
            <v>710000000</v>
          </cell>
          <cell r="D1557" t="str">
            <v>Žilinská univerzita v Žiline</v>
          </cell>
          <cell r="E1557" t="str">
            <v>Strojnícka fakulta</v>
          </cell>
          <cell r="L1557">
            <v>1</v>
          </cell>
          <cell r="M1557">
            <v>3</v>
          </cell>
          <cell r="AN1557">
            <v>8</v>
          </cell>
          <cell r="AO1557">
            <v>0</v>
          </cell>
          <cell r="AP1557">
            <v>0</v>
          </cell>
          <cell r="AQ1557">
            <v>0</v>
          </cell>
          <cell r="AR1557">
            <v>8</v>
          </cell>
          <cell r="BH1557">
            <v>44.800000000000004</v>
          </cell>
          <cell r="BI1557">
            <v>8</v>
          </cell>
          <cell r="BJ1557">
            <v>8</v>
          </cell>
          <cell r="BK1557" t="str">
            <v>ŽU</v>
          </cell>
          <cell r="BN1557">
            <v>8</v>
          </cell>
        </row>
        <row r="1558">
          <cell r="A1558">
            <v>710000000</v>
          </cell>
          <cell r="D1558" t="str">
            <v>Žilinská univerzita v Žiline</v>
          </cell>
          <cell r="E1558" t="str">
            <v>Strojnícka fakulta</v>
          </cell>
          <cell r="L1558">
            <v>1</v>
          </cell>
          <cell r="M1558">
            <v>3</v>
          </cell>
          <cell r="AN1558">
            <v>6</v>
          </cell>
          <cell r="AO1558">
            <v>0</v>
          </cell>
          <cell r="AP1558">
            <v>0</v>
          </cell>
          <cell r="AQ1558">
            <v>6</v>
          </cell>
          <cell r="AR1558">
            <v>6</v>
          </cell>
          <cell r="BH1558">
            <v>50.400000000000006</v>
          </cell>
          <cell r="BI1558">
            <v>6</v>
          </cell>
          <cell r="BJ1558">
            <v>6</v>
          </cell>
          <cell r="BK1558" t="str">
            <v>ŽU</v>
          </cell>
          <cell r="BN1558">
            <v>6</v>
          </cell>
        </row>
        <row r="1559">
          <cell r="A1559">
            <v>710000000</v>
          </cell>
          <cell r="D1559" t="str">
            <v>Žilinská univerzita v Žiline</v>
          </cell>
          <cell r="E1559" t="str">
            <v>Fakulta elektrotechniky a informačných technológií</v>
          </cell>
          <cell r="L1559">
            <v>1</v>
          </cell>
          <cell r="M1559">
            <v>3</v>
          </cell>
          <cell r="AN1559">
            <v>4</v>
          </cell>
          <cell r="AO1559">
            <v>0</v>
          </cell>
          <cell r="AP1559">
            <v>0</v>
          </cell>
          <cell r="AQ1559">
            <v>4</v>
          </cell>
          <cell r="AR1559">
            <v>4</v>
          </cell>
          <cell r="BH1559">
            <v>33.6</v>
          </cell>
          <cell r="BI1559">
            <v>4</v>
          </cell>
          <cell r="BJ1559">
            <v>4</v>
          </cell>
          <cell r="BK1559" t="str">
            <v>ŽU</v>
          </cell>
          <cell r="BN1559">
            <v>4</v>
          </cell>
        </row>
        <row r="1560">
          <cell r="A1560">
            <v>710000000</v>
          </cell>
          <cell r="D1560" t="str">
            <v>Žilinská univerzita v Žiline</v>
          </cell>
          <cell r="E1560" t="str">
            <v>Fakulta elektrotechniky a informačných technológií</v>
          </cell>
          <cell r="L1560">
            <v>1</v>
          </cell>
          <cell r="M1560">
            <v>3</v>
          </cell>
          <cell r="AN1560">
            <v>11</v>
          </cell>
          <cell r="AO1560">
            <v>0</v>
          </cell>
          <cell r="AP1560">
            <v>0</v>
          </cell>
          <cell r="AQ1560">
            <v>11</v>
          </cell>
          <cell r="AR1560">
            <v>11</v>
          </cell>
          <cell r="BH1560">
            <v>92.4</v>
          </cell>
          <cell r="BI1560">
            <v>11</v>
          </cell>
          <cell r="BJ1560">
            <v>11</v>
          </cell>
          <cell r="BK1560" t="str">
            <v>ŽU</v>
          </cell>
          <cell r="BN1560">
            <v>11</v>
          </cell>
        </row>
        <row r="1561">
          <cell r="A1561">
            <v>710000000</v>
          </cell>
          <cell r="D1561" t="str">
            <v>Žilinská univerzita v Žiline</v>
          </cell>
          <cell r="E1561" t="str">
            <v>Strojnícka fakulta</v>
          </cell>
          <cell r="L1561">
            <v>1</v>
          </cell>
          <cell r="M1561">
            <v>3</v>
          </cell>
          <cell r="AN1561">
            <v>3</v>
          </cell>
          <cell r="AO1561">
            <v>0</v>
          </cell>
          <cell r="AP1561">
            <v>0</v>
          </cell>
          <cell r="AQ1561">
            <v>3</v>
          </cell>
          <cell r="AR1561">
            <v>3</v>
          </cell>
          <cell r="BH1561">
            <v>25.200000000000003</v>
          </cell>
          <cell r="BI1561">
            <v>3</v>
          </cell>
          <cell r="BJ1561">
            <v>3</v>
          </cell>
          <cell r="BK1561" t="str">
            <v>ŽU</v>
          </cell>
          <cell r="BN1561">
            <v>3</v>
          </cell>
        </row>
        <row r="1562">
          <cell r="A1562">
            <v>710000000</v>
          </cell>
          <cell r="D1562" t="str">
            <v>Žilinská univerzita v Žiline</v>
          </cell>
          <cell r="E1562" t="str">
            <v>Strojnícka fakulta</v>
          </cell>
          <cell r="L1562">
            <v>1</v>
          </cell>
          <cell r="M1562">
            <v>3</v>
          </cell>
          <cell r="AN1562">
            <v>3</v>
          </cell>
          <cell r="AO1562">
            <v>0</v>
          </cell>
          <cell r="AP1562">
            <v>0</v>
          </cell>
          <cell r="AQ1562">
            <v>3</v>
          </cell>
          <cell r="AR1562">
            <v>3</v>
          </cell>
          <cell r="BH1562">
            <v>25.200000000000003</v>
          </cell>
          <cell r="BI1562">
            <v>3</v>
          </cell>
          <cell r="BJ1562">
            <v>3</v>
          </cell>
          <cell r="BK1562" t="str">
            <v>ŽU</v>
          </cell>
          <cell r="BN1562">
            <v>3</v>
          </cell>
        </row>
        <row r="1563">
          <cell r="A1563">
            <v>710000000</v>
          </cell>
          <cell r="D1563" t="str">
            <v>Žilinská univerzita v Žiline</v>
          </cell>
          <cell r="E1563" t="str">
            <v>Fakulta prevádzky a ekonomiky dopravy a spojov</v>
          </cell>
          <cell r="L1563">
            <v>1</v>
          </cell>
          <cell r="M1563">
            <v>1</v>
          </cell>
          <cell r="AN1563">
            <v>29</v>
          </cell>
          <cell r="AO1563">
            <v>31</v>
          </cell>
          <cell r="AP1563">
            <v>0</v>
          </cell>
          <cell r="AQ1563">
            <v>29</v>
          </cell>
          <cell r="AR1563">
            <v>29</v>
          </cell>
          <cell r="BH1563">
            <v>35.849999999999994</v>
          </cell>
          <cell r="BI1563">
            <v>31</v>
          </cell>
          <cell r="BJ1563">
            <v>0</v>
          </cell>
          <cell r="BK1563" t="str">
            <v>ŽU</v>
          </cell>
          <cell r="BN1563">
            <v>29</v>
          </cell>
        </row>
        <row r="1564">
          <cell r="A1564">
            <v>710000000</v>
          </cell>
          <cell r="D1564" t="str">
            <v>Žilinská univerzita v Žiline</v>
          </cell>
          <cell r="E1564" t="str">
            <v>Fakulta prevádzky a ekonomiky dopravy a spojov</v>
          </cell>
          <cell r="L1564">
            <v>1</v>
          </cell>
          <cell r="M1564">
            <v>3</v>
          </cell>
          <cell r="AN1564">
            <v>10</v>
          </cell>
          <cell r="AO1564">
            <v>0</v>
          </cell>
          <cell r="AP1564">
            <v>0</v>
          </cell>
          <cell r="AQ1564">
            <v>10</v>
          </cell>
          <cell r="AR1564">
            <v>10</v>
          </cell>
          <cell r="BH1564">
            <v>84</v>
          </cell>
          <cell r="BI1564">
            <v>10</v>
          </cell>
          <cell r="BJ1564">
            <v>10</v>
          </cell>
          <cell r="BK1564" t="str">
            <v>ŽU</v>
          </cell>
          <cell r="BN1564">
            <v>10</v>
          </cell>
        </row>
        <row r="1565">
          <cell r="A1565">
            <v>710000000</v>
          </cell>
          <cell r="D1565" t="str">
            <v>Žilinská univerzita v Žiline</v>
          </cell>
          <cell r="E1565" t="str">
            <v>Fakulta riadenia a informatiky</v>
          </cell>
          <cell r="L1565">
            <v>2</v>
          </cell>
          <cell r="M1565">
            <v>2</v>
          </cell>
          <cell r="AN1565">
            <v>2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BH1565">
            <v>0</v>
          </cell>
          <cell r="BI1565">
            <v>27</v>
          </cell>
          <cell r="BJ1565">
            <v>0</v>
          </cell>
          <cell r="BK1565" t="str">
            <v>ŽU</v>
          </cell>
          <cell r="BN1565">
            <v>0</v>
          </cell>
        </row>
        <row r="1566">
          <cell r="A1566">
            <v>710000000</v>
          </cell>
          <cell r="D1566" t="str">
            <v>Žilinská univerzita v Žiline</v>
          </cell>
          <cell r="E1566" t="str">
            <v>Fakulta elektrotechniky a informačných technológií</v>
          </cell>
          <cell r="L1566">
            <v>1</v>
          </cell>
          <cell r="M1566">
            <v>2</v>
          </cell>
          <cell r="AN1566">
            <v>95</v>
          </cell>
          <cell r="AO1566">
            <v>101</v>
          </cell>
          <cell r="AP1566">
            <v>101</v>
          </cell>
          <cell r="AQ1566">
            <v>95</v>
          </cell>
          <cell r="AR1566">
            <v>95</v>
          </cell>
          <cell r="BH1566">
            <v>135.71428571428569</v>
          </cell>
          <cell r="BI1566">
            <v>101</v>
          </cell>
          <cell r="BJ1566">
            <v>0</v>
          </cell>
          <cell r="BK1566" t="str">
            <v>ŽU</v>
          </cell>
          <cell r="BN1566">
            <v>95</v>
          </cell>
        </row>
        <row r="1567">
          <cell r="A1567">
            <v>710000000</v>
          </cell>
          <cell r="D1567" t="str">
            <v>Žilinská univerzita v Žiline</v>
          </cell>
          <cell r="E1567" t="str">
            <v>Fakulta prevádzky a ekonomiky dopravy a spojov</v>
          </cell>
          <cell r="L1567">
            <v>1</v>
          </cell>
          <cell r="M1567">
            <v>2</v>
          </cell>
          <cell r="AN1567">
            <v>67</v>
          </cell>
          <cell r="AO1567">
            <v>69</v>
          </cell>
          <cell r="AP1567">
            <v>0</v>
          </cell>
          <cell r="AQ1567">
            <v>0</v>
          </cell>
          <cell r="AR1567">
            <v>67</v>
          </cell>
          <cell r="BH1567">
            <v>62.677419354838712</v>
          </cell>
          <cell r="BI1567">
            <v>69</v>
          </cell>
          <cell r="BJ1567">
            <v>0</v>
          </cell>
          <cell r="BK1567" t="str">
            <v>ŽU</v>
          </cell>
          <cell r="BN1567">
            <v>67</v>
          </cell>
        </row>
        <row r="1568">
          <cell r="A1568">
            <v>710000000</v>
          </cell>
          <cell r="D1568" t="str">
            <v>Žilinská univerzita v Žiline</v>
          </cell>
          <cell r="E1568" t="str">
            <v>Fakulta prevádzky a ekonomiky dopravy a spojov</v>
          </cell>
          <cell r="L1568">
            <v>1</v>
          </cell>
          <cell r="M1568">
            <v>2</v>
          </cell>
          <cell r="AN1568">
            <v>73</v>
          </cell>
          <cell r="AO1568">
            <v>77</v>
          </cell>
          <cell r="AP1568">
            <v>0</v>
          </cell>
          <cell r="AQ1568">
            <v>0</v>
          </cell>
          <cell r="AR1568">
            <v>73</v>
          </cell>
          <cell r="BH1568">
            <v>92.390625</v>
          </cell>
          <cell r="BI1568">
            <v>77</v>
          </cell>
          <cell r="BJ1568">
            <v>0</v>
          </cell>
          <cell r="BK1568" t="str">
            <v>ŽU</v>
          </cell>
          <cell r="BN1568">
            <v>73</v>
          </cell>
        </row>
        <row r="1569">
          <cell r="A1569">
            <v>710000000</v>
          </cell>
          <cell r="D1569" t="str">
            <v>Žilinská univerzita v Žiline</v>
          </cell>
          <cell r="E1569" t="str">
            <v>Fakulta humanitných vied</v>
          </cell>
          <cell r="L1569">
            <v>1</v>
          </cell>
          <cell r="M1569">
            <v>2</v>
          </cell>
          <cell r="AN1569">
            <v>67</v>
          </cell>
          <cell r="AO1569">
            <v>75</v>
          </cell>
          <cell r="AP1569">
            <v>0</v>
          </cell>
          <cell r="AQ1569">
            <v>0</v>
          </cell>
          <cell r="AR1569">
            <v>67</v>
          </cell>
          <cell r="BH1569">
            <v>46.899999999999991</v>
          </cell>
          <cell r="BI1569">
            <v>75</v>
          </cell>
          <cell r="BJ1569">
            <v>0</v>
          </cell>
          <cell r="BK1569" t="str">
            <v>ŽU</v>
          </cell>
          <cell r="BN1569">
            <v>67</v>
          </cell>
        </row>
        <row r="1570">
          <cell r="A1570">
            <v>710000000</v>
          </cell>
          <cell r="D1570" t="str">
            <v>Žilinská univerzita v Žiline</v>
          </cell>
          <cell r="E1570" t="str">
            <v>Fakulta prevádzky a ekonomiky dopravy a spojov</v>
          </cell>
          <cell r="L1570">
            <v>1</v>
          </cell>
          <cell r="M1570">
            <v>2</v>
          </cell>
          <cell r="AN1570">
            <v>73</v>
          </cell>
          <cell r="AO1570">
            <v>77</v>
          </cell>
          <cell r="AP1570">
            <v>0</v>
          </cell>
          <cell r="AQ1570">
            <v>73</v>
          </cell>
          <cell r="AR1570">
            <v>73</v>
          </cell>
          <cell r="BH1570">
            <v>105.58928571428572</v>
          </cell>
          <cell r="BI1570">
            <v>77</v>
          </cell>
          <cell r="BJ1570">
            <v>0</v>
          </cell>
          <cell r="BK1570" t="str">
            <v>ŽU</v>
          </cell>
          <cell r="BN1570">
            <v>73</v>
          </cell>
        </row>
        <row r="1571">
          <cell r="A1571">
            <v>710000000</v>
          </cell>
          <cell r="D1571" t="str">
            <v>Žilinská univerzita v Žiline</v>
          </cell>
          <cell r="E1571" t="str">
            <v>Fakulta elektrotechniky a informačných technológií</v>
          </cell>
          <cell r="L1571">
            <v>1</v>
          </cell>
          <cell r="M1571">
            <v>2</v>
          </cell>
          <cell r="AN1571">
            <v>39</v>
          </cell>
          <cell r="AO1571">
            <v>40</v>
          </cell>
          <cell r="AP1571">
            <v>0</v>
          </cell>
          <cell r="AQ1571">
            <v>0</v>
          </cell>
          <cell r="AR1571">
            <v>39</v>
          </cell>
          <cell r="BH1571">
            <v>52.342105263157897</v>
          </cell>
          <cell r="BI1571">
            <v>40</v>
          </cell>
          <cell r="BJ1571">
            <v>0</v>
          </cell>
          <cell r="BK1571" t="str">
            <v>ŽU</v>
          </cell>
          <cell r="BN1571">
            <v>39</v>
          </cell>
        </row>
        <row r="1572">
          <cell r="A1572">
            <v>710000000</v>
          </cell>
          <cell r="D1572" t="str">
            <v>Žilinská univerzita v Žiline</v>
          </cell>
          <cell r="E1572" t="str">
            <v>Fakulta elektrotechniky a informačných technológií</v>
          </cell>
          <cell r="L1572">
            <v>1</v>
          </cell>
          <cell r="M1572">
            <v>2</v>
          </cell>
          <cell r="AN1572">
            <v>84</v>
          </cell>
          <cell r="AO1572">
            <v>91</v>
          </cell>
          <cell r="AP1572">
            <v>91</v>
          </cell>
          <cell r="AQ1572">
            <v>84</v>
          </cell>
          <cell r="AR1572">
            <v>84</v>
          </cell>
          <cell r="BH1572">
            <v>122.18181818181819</v>
          </cell>
          <cell r="BI1572">
            <v>91</v>
          </cell>
          <cell r="BJ1572">
            <v>0</v>
          </cell>
          <cell r="BK1572" t="str">
            <v>ŽU</v>
          </cell>
          <cell r="BN1572">
            <v>84</v>
          </cell>
        </row>
        <row r="1573">
          <cell r="A1573">
            <v>710000000</v>
          </cell>
          <cell r="D1573" t="str">
            <v>Žilinská univerzita v Žiline</v>
          </cell>
          <cell r="E1573" t="str">
            <v>Stavebná fakulta</v>
          </cell>
          <cell r="L1573">
            <v>1</v>
          </cell>
          <cell r="M1573">
            <v>2</v>
          </cell>
          <cell r="AN1573">
            <v>17</v>
          </cell>
          <cell r="AO1573">
            <v>23</v>
          </cell>
          <cell r="AP1573">
            <v>0</v>
          </cell>
          <cell r="AQ1573">
            <v>0</v>
          </cell>
          <cell r="AR1573">
            <v>17</v>
          </cell>
          <cell r="BH1573">
            <v>21.857142857142858</v>
          </cell>
          <cell r="BI1573">
            <v>23</v>
          </cell>
          <cell r="BJ1573">
            <v>0</v>
          </cell>
          <cell r="BK1573" t="str">
            <v>ŽU</v>
          </cell>
          <cell r="BN1573">
            <v>17</v>
          </cell>
        </row>
        <row r="1574">
          <cell r="A1574">
            <v>710000000</v>
          </cell>
          <cell r="D1574" t="str">
            <v>Žilinská univerzita v Žiline</v>
          </cell>
          <cell r="E1574" t="str">
            <v>Strojnícka fakulta</v>
          </cell>
          <cell r="L1574">
            <v>1</v>
          </cell>
          <cell r="M1574">
            <v>2</v>
          </cell>
          <cell r="AN1574">
            <v>16</v>
          </cell>
          <cell r="AO1574">
            <v>17</v>
          </cell>
          <cell r="AP1574">
            <v>0</v>
          </cell>
          <cell r="AQ1574">
            <v>0</v>
          </cell>
          <cell r="AR1574">
            <v>16</v>
          </cell>
          <cell r="BH1574">
            <v>21.333333333333332</v>
          </cell>
          <cell r="BI1574">
            <v>17</v>
          </cell>
          <cell r="BJ1574">
            <v>0</v>
          </cell>
          <cell r="BK1574" t="str">
            <v>ŽU</v>
          </cell>
          <cell r="BN1574">
            <v>16</v>
          </cell>
        </row>
        <row r="1575">
          <cell r="A1575">
            <v>710000000</v>
          </cell>
          <cell r="D1575" t="str">
            <v>Žilinská univerzita v Žiline</v>
          </cell>
          <cell r="E1575" t="str">
            <v>Strojnícka fakulta</v>
          </cell>
          <cell r="L1575">
            <v>2</v>
          </cell>
          <cell r="M1575">
            <v>3</v>
          </cell>
          <cell r="AN1575">
            <v>1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BH1575">
            <v>0</v>
          </cell>
          <cell r="BI1575">
            <v>3</v>
          </cell>
          <cell r="BJ1575">
            <v>0</v>
          </cell>
          <cell r="BK1575" t="str">
            <v>ŽU</v>
          </cell>
          <cell r="BN1575">
            <v>0</v>
          </cell>
        </row>
        <row r="1576">
          <cell r="A1576">
            <v>710000000</v>
          </cell>
          <cell r="D1576" t="str">
            <v>Žilinská univerzita v Žiline</v>
          </cell>
          <cell r="E1576" t="str">
            <v>Strojnícka fakulta</v>
          </cell>
          <cell r="L1576">
            <v>1</v>
          </cell>
          <cell r="M1576">
            <v>2</v>
          </cell>
          <cell r="AN1576">
            <v>59</v>
          </cell>
          <cell r="AO1576">
            <v>61</v>
          </cell>
          <cell r="AP1576">
            <v>61</v>
          </cell>
          <cell r="AQ1576">
            <v>59</v>
          </cell>
          <cell r="AR1576">
            <v>59</v>
          </cell>
          <cell r="BH1576">
            <v>88.5</v>
          </cell>
          <cell r="BI1576">
            <v>61</v>
          </cell>
          <cell r="BJ1576">
            <v>0</v>
          </cell>
          <cell r="BK1576" t="str">
            <v>ŽU</v>
          </cell>
          <cell r="BN1576">
            <v>59</v>
          </cell>
        </row>
        <row r="1577">
          <cell r="A1577">
            <v>710000000</v>
          </cell>
          <cell r="D1577" t="str">
            <v>Žilinská univerzita v Žiline</v>
          </cell>
          <cell r="E1577" t="str">
            <v>Fakulta bezpečnostného inžinierstva</v>
          </cell>
          <cell r="L1577">
            <v>2</v>
          </cell>
          <cell r="M1577">
            <v>2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BH1577">
            <v>0</v>
          </cell>
          <cell r="BI1577">
            <v>4</v>
          </cell>
          <cell r="BJ1577">
            <v>0</v>
          </cell>
          <cell r="BK1577" t="str">
            <v>ŽU</v>
          </cell>
          <cell r="BN1577">
            <v>0</v>
          </cell>
        </row>
        <row r="1578">
          <cell r="A1578">
            <v>710000000</v>
          </cell>
          <cell r="D1578" t="str">
            <v>Žilinská univerzita v Žiline</v>
          </cell>
          <cell r="E1578" t="str">
            <v>Stavebná fakulta</v>
          </cell>
          <cell r="L1578">
            <v>1</v>
          </cell>
          <cell r="M1578">
            <v>1</v>
          </cell>
          <cell r="AN1578">
            <v>61</v>
          </cell>
          <cell r="AO1578">
            <v>66</v>
          </cell>
          <cell r="AP1578">
            <v>0</v>
          </cell>
          <cell r="AQ1578">
            <v>0</v>
          </cell>
          <cell r="AR1578">
            <v>61</v>
          </cell>
          <cell r="BH1578">
            <v>71.699999999999989</v>
          </cell>
          <cell r="BI1578">
            <v>66</v>
          </cell>
          <cell r="BJ1578">
            <v>0</v>
          </cell>
          <cell r="BK1578" t="str">
            <v>ŽU</v>
          </cell>
          <cell r="BN1578">
            <v>61</v>
          </cell>
        </row>
        <row r="1579">
          <cell r="A1579">
            <v>710000000</v>
          </cell>
          <cell r="D1579" t="str">
            <v>Žilinská univerzita v Žiline</v>
          </cell>
          <cell r="E1579" t="str">
            <v>Fakulta humanitných vied</v>
          </cell>
          <cell r="L1579">
            <v>2</v>
          </cell>
          <cell r="M1579">
            <v>2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BH1579">
            <v>0</v>
          </cell>
          <cell r="BI1579">
            <v>5</v>
          </cell>
          <cell r="BJ1579">
            <v>0</v>
          </cell>
          <cell r="BK1579" t="str">
            <v>ŽU</v>
          </cell>
          <cell r="BN1579">
            <v>0</v>
          </cell>
        </row>
        <row r="1580">
          <cell r="A1580">
            <v>710000000</v>
          </cell>
          <cell r="D1580" t="str">
            <v>Žilinská univerzita v Žiline</v>
          </cell>
          <cell r="E1580" t="str">
            <v>Fakulta prevádzky a ekonomiky dopravy a spojov</v>
          </cell>
          <cell r="L1580">
            <v>1</v>
          </cell>
          <cell r="M1580">
            <v>2</v>
          </cell>
          <cell r="AN1580">
            <v>191</v>
          </cell>
          <cell r="AO1580">
            <v>195</v>
          </cell>
          <cell r="AP1580">
            <v>0</v>
          </cell>
          <cell r="AQ1580">
            <v>0</v>
          </cell>
          <cell r="AR1580">
            <v>191</v>
          </cell>
          <cell r="BH1580">
            <v>173.14953271028037</v>
          </cell>
          <cell r="BI1580">
            <v>195</v>
          </cell>
          <cell r="BJ1580">
            <v>0</v>
          </cell>
          <cell r="BK1580" t="str">
            <v>ŽU</v>
          </cell>
          <cell r="BN1580">
            <v>191</v>
          </cell>
        </row>
        <row r="1581">
          <cell r="A1581">
            <v>710000000</v>
          </cell>
          <cell r="D1581" t="str">
            <v>Žilinská univerzita v Žiline</v>
          </cell>
          <cell r="E1581" t="str">
            <v>Strojnícka fakulta</v>
          </cell>
          <cell r="L1581">
            <v>1</v>
          </cell>
          <cell r="M1581">
            <v>2</v>
          </cell>
          <cell r="AN1581">
            <v>50</v>
          </cell>
          <cell r="AO1581">
            <v>54</v>
          </cell>
          <cell r="AP1581">
            <v>0</v>
          </cell>
          <cell r="AQ1581">
            <v>0</v>
          </cell>
          <cell r="AR1581">
            <v>50</v>
          </cell>
          <cell r="BH1581">
            <v>68.75</v>
          </cell>
          <cell r="BI1581">
            <v>54</v>
          </cell>
          <cell r="BJ1581">
            <v>0</v>
          </cell>
          <cell r="BK1581" t="str">
            <v>ŽU</v>
          </cell>
          <cell r="BN1581">
            <v>50</v>
          </cell>
        </row>
        <row r="1582">
          <cell r="A1582">
            <v>710000000</v>
          </cell>
          <cell r="D1582" t="str">
            <v>Žilinská univerzita v Žiline</v>
          </cell>
          <cell r="E1582" t="str">
            <v>Strojnícka fakulta</v>
          </cell>
          <cell r="L1582">
            <v>1</v>
          </cell>
          <cell r="M1582">
            <v>1</v>
          </cell>
          <cell r="AN1582">
            <v>74</v>
          </cell>
          <cell r="AO1582">
            <v>80</v>
          </cell>
          <cell r="AP1582">
            <v>80</v>
          </cell>
          <cell r="AQ1582">
            <v>74</v>
          </cell>
          <cell r="AR1582">
            <v>74</v>
          </cell>
          <cell r="BH1582">
            <v>92.550000000000011</v>
          </cell>
          <cell r="BI1582">
            <v>80</v>
          </cell>
          <cell r="BJ1582">
            <v>0</v>
          </cell>
          <cell r="BK1582" t="str">
            <v>ŽU</v>
          </cell>
          <cell r="BN1582">
            <v>74</v>
          </cell>
        </row>
        <row r="1583">
          <cell r="A1583">
            <v>710000000</v>
          </cell>
          <cell r="D1583" t="str">
            <v>Žilinská univerzita v Žiline</v>
          </cell>
          <cell r="E1583" t="str">
            <v>Fakulta prevádzky a ekonomiky dopravy a spojov</v>
          </cell>
          <cell r="L1583">
            <v>1</v>
          </cell>
          <cell r="M1583">
            <v>1</v>
          </cell>
          <cell r="AN1583">
            <v>63</v>
          </cell>
          <cell r="AO1583">
            <v>68</v>
          </cell>
          <cell r="AP1583">
            <v>0</v>
          </cell>
          <cell r="AQ1583">
            <v>63</v>
          </cell>
          <cell r="AR1583">
            <v>63</v>
          </cell>
          <cell r="BH1583">
            <v>80.550000000000011</v>
          </cell>
          <cell r="BI1583">
            <v>68</v>
          </cell>
          <cell r="BJ1583">
            <v>0</v>
          </cell>
          <cell r="BK1583" t="str">
            <v>ŽU</v>
          </cell>
          <cell r="BN1583">
            <v>63</v>
          </cell>
        </row>
        <row r="1584">
          <cell r="A1584">
            <v>710000000</v>
          </cell>
          <cell r="D1584" t="str">
            <v>Žilinská univerzita v Žiline</v>
          </cell>
          <cell r="E1584" t="str">
            <v>Strojnícka fakulta</v>
          </cell>
          <cell r="L1584">
            <v>1</v>
          </cell>
          <cell r="M1584">
            <v>1</v>
          </cell>
          <cell r="AN1584">
            <v>25</v>
          </cell>
          <cell r="AO1584">
            <v>27</v>
          </cell>
          <cell r="AP1584">
            <v>27</v>
          </cell>
          <cell r="AQ1584">
            <v>25</v>
          </cell>
          <cell r="AR1584">
            <v>25</v>
          </cell>
          <cell r="BH1584">
            <v>28.949999999999996</v>
          </cell>
          <cell r="BI1584">
            <v>27</v>
          </cell>
          <cell r="BJ1584">
            <v>0</v>
          </cell>
          <cell r="BK1584" t="str">
            <v>ŽU</v>
          </cell>
          <cell r="BN1584">
            <v>25</v>
          </cell>
        </row>
        <row r="1585">
          <cell r="A1585">
            <v>710000000</v>
          </cell>
          <cell r="D1585" t="str">
            <v>Žilinská univerzita v Žiline</v>
          </cell>
          <cell r="E1585" t="str">
            <v>Fakulta prevádzky a ekonomiky dopravy a spojov</v>
          </cell>
          <cell r="L1585">
            <v>1</v>
          </cell>
          <cell r="M1585">
            <v>1</v>
          </cell>
          <cell r="AN1585">
            <v>11</v>
          </cell>
          <cell r="AO1585">
            <v>13</v>
          </cell>
          <cell r="AP1585">
            <v>0</v>
          </cell>
          <cell r="AQ1585">
            <v>11</v>
          </cell>
          <cell r="AR1585">
            <v>11</v>
          </cell>
          <cell r="BH1585">
            <v>14.25</v>
          </cell>
          <cell r="BI1585">
            <v>13</v>
          </cell>
          <cell r="BJ1585">
            <v>0</v>
          </cell>
          <cell r="BK1585" t="str">
            <v>ŽU</v>
          </cell>
          <cell r="BN1585">
            <v>11</v>
          </cell>
        </row>
        <row r="1586">
          <cell r="A1586">
            <v>710000000</v>
          </cell>
          <cell r="D1586" t="str">
            <v>Žilinská univerzita v Žiline</v>
          </cell>
          <cell r="E1586" t="str">
            <v>Fakulta bezpečnostného inžinierstva</v>
          </cell>
          <cell r="L1586">
            <v>2</v>
          </cell>
          <cell r="M1586">
            <v>1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BH1586">
            <v>0</v>
          </cell>
          <cell r="BI1586">
            <v>8</v>
          </cell>
          <cell r="BJ1586">
            <v>0</v>
          </cell>
          <cell r="BK1586" t="str">
            <v>ŽU</v>
          </cell>
          <cell r="BN1586">
            <v>0</v>
          </cell>
        </row>
        <row r="1587">
          <cell r="A1587">
            <v>710000000</v>
          </cell>
          <cell r="D1587" t="str">
            <v>Žilinská univerzita v Žiline</v>
          </cell>
          <cell r="E1587" t="str">
            <v>Fakulta riadenia a informatiky</v>
          </cell>
          <cell r="L1587">
            <v>1</v>
          </cell>
          <cell r="M1587">
            <v>1</v>
          </cell>
          <cell r="AN1587">
            <v>64</v>
          </cell>
          <cell r="AO1587">
            <v>72</v>
          </cell>
          <cell r="AP1587">
            <v>72</v>
          </cell>
          <cell r="AQ1587">
            <v>64</v>
          </cell>
          <cell r="AR1587">
            <v>64</v>
          </cell>
          <cell r="BH1587">
            <v>76.199999999999989</v>
          </cell>
          <cell r="BI1587">
            <v>72</v>
          </cell>
          <cell r="BJ1587">
            <v>0</v>
          </cell>
          <cell r="BK1587" t="str">
            <v>ŽU</v>
          </cell>
          <cell r="BN1587">
            <v>64</v>
          </cell>
        </row>
        <row r="1588">
          <cell r="A1588">
            <v>710000000</v>
          </cell>
          <cell r="D1588" t="str">
            <v>Žilinská univerzita v Žiline</v>
          </cell>
          <cell r="E1588" t="str">
            <v>Fakulta bezpečnostného inžinierstva</v>
          </cell>
          <cell r="L1588">
            <v>1</v>
          </cell>
          <cell r="M1588">
            <v>1</v>
          </cell>
          <cell r="AN1588">
            <v>125</v>
          </cell>
          <cell r="AO1588">
            <v>127</v>
          </cell>
          <cell r="AP1588">
            <v>0</v>
          </cell>
          <cell r="AQ1588">
            <v>0</v>
          </cell>
          <cell r="AR1588">
            <v>125</v>
          </cell>
          <cell r="BH1588">
            <v>147</v>
          </cell>
          <cell r="BI1588">
            <v>127</v>
          </cell>
          <cell r="BJ1588">
            <v>0</v>
          </cell>
          <cell r="BK1588" t="str">
            <v>ŽU</v>
          </cell>
          <cell r="BN1588">
            <v>125</v>
          </cell>
        </row>
        <row r="1589">
          <cell r="A1589">
            <v>710000000</v>
          </cell>
          <cell r="D1589" t="str">
            <v>Žilinská univerzita v Žiline</v>
          </cell>
          <cell r="E1589" t="str">
            <v>Fakulta prevádzky a ekonomiky dopravy a spojov</v>
          </cell>
          <cell r="L1589">
            <v>1</v>
          </cell>
          <cell r="M1589">
            <v>1</v>
          </cell>
          <cell r="AN1589">
            <v>15</v>
          </cell>
          <cell r="AO1589">
            <v>19</v>
          </cell>
          <cell r="AP1589">
            <v>0</v>
          </cell>
          <cell r="AQ1589">
            <v>15</v>
          </cell>
          <cell r="AR1589">
            <v>15</v>
          </cell>
          <cell r="BH1589">
            <v>18</v>
          </cell>
          <cell r="BI1589">
            <v>19</v>
          </cell>
          <cell r="BJ1589">
            <v>0</v>
          </cell>
          <cell r="BK1589" t="str">
            <v>ŽU</v>
          </cell>
          <cell r="BN1589">
            <v>15</v>
          </cell>
        </row>
        <row r="1590">
          <cell r="A1590">
            <v>710000000</v>
          </cell>
          <cell r="D1590" t="str">
            <v>Žilinská univerzita v Žiline</v>
          </cell>
          <cell r="E1590" t="str">
            <v>Fakulta elektrotechniky a informačných technológií</v>
          </cell>
          <cell r="L1590">
            <v>1</v>
          </cell>
          <cell r="M1590">
            <v>1</v>
          </cell>
          <cell r="AN1590">
            <v>8</v>
          </cell>
          <cell r="AO1590">
            <v>8</v>
          </cell>
          <cell r="AP1590">
            <v>8</v>
          </cell>
          <cell r="AQ1590">
            <v>8</v>
          </cell>
          <cell r="AR1590">
            <v>8</v>
          </cell>
          <cell r="BH1590">
            <v>9.75</v>
          </cell>
          <cell r="BI1590">
            <v>8</v>
          </cell>
          <cell r="BJ1590">
            <v>0</v>
          </cell>
          <cell r="BK1590" t="str">
            <v>ŽU</v>
          </cell>
          <cell r="BN1590">
            <v>8</v>
          </cell>
        </row>
        <row r="1591">
          <cell r="A1591">
            <v>710000000</v>
          </cell>
          <cell r="D1591" t="str">
            <v>Žilinská univerzita v Žiline</v>
          </cell>
          <cell r="E1591" t="str">
            <v>Stavebná fakulta</v>
          </cell>
          <cell r="L1591">
            <v>2</v>
          </cell>
          <cell r="M1591">
            <v>1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BH1591">
            <v>0</v>
          </cell>
          <cell r="BI1591">
            <v>9</v>
          </cell>
          <cell r="BJ1591">
            <v>0</v>
          </cell>
          <cell r="BK1591" t="str">
            <v>ŽU</v>
          </cell>
          <cell r="BN1591">
            <v>0</v>
          </cell>
        </row>
        <row r="1592">
          <cell r="A1592">
            <v>710000000</v>
          </cell>
          <cell r="D1592" t="str">
            <v>Žilinská univerzita v Žiline</v>
          </cell>
          <cell r="E1592" t="str">
            <v>Fakulta bezpečnostného inžinierstva</v>
          </cell>
          <cell r="L1592">
            <v>2</v>
          </cell>
          <cell r="M1592">
            <v>2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BH1592">
            <v>0</v>
          </cell>
          <cell r="BI1592">
            <v>7</v>
          </cell>
          <cell r="BJ1592">
            <v>0</v>
          </cell>
          <cell r="BK1592" t="str">
            <v>ŽU</v>
          </cell>
          <cell r="BN1592">
            <v>0</v>
          </cell>
        </row>
        <row r="1593">
          <cell r="A1593">
            <v>710000000</v>
          </cell>
          <cell r="D1593" t="str">
            <v>Žilinská univerzita v Žiline</v>
          </cell>
          <cell r="E1593" t="str">
            <v>Fakulta prevádzky a ekonomiky dopravy a spojov</v>
          </cell>
          <cell r="L1593">
            <v>1</v>
          </cell>
          <cell r="M1593">
            <v>2</v>
          </cell>
          <cell r="AN1593">
            <v>79</v>
          </cell>
          <cell r="AO1593">
            <v>83</v>
          </cell>
          <cell r="AP1593">
            <v>0</v>
          </cell>
          <cell r="AQ1593">
            <v>0</v>
          </cell>
          <cell r="AR1593">
            <v>79</v>
          </cell>
          <cell r="BH1593">
            <v>107.72727272727272</v>
          </cell>
          <cell r="BI1593">
            <v>83</v>
          </cell>
          <cell r="BJ1593">
            <v>0</v>
          </cell>
          <cell r="BK1593" t="str">
            <v>ŽU</v>
          </cell>
          <cell r="BN1593">
            <v>79</v>
          </cell>
        </row>
        <row r="1594">
          <cell r="A1594">
            <v>710000000</v>
          </cell>
          <cell r="D1594" t="str">
            <v>Žilinská univerzita v Žiline</v>
          </cell>
          <cell r="E1594" t="str">
            <v>Strojnícka fakulta</v>
          </cell>
          <cell r="L1594">
            <v>1</v>
          </cell>
          <cell r="M1594">
            <v>2</v>
          </cell>
          <cell r="AN1594">
            <v>51</v>
          </cell>
          <cell r="AO1594">
            <v>56</v>
          </cell>
          <cell r="AP1594">
            <v>0</v>
          </cell>
          <cell r="AQ1594">
            <v>0</v>
          </cell>
          <cell r="AR1594">
            <v>51</v>
          </cell>
          <cell r="BH1594">
            <v>70.297297297297291</v>
          </cell>
          <cell r="BI1594">
            <v>56</v>
          </cell>
          <cell r="BJ1594">
            <v>0</v>
          </cell>
          <cell r="BK1594" t="str">
            <v>ŽU</v>
          </cell>
          <cell r="BN1594">
            <v>51</v>
          </cell>
        </row>
        <row r="1595">
          <cell r="A1595">
            <v>719000000</v>
          </cell>
          <cell r="D1595" t="str">
            <v>Trenčianska univerzita Alexandra Dubčeka v Trenčíne</v>
          </cell>
          <cell r="E1595" t="str">
            <v>Fakulta sociálno-ekonomických vzťahov</v>
          </cell>
          <cell r="L1595">
            <v>1</v>
          </cell>
          <cell r="M1595">
            <v>3</v>
          </cell>
          <cell r="AN1595">
            <v>7</v>
          </cell>
          <cell r="AO1595">
            <v>0</v>
          </cell>
          <cell r="AP1595">
            <v>0</v>
          </cell>
          <cell r="AQ1595">
            <v>0</v>
          </cell>
          <cell r="AR1595">
            <v>7</v>
          </cell>
          <cell r="BH1595">
            <v>18.666666666666668</v>
          </cell>
          <cell r="BI1595">
            <v>7</v>
          </cell>
          <cell r="BJ1595">
            <v>7</v>
          </cell>
          <cell r="BK1595" t="str">
            <v>TUAD</v>
          </cell>
          <cell r="BN1595">
            <v>7</v>
          </cell>
        </row>
        <row r="1596">
          <cell r="A1596">
            <v>709000000</v>
          </cell>
          <cell r="D1596" t="str">
            <v>Technická univerzita v Košiciach</v>
          </cell>
          <cell r="E1596" t="str">
            <v>Fakulta materiálov, metalurgie a recyklácie</v>
          </cell>
          <cell r="L1596">
            <v>1</v>
          </cell>
          <cell r="M1596">
            <v>1</v>
          </cell>
          <cell r="AN1596">
            <v>31</v>
          </cell>
          <cell r="AO1596">
            <v>38</v>
          </cell>
          <cell r="AP1596">
            <v>0</v>
          </cell>
          <cell r="AQ1596">
            <v>0</v>
          </cell>
          <cell r="AR1596">
            <v>31</v>
          </cell>
          <cell r="BH1596">
            <v>65.759999999999991</v>
          </cell>
          <cell r="BI1596">
            <v>38</v>
          </cell>
          <cell r="BJ1596">
            <v>0</v>
          </cell>
          <cell r="BK1596" t="str">
            <v>TUKE</v>
          </cell>
          <cell r="BN1596">
            <v>31</v>
          </cell>
        </row>
        <row r="1597">
          <cell r="A1597">
            <v>709000000</v>
          </cell>
          <cell r="D1597" t="str">
            <v>Technická univerzita v Košiciach</v>
          </cell>
          <cell r="E1597" t="str">
            <v>Fakulta materiálov, metalurgie a recyklácie</v>
          </cell>
          <cell r="L1597">
            <v>1</v>
          </cell>
          <cell r="M1597">
            <v>2</v>
          </cell>
          <cell r="AN1597">
            <v>5</v>
          </cell>
          <cell r="AO1597">
            <v>6</v>
          </cell>
          <cell r="AP1597">
            <v>6</v>
          </cell>
          <cell r="AQ1597">
            <v>5</v>
          </cell>
          <cell r="AR1597">
            <v>5</v>
          </cell>
          <cell r="BH1597">
            <v>7.5</v>
          </cell>
          <cell r="BI1597">
            <v>6</v>
          </cell>
          <cell r="BJ1597">
            <v>0</v>
          </cell>
          <cell r="BK1597" t="str">
            <v>TUKE</v>
          </cell>
          <cell r="BN1597">
            <v>5</v>
          </cell>
        </row>
        <row r="1598">
          <cell r="A1598">
            <v>709000000</v>
          </cell>
          <cell r="D1598" t="str">
            <v>Technická univerzita v Košiciach</v>
          </cell>
          <cell r="E1598" t="str">
            <v>Fakulta materiálov, metalurgie a recyklácie</v>
          </cell>
          <cell r="L1598">
            <v>1</v>
          </cell>
          <cell r="M1598">
            <v>2</v>
          </cell>
          <cell r="AN1598">
            <v>16</v>
          </cell>
          <cell r="AO1598">
            <v>17</v>
          </cell>
          <cell r="AP1598">
            <v>0</v>
          </cell>
          <cell r="AQ1598">
            <v>0</v>
          </cell>
          <cell r="AR1598">
            <v>16</v>
          </cell>
          <cell r="BH1598">
            <v>37.161290322580648</v>
          </cell>
          <cell r="BI1598">
            <v>17</v>
          </cell>
          <cell r="BJ1598">
            <v>0</v>
          </cell>
          <cell r="BK1598" t="str">
            <v>TUKE</v>
          </cell>
          <cell r="BN1598">
            <v>16</v>
          </cell>
        </row>
        <row r="1599">
          <cell r="A1599">
            <v>709000000</v>
          </cell>
          <cell r="D1599" t="str">
            <v>Technická univerzita v Košiciach</v>
          </cell>
          <cell r="E1599" t="str">
            <v>Fakulta materiálov, metalurgie a recyklácie</v>
          </cell>
          <cell r="L1599">
            <v>1</v>
          </cell>
          <cell r="M1599">
            <v>1</v>
          </cell>
          <cell r="AN1599">
            <v>25</v>
          </cell>
          <cell r="AO1599">
            <v>28</v>
          </cell>
          <cell r="AP1599">
            <v>28</v>
          </cell>
          <cell r="AQ1599">
            <v>25</v>
          </cell>
          <cell r="AR1599">
            <v>25</v>
          </cell>
          <cell r="BH1599">
            <v>30.75</v>
          </cell>
          <cell r="BI1599">
            <v>28</v>
          </cell>
          <cell r="BJ1599">
            <v>0</v>
          </cell>
          <cell r="BK1599" t="str">
            <v>TUKE</v>
          </cell>
          <cell r="BN1599">
            <v>25</v>
          </cell>
        </row>
        <row r="1600">
          <cell r="A1600">
            <v>709000000</v>
          </cell>
          <cell r="D1600" t="str">
            <v>Technická univerzita v Košiciach</v>
          </cell>
          <cell r="E1600" t="str">
            <v>Fakulta umení</v>
          </cell>
          <cell r="L1600">
            <v>1</v>
          </cell>
          <cell r="M1600">
            <v>2</v>
          </cell>
          <cell r="AN1600">
            <v>20</v>
          </cell>
          <cell r="AO1600">
            <v>23</v>
          </cell>
          <cell r="AP1600">
            <v>0</v>
          </cell>
          <cell r="AQ1600">
            <v>0</v>
          </cell>
          <cell r="AR1600">
            <v>20</v>
          </cell>
          <cell r="BH1600">
            <v>17.499999999999996</v>
          </cell>
          <cell r="BI1600">
            <v>23</v>
          </cell>
          <cell r="BJ1600">
            <v>0</v>
          </cell>
          <cell r="BK1600" t="str">
            <v>TUKE</v>
          </cell>
          <cell r="BN1600">
            <v>20</v>
          </cell>
        </row>
        <row r="1601">
          <cell r="A1601">
            <v>709000000</v>
          </cell>
          <cell r="D1601" t="str">
            <v>Technická univerzita v Košiciach</v>
          </cell>
          <cell r="E1601" t="str">
            <v>Fakulta umení</v>
          </cell>
          <cell r="L1601">
            <v>1</v>
          </cell>
          <cell r="M1601">
            <v>2</v>
          </cell>
          <cell r="AN1601">
            <v>19</v>
          </cell>
          <cell r="AO1601">
            <v>22</v>
          </cell>
          <cell r="AP1601">
            <v>0</v>
          </cell>
          <cell r="AQ1601">
            <v>0</v>
          </cell>
          <cell r="AR1601">
            <v>19</v>
          </cell>
          <cell r="BH1601">
            <v>40.533333333333339</v>
          </cell>
          <cell r="BI1601">
            <v>22</v>
          </cell>
          <cell r="BJ1601">
            <v>0</v>
          </cell>
          <cell r="BK1601" t="str">
            <v>TUKE</v>
          </cell>
          <cell r="BN1601">
            <v>19</v>
          </cell>
        </row>
        <row r="1602">
          <cell r="A1602">
            <v>716000000</v>
          </cell>
          <cell r="D1602" t="str">
            <v>Univerzita Konštantína Filozofa v Nitre</v>
          </cell>
          <cell r="E1602" t="str">
            <v>Filozofická fakulta</v>
          </cell>
          <cell r="L1602">
            <v>2</v>
          </cell>
          <cell r="M1602">
            <v>2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BH1602">
            <v>0</v>
          </cell>
          <cell r="BI1602">
            <v>9</v>
          </cell>
          <cell r="BJ1602">
            <v>0</v>
          </cell>
          <cell r="BK1602" t="str">
            <v>UKF</v>
          </cell>
          <cell r="BN1602">
            <v>0</v>
          </cell>
        </row>
        <row r="1603">
          <cell r="A1603">
            <v>716000000</v>
          </cell>
          <cell r="D1603" t="str">
            <v>Univerzita Konštantína Filozofa v Nitre</v>
          </cell>
          <cell r="E1603" t="str">
            <v>Filozofická fakulta</v>
          </cell>
          <cell r="L1603">
            <v>2</v>
          </cell>
          <cell r="M1603">
            <v>2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BH1603">
            <v>0</v>
          </cell>
          <cell r="BI1603">
            <v>10</v>
          </cell>
          <cell r="BJ1603">
            <v>0</v>
          </cell>
          <cell r="BK1603" t="str">
            <v>UKF</v>
          </cell>
          <cell r="BN1603">
            <v>0</v>
          </cell>
        </row>
        <row r="1604">
          <cell r="A1604">
            <v>716000000</v>
          </cell>
          <cell r="D1604" t="str">
            <v>Univerzita Konštantína Filozofa v Nitre</v>
          </cell>
          <cell r="E1604" t="str">
            <v>Filozofická fakulta</v>
          </cell>
          <cell r="L1604">
            <v>2</v>
          </cell>
          <cell r="M1604">
            <v>3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BH1604">
            <v>0</v>
          </cell>
          <cell r="BI1604">
            <v>3</v>
          </cell>
          <cell r="BJ1604">
            <v>0</v>
          </cell>
          <cell r="BK1604" t="str">
            <v>UKF</v>
          </cell>
          <cell r="BN1604">
            <v>0</v>
          </cell>
        </row>
        <row r="1605">
          <cell r="A1605">
            <v>716000000</v>
          </cell>
          <cell r="D1605" t="str">
            <v>Univerzita Konštantína Filozofa v Nitre</v>
          </cell>
          <cell r="E1605" t="str">
            <v>Filozofická fakulta</v>
          </cell>
          <cell r="L1605">
            <v>1</v>
          </cell>
          <cell r="M1605">
            <v>3</v>
          </cell>
          <cell r="AN1605">
            <v>3</v>
          </cell>
          <cell r="AO1605">
            <v>0</v>
          </cell>
          <cell r="AP1605">
            <v>0</v>
          </cell>
          <cell r="AQ1605">
            <v>0</v>
          </cell>
          <cell r="AR1605">
            <v>3</v>
          </cell>
          <cell r="BH1605">
            <v>13.200000000000001</v>
          </cell>
          <cell r="BI1605">
            <v>3</v>
          </cell>
          <cell r="BJ1605">
            <v>3</v>
          </cell>
          <cell r="BK1605" t="str">
            <v>UKF</v>
          </cell>
          <cell r="BN1605">
            <v>3</v>
          </cell>
        </row>
        <row r="1606">
          <cell r="A1606">
            <v>716000000</v>
          </cell>
          <cell r="D1606" t="str">
            <v>Univerzita Konštantína Filozofa v Nitre</v>
          </cell>
          <cell r="E1606" t="str">
            <v>Filozofická fakulta</v>
          </cell>
          <cell r="L1606">
            <v>1</v>
          </cell>
          <cell r="M1606">
            <v>3</v>
          </cell>
          <cell r="AN1606">
            <v>4</v>
          </cell>
          <cell r="AO1606">
            <v>0</v>
          </cell>
          <cell r="AP1606">
            <v>0</v>
          </cell>
          <cell r="AQ1606">
            <v>0</v>
          </cell>
          <cell r="AR1606">
            <v>4</v>
          </cell>
          <cell r="BH1606">
            <v>17.600000000000001</v>
          </cell>
          <cell r="BI1606">
            <v>4</v>
          </cell>
          <cell r="BJ1606">
            <v>4</v>
          </cell>
          <cell r="BK1606" t="str">
            <v>UKF</v>
          </cell>
          <cell r="BN1606">
            <v>4</v>
          </cell>
        </row>
        <row r="1607">
          <cell r="A1607">
            <v>716000000</v>
          </cell>
          <cell r="D1607" t="str">
            <v>Univerzita Konštantína Filozofa v Nitre</v>
          </cell>
          <cell r="E1607" t="str">
            <v>Filozofická fakulta</v>
          </cell>
          <cell r="L1607">
            <v>1</v>
          </cell>
          <cell r="M1607">
            <v>2</v>
          </cell>
          <cell r="AN1607">
            <v>9</v>
          </cell>
          <cell r="AO1607">
            <v>12</v>
          </cell>
          <cell r="AP1607">
            <v>0</v>
          </cell>
          <cell r="AQ1607">
            <v>0</v>
          </cell>
          <cell r="AR1607">
            <v>9</v>
          </cell>
          <cell r="BH1607">
            <v>3.0000000000000004</v>
          </cell>
          <cell r="BI1607">
            <v>12</v>
          </cell>
          <cell r="BJ1607">
            <v>0</v>
          </cell>
          <cell r="BK1607" t="str">
            <v>UKF</v>
          </cell>
          <cell r="BN1607">
            <v>9</v>
          </cell>
        </row>
        <row r="1608">
          <cell r="A1608">
            <v>716000000</v>
          </cell>
          <cell r="D1608" t="str">
            <v>Univerzita Konštantína Filozofa v Nitre</v>
          </cell>
          <cell r="E1608" t="str">
            <v>Filozofická fakulta</v>
          </cell>
          <cell r="L1608">
            <v>1</v>
          </cell>
          <cell r="M1608">
            <v>3</v>
          </cell>
          <cell r="AN1608">
            <v>3</v>
          </cell>
          <cell r="AO1608">
            <v>0</v>
          </cell>
          <cell r="AP1608">
            <v>0</v>
          </cell>
          <cell r="AQ1608">
            <v>0</v>
          </cell>
          <cell r="AR1608">
            <v>3</v>
          </cell>
          <cell r="BH1608">
            <v>13.200000000000001</v>
          </cell>
          <cell r="BI1608">
            <v>3</v>
          </cell>
          <cell r="BJ1608">
            <v>3</v>
          </cell>
          <cell r="BK1608" t="str">
            <v>UKF</v>
          </cell>
          <cell r="BN1608">
            <v>3</v>
          </cell>
        </row>
        <row r="1609">
          <cell r="A1609">
            <v>716000000</v>
          </cell>
          <cell r="D1609" t="str">
            <v>Univerzita Konštantína Filozofa v Nitre</v>
          </cell>
          <cell r="E1609" t="str">
            <v>Filozofická fakulta</v>
          </cell>
          <cell r="L1609">
            <v>1</v>
          </cell>
          <cell r="M1609">
            <v>3</v>
          </cell>
          <cell r="AN1609">
            <v>3</v>
          </cell>
          <cell r="AO1609">
            <v>0</v>
          </cell>
          <cell r="AP1609">
            <v>0</v>
          </cell>
          <cell r="AQ1609">
            <v>0</v>
          </cell>
          <cell r="AR1609">
            <v>3</v>
          </cell>
          <cell r="BH1609">
            <v>13.200000000000001</v>
          </cell>
          <cell r="BI1609">
            <v>3</v>
          </cell>
          <cell r="BJ1609">
            <v>3</v>
          </cell>
          <cell r="BK1609" t="str">
            <v>UKF</v>
          </cell>
          <cell r="BN1609">
            <v>3</v>
          </cell>
        </row>
        <row r="1610">
          <cell r="A1610">
            <v>716000000</v>
          </cell>
          <cell r="D1610" t="str">
            <v>Univerzita Konštantína Filozofa v Nitre</v>
          </cell>
          <cell r="E1610" t="str">
            <v>Filozofická fakulta</v>
          </cell>
          <cell r="L1610">
            <v>1</v>
          </cell>
          <cell r="M1610">
            <v>3</v>
          </cell>
          <cell r="AN1610">
            <v>3</v>
          </cell>
          <cell r="AO1610">
            <v>0</v>
          </cell>
          <cell r="AP1610">
            <v>0</v>
          </cell>
          <cell r="AQ1610">
            <v>0</v>
          </cell>
          <cell r="AR1610">
            <v>3</v>
          </cell>
          <cell r="BH1610">
            <v>13.200000000000001</v>
          </cell>
          <cell r="BI1610">
            <v>3</v>
          </cell>
          <cell r="BJ1610">
            <v>3</v>
          </cell>
          <cell r="BK1610" t="str">
            <v>UKF</v>
          </cell>
          <cell r="BN1610">
            <v>3</v>
          </cell>
        </row>
        <row r="1611">
          <cell r="A1611">
            <v>716000000</v>
          </cell>
          <cell r="D1611" t="str">
            <v>Univerzita Konštantína Filozofa v Nitre</v>
          </cell>
          <cell r="E1611" t="str">
            <v>Filozofická fakulta</v>
          </cell>
          <cell r="L1611">
            <v>1</v>
          </cell>
          <cell r="M1611">
            <v>3</v>
          </cell>
          <cell r="AN1611">
            <v>4</v>
          </cell>
          <cell r="AO1611">
            <v>0</v>
          </cell>
          <cell r="AP1611">
            <v>0</v>
          </cell>
          <cell r="AQ1611">
            <v>0</v>
          </cell>
          <cell r="AR1611">
            <v>4</v>
          </cell>
          <cell r="BH1611">
            <v>0</v>
          </cell>
          <cell r="BI1611">
            <v>4</v>
          </cell>
          <cell r="BJ1611">
            <v>4</v>
          </cell>
          <cell r="BK1611" t="str">
            <v>UKF</v>
          </cell>
          <cell r="BN1611">
            <v>4</v>
          </cell>
        </row>
        <row r="1612">
          <cell r="A1612">
            <v>716000000</v>
          </cell>
          <cell r="D1612" t="str">
            <v>Univerzita Konštantína Filozofa v Nitre</v>
          </cell>
          <cell r="E1612" t="str">
            <v>Filozofická fakulta</v>
          </cell>
          <cell r="L1612">
            <v>1</v>
          </cell>
          <cell r="M1612">
            <v>3</v>
          </cell>
          <cell r="AN1612">
            <v>9</v>
          </cell>
          <cell r="AO1612">
            <v>0</v>
          </cell>
          <cell r="AP1612">
            <v>0</v>
          </cell>
          <cell r="AQ1612">
            <v>0</v>
          </cell>
          <cell r="AR1612">
            <v>9</v>
          </cell>
          <cell r="BH1612">
            <v>39.6</v>
          </cell>
          <cell r="BI1612">
            <v>10</v>
          </cell>
          <cell r="BJ1612">
            <v>9</v>
          </cell>
          <cell r="BK1612" t="str">
            <v>UKF</v>
          </cell>
          <cell r="BN1612">
            <v>9</v>
          </cell>
        </row>
        <row r="1613">
          <cell r="A1613">
            <v>716000000</v>
          </cell>
          <cell r="D1613" t="str">
            <v>Univerzita Konštantína Filozofa v Nitre</v>
          </cell>
          <cell r="E1613" t="str">
            <v>Filozofická fakulta</v>
          </cell>
          <cell r="L1613">
            <v>1</v>
          </cell>
          <cell r="M1613">
            <v>3</v>
          </cell>
          <cell r="AN1613">
            <v>6</v>
          </cell>
          <cell r="AO1613">
            <v>0</v>
          </cell>
          <cell r="AP1613">
            <v>0</v>
          </cell>
          <cell r="AQ1613">
            <v>0</v>
          </cell>
          <cell r="AR1613">
            <v>6</v>
          </cell>
          <cell r="BH1613">
            <v>26.400000000000002</v>
          </cell>
          <cell r="BI1613">
            <v>6</v>
          </cell>
          <cell r="BJ1613">
            <v>6</v>
          </cell>
          <cell r="BK1613" t="str">
            <v>UKF</v>
          </cell>
          <cell r="BN1613">
            <v>6</v>
          </cell>
        </row>
        <row r="1614">
          <cell r="A1614">
            <v>716000000</v>
          </cell>
          <cell r="D1614" t="str">
            <v>Univerzita Konštantína Filozofa v Nitre</v>
          </cell>
          <cell r="E1614" t="str">
            <v>Filozofická fakulta</v>
          </cell>
          <cell r="L1614">
            <v>2</v>
          </cell>
          <cell r="M1614">
            <v>2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BH1614">
            <v>0</v>
          </cell>
          <cell r="BI1614">
            <v>3</v>
          </cell>
          <cell r="BJ1614">
            <v>0</v>
          </cell>
          <cell r="BK1614" t="str">
            <v>UKF</v>
          </cell>
          <cell r="BN1614">
            <v>0</v>
          </cell>
        </row>
        <row r="1615">
          <cell r="A1615">
            <v>716000000</v>
          </cell>
          <cell r="D1615" t="str">
            <v>Univerzita Konštantína Filozofa v Nitre</v>
          </cell>
          <cell r="E1615" t="str">
            <v>Filozofická fakulta</v>
          </cell>
          <cell r="L1615">
            <v>1</v>
          </cell>
          <cell r="M1615">
            <v>2</v>
          </cell>
          <cell r="AN1615">
            <v>11.5</v>
          </cell>
          <cell r="AO1615">
            <v>12</v>
          </cell>
          <cell r="AP1615">
            <v>0</v>
          </cell>
          <cell r="AQ1615">
            <v>0</v>
          </cell>
          <cell r="AR1615">
            <v>11.5</v>
          </cell>
          <cell r="BH1615">
            <v>14.526315789473683</v>
          </cell>
          <cell r="BI1615">
            <v>12</v>
          </cell>
          <cell r="BJ1615">
            <v>0</v>
          </cell>
          <cell r="BK1615" t="str">
            <v>UKF</v>
          </cell>
          <cell r="BN1615">
            <v>11.5</v>
          </cell>
        </row>
        <row r="1616">
          <cell r="A1616">
            <v>716000000</v>
          </cell>
          <cell r="D1616" t="str">
            <v>Univerzita Konštantína Filozofa v Nitre</v>
          </cell>
          <cell r="E1616" t="str">
            <v>Filozofická fakulta</v>
          </cell>
          <cell r="L1616">
            <v>1</v>
          </cell>
          <cell r="M1616">
            <v>2</v>
          </cell>
          <cell r="AN1616">
            <v>14</v>
          </cell>
          <cell r="AO1616">
            <v>15</v>
          </cell>
          <cell r="AP1616">
            <v>0</v>
          </cell>
          <cell r="AQ1616">
            <v>0</v>
          </cell>
          <cell r="AR1616">
            <v>14</v>
          </cell>
          <cell r="BH1616">
            <v>11.666666666666668</v>
          </cell>
          <cell r="BI1616">
            <v>15</v>
          </cell>
          <cell r="BJ1616">
            <v>0</v>
          </cell>
          <cell r="BK1616" t="str">
            <v>UKF</v>
          </cell>
          <cell r="BN1616">
            <v>14</v>
          </cell>
        </row>
        <row r="1617">
          <cell r="A1617">
            <v>716000000</v>
          </cell>
          <cell r="D1617" t="str">
            <v>Univerzita Konštantína Filozofa v Nitre</v>
          </cell>
          <cell r="E1617" t="str">
            <v>Filozofická fakulta</v>
          </cell>
          <cell r="L1617">
            <v>1</v>
          </cell>
          <cell r="M1617">
            <v>2</v>
          </cell>
          <cell r="AN1617">
            <v>35</v>
          </cell>
          <cell r="AO1617">
            <v>37</v>
          </cell>
          <cell r="AP1617">
            <v>0</v>
          </cell>
          <cell r="AQ1617">
            <v>0</v>
          </cell>
          <cell r="AR1617">
            <v>35</v>
          </cell>
          <cell r="BH1617">
            <v>35</v>
          </cell>
          <cell r="BI1617">
            <v>37</v>
          </cell>
          <cell r="BJ1617">
            <v>0</v>
          </cell>
          <cell r="BK1617" t="str">
            <v>UKF</v>
          </cell>
          <cell r="BN1617">
            <v>35</v>
          </cell>
        </row>
        <row r="1618">
          <cell r="A1618">
            <v>716000000</v>
          </cell>
          <cell r="D1618" t="str">
            <v>Univerzita Konštantína Filozofa v Nitre</v>
          </cell>
          <cell r="E1618" t="str">
            <v>Filozofická fakulta</v>
          </cell>
          <cell r="L1618">
            <v>1</v>
          </cell>
          <cell r="M1618">
            <v>2</v>
          </cell>
          <cell r="AN1618">
            <v>35</v>
          </cell>
          <cell r="AO1618">
            <v>38</v>
          </cell>
          <cell r="AP1618">
            <v>0</v>
          </cell>
          <cell r="AQ1618">
            <v>0</v>
          </cell>
          <cell r="AR1618">
            <v>35</v>
          </cell>
          <cell r="BH1618">
            <v>29.166666666666668</v>
          </cell>
          <cell r="BI1618">
            <v>38</v>
          </cell>
          <cell r="BJ1618">
            <v>0</v>
          </cell>
          <cell r="BK1618" t="str">
            <v>UKF</v>
          </cell>
          <cell r="BN1618">
            <v>35</v>
          </cell>
        </row>
        <row r="1619">
          <cell r="A1619">
            <v>716000000</v>
          </cell>
          <cell r="D1619" t="str">
            <v>Univerzita Konštantína Filozofa v Nitre</v>
          </cell>
          <cell r="E1619" t="str">
            <v>Filozofická fakulta</v>
          </cell>
          <cell r="L1619">
            <v>1</v>
          </cell>
          <cell r="M1619">
            <v>2</v>
          </cell>
          <cell r="AN1619">
            <v>10</v>
          </cell>
          <cell r="AO1619">
            <v>12</v>
          </cell>
          <cell r="AP1619">
            <v>0</v>
          </cell>
          <cell r="AQ1619">
            <v>0</v>
          </cell>
          <cell r="AR1619">
            <v>10</v>
          </cell>
          <cell r="BH1619">
            <v>10</v>
          </cell>
          <cell r="BI1619">
            <v>12</v>
          </cell>
          <cell r="BJ1619">
            <v>0</v>
          </cell>
          <cell r="BK1619" t="str">
            <v>UKF</v>
          </cell>
          <cell r="BN1619">
            <v>10</v>
          </cell>
        </row>
        <row r="1620">
          <cell r="A1620">
            <v>716000000</v>
          </cell>
          <cell r="D1620" t="str">
            <v>Univerzita Konštantína Filozofa v Nitre</v>
          </cell>
          <cell r="E1620" t="str">
            <v>Filozofická fakulta</v>
          </cell>
          <cell r="L1620">
            <v>1</v>
          </cell>
          <cell r="M1620">
            <v>2</v>
          </cell>
          <cell r="AN1620">
            <v>18</v>
          </cell>
          <cell r="AO1620">
            <v>19</v>
          </cell>
          <cell r="AP1620">
            <v>0</v>
          </cell>
          <cell r="AQ1620">
            <v>0</v>
          </cell>
          <cell r="AR1620">
            <v>18</v>
          </cell>
          <cell r="BH1620">
            <v>17.279999999999998</v>
          </cell>
          <cell r="BI1620">
            <v>19</v>
          </cell>
          <cell r="BJ1620">
            <v>0</v>
          </cell>
          <cell r="BK1620" t="str">
            <v>UKF</v>
          </cell>
          <cell r="BN1620">
            <v>18</v>
          </cell>
        </row>
        <row r="1621">
          <cell r="A1621">
            <v>716000000</v>
          </cell>
          <cell r="D1621" t="str">
            <v>Univerzita Konštantína Filozofa v Nitre</v>
          </cell>
          <cell r="E1621" t="str">
            <v>Filozofická fakulta</v>
          </cell>
          <cell r="L1621">
            <v>1</v>
          </cell>
          <cell r="M1621">
            <v>2</v>
          </cell>
          <cell r="AN1621">
            <v>67</v>
          </cell>
          <cell r="AO1621">
            <v>70</v>
          </cell>
          <cell r="AP1621">
            <v>0</v>
          </cell>
          <cell r="AQ1621">
            <v>0</v>
          </cell>
          <cell r="AR1621">
            <v>67</v>
          </cell>
          <cell r="BH1621">
            <v>68.218181818181819</v>
          </cell>
          <cell r="BI1621">
            <v>70</v>
          </cell>
          <cell r="BJ1621">
            <v>0</v>
          </cell>
          <cell r="BK1621" t="str">
            <v>UKF</v>
          </cell>
          <cell r="BN1621">
            <v>67</v>
          </cell>
        </row>
        <row r="1622">
          <cell r="A1622">
            <v>716000000</v>
          </cell>
          <cell r="D1622" t="str">
            <v>Univerzita Konštantína Filozofa v Nitre</v>
          </cell>
          <cell r="E1622" t="str">
            <v>Filozofická fakulta</v>
          </cell>
          <cell r="L1622">
            <v>1</v>
          </cell>
          <cell r="M1622">
            <v>1</v>
          </cell>
          <cell r="AN1622">
            <v>3</v>
          </cell>
          <cell r="AO1622">
            <v>3</v>
          </cell>
          <cell r="AP1622">
            <v>0</v>
          </cell>
          <cell r="AQ1622">
            <v>0</v>
          </cell>
          <cell r="AR1622">
            <v>3</v>
          </cell>
          <cell r="BH1622">
            <v>2.9700000000000006</v>
          </cell>
          <cell r="BI1622">
            <v>3</v>
          </cell>
          <cell r="BJ1622">
            <v>0</v>
          </cell>
          <cell r="BK1622" t="str">
            <v>UKF</v>
          </cell>
          <cell r="BN1622">
            <v>3</v>
          </cell>
        </row>
        <row r="1623">
          <cell r="A1623">
            <v>716000000</v>
          </cell>
          <cell r="D1623" t="str">
            <v>Univerzita Konštantína Filozofa v Nitre</v>
          </cell>
          <cell r="E1623" t="str">
            <v>Filozofická fakulta</v>
          </cell>
          <cell r="L1623">
            <v>1</v>
          </cell>
          <cell r="M1623">
            <v>1</v>
          </cell>
          <cell r="AN1623">
            <v>6</v>
          </cell>
          <cell r="AO1623">
            <v>6</v>
          </cell>
          <cell r="AP1623">
            <v>0</v>
          </cell>
          <cell r="AQ1623">
            <v>0</v>
          </cell>
          <cell r="AR1623">
            <v>6</v>
          </cell>
          <cell r="BH1623">
            <v>7.4249999999999989</v>
          </cell>
          <cell r="BI1623">
            <v>6</v>
          </cell>
          <cell r="BJ1623">
            <v>0</v>
          </cell>
          <cell r="BK1623" t="str">
            <v>UKF</v>
          </cell>
          <cell r="BN1623">
            <v>6</v>
          </cell>
        </row>
        <row r="1624">
          <cell r="A1624">
            <v>716000000</v>
          </cell>
          <cell r="D1624" t="str">
            <v>Univerzita Konštantína Filozofa v Nitre</v>
          </cell>
          <cell r="E1624" t="str">
            <v>Filozofická fakulta</v>
          </cell>
          <cell r="L1624">
            <v>1</v>
          </cell>
          <cell r="M1624">
            <v>2</v>
          </cell>
          <cell r="AN1624">
            <v>2.5</v>
          </cell>
          <cell r="AO1624">
            <v>2.5</v>
          </cell>
          <cell r="AP1624">
            <v>0</v>
          </cell>
          <cell r="AQ1624">
            <v>0</v>
          </cell>
          <cell r="AR1624">
            <v>2.5</v>
          </cell>
          <cell r="BH1624">
            <v>2.75</v>
          </cell>
          <cell r="BI1624">
            <v>2.5</v>
          </cell>
          <cell r="BJ1624">
            <v>0</v>
          </cell>
          <cell r="BK1624" t="str">
            <v>UKF</v>
          </cell>
          <cell r="BN1624">
            <v>2.5</v>
          </cell>
        </row>
        <row r="1625">
          <cell r="A1625">
            <v>716000000</v>
          </cell>
          <cell r="D1625" t="str">
            <v>Univerzita Konštantína Filozofa v Nitre</v>
          </cell>
          <cell r="E1625" t="str">
            <v>Filozofická fakulta</v>
          </cell>
          <cell r="L1625">
            <v>1</v>
          </cell>
          <cell r="M1625">
            <v>1</v>
          </cell>
          <cell r="AN1625">
            <v>12</v>
          </cell>
          <cell r="AO1625">
            <v>12</v>
          </cell>
          <cell r="AP1625">
            <v>0</v>
          </cell>
          <cell r="AQ1625">
            <v>0</v>
          </cell>
          <cell r="AR1625">
            <v>12</v>
          </cell>
          <cell r="BH1625">
            <v>9.8999999999999986</v>
          </cell>
          <cell r="BI1625">
            <v>12</v>
          </cell>
          <cell r="BJ1625">
            <v>0</v>
          </cell>
          <cell r="BK1625" t="str">
            <v>UKF</v>
          </cell>
          <cell r="BN1625">
            <v>12</v>
          </cell>
        </row>
        <row r="1626">
          <cell r="A1626">
            <v>716000000</v>
          </cell>
          <cell r="D1626" t="str">
            <v>Univerzita Konštantína Filozofa v Nitre</v>
          </cell>
          <cell r="E1626" t="str">
            <v>Filozofická fakulta</v>
          </cell>
          <cell r="L1626">
            <v>1</v>
          </cell>
          <cell r="M1626">
            <v>1</v>
          </cell>
          <cell r="AN1626">
            <v>12</v>
          </cell>
          <cell r="AO1626">
            <v>13</v>
          </cell>
          <cell r="AP1626">
            <v>0</v>
          </cell>
          <cell r="AQ1626">
            <v>0</v>
          </cell>
          <cell r="AR1626">
            <v>12</v>
          </cell>
          <cell r="BH1626">
            <v>10.5</v>
          </cell>
          <cell r="BI1626">
            <v>13</v>
          </cell>
          <cell r="BJ1626">
            <v>0</v>
          </cell>
          <cell r="BK1626" t="str">
            <v>UKF</v>
          </cell>
          <cell r="BN1626">
            <v>12</v>
          </cell>
        </row>
        <row r="1627">
          <cell r="A1627">
            <v>716000000</v>
          </cell>
          <cell r="D1627" t="str">
            <v>Univerzita Konštantína Filozofa v Nitre</v>
          </cell>
          <cell r="E1627" t="str">
            <v>Filozofická fakulta</v>
          </cell>
          <cell r="L1627">
            <v>2</v>
          </cell>
          <cell r="M1627">
            <v>3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BH1627">
            <v>0</v>
          </cell>
          <cell r="BI1627">
            <v>2</v>
          </cell>
          <cell r="BJ1627">
            <v>0</v>
          </cell>
          <cell r="BK1627" t="str">
            <v>UKF</v>
          </cell>
          <cell r="BN1627">
            <v>0</v>
          </cell>
        </row>
        <row r="1628">
          <cell r="A1628">
            <v>716000000</v>
          </cell>
          <cell r="D1628" t="str">
            <v>Univerzita Konštantína Filozofa v Nitre</v>
          </cell>
          <cell r="E1628" t="str">
            <v>Filozofická fakulta</v>
          </cell>
          <cell r="L1628">
            <v>2</v>
          </cell>
          <cell r="M1628">
            <v>3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BH1628">
            <v>0</v>
          </cell>
          <cell r="BI1628">
            <v>3</v>
          </cell>
          <cell r="BJ1628">
            <v>0</v>
          </cell>
          <cell r="BK1628" t="str">
            <v>UKF</v>
          </cell>
          <cell r="BN1628">
            <v>0</v>
          </cell>
        </row>
        <row r="1629">
          <cell r="A1629">
            <v>709000000</v>
          </cell>
          <cell r="D1629" t="str">
            <v>Technická univerzita v Košiciach</v>
          </cell>
          <cell r="E1629" t="str">
            <v>Fakulta baníctva, ekológie, riadenia a geotechnológií</v>
          </cell>
          <cell r="L1629">
            <v>2</v>
          </cell>
          <cell r="M1629">
            <v>2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BH1629">
            <v>0</v>
          </cell>
          <cell r="BI1629">
            <v>2</v>
          </cell>
          <cell r="BJ1629">
            <v>0</v>
          </cell>
          <cell r="BK1629" t="str">
            <v>TUKE</v>
          </cell>
          <cell r="BN1629">
            <v>0</v>
          </cell>
        </row>
        <row r="1630">
          <cell r="A1630">
            <v>709000000</v>
          </cell>
          <cell r="D1630" t="str">
            <v>Technická univerzita v Košiciach</v>
          </cell>
          <cell r="E1630" t="str">
            <v>Fakulta baníctva, ekológie, riadenia a geotechnológií</v>
          </cell>
          <cell r="L1630">
            <v>1</v>
          </cell>
          <cell r="M1630">
            <v>3</v>
          </cell>
          <cell r="AN1630">
            <v>6</v>
          </cell>
          <cell r="AO1630">
            <v>0</v>
          </cell>
          <cell r="AP1630">
            <v>0</v>
          </cell>
          <cell r="AQ1630">
            <v>6</v>
          </cell>
          <cell r="AR1630">
            <v>6</v>
          </cell>
          <cell r="BH1630">
            <v>50.400000000000006</v>
          </cell>
          <cell r="BI1630">
            <v>6</v>
          </cell>
          <cell r="BJ1630">
            <v>6</v>
          </cell>
          <cell r="BK1630" t="str">
            <v>TUKE</v>
          </cell>
          <cell r="BN1630">
            <v>6</v>
          </cell>
        </row>
        <row r="1631">
          <cell r="A1631">
            <v>709000000</v>
          </cell>
          <cell r="D1631" t="str">
            <v>Technická univerzita v Košiciach</v>
          </cell>
          <cell r="E1631" t="str">
            <v>Fakulta baníctva, ekológie, riadenia a geotechnológií</v>
          </cell>
          <cell r="L1631">
            <v>1</v>
          </cell>
          <cell r="M1631">
            <v>3</v>
          </cell>
          <cell r="AN1631">
            <v>6</v>
          </cell>
          <cell r="AO1631">
            <v>0</v>
          </cell>
          <cell r="AP1631">
            <v>0</v>
          </cell>
          <cell r="AQ1631">
            <v>0</v>
          </cell>
          <cell r="AR1631">
            <v>6</v>
          </cell>
          <cell r="BH1631">
            <v>50.400000000000006</v>
          </cell>
          <cell r="BI1631">
            <v>6</v>
          </cell>
          <cell r="BJ1631">
            <v>6</v>
          </cell>
          <cell r="BK1631" t="str">
            <v>TUKE</v>
          </cell>
          <cell r="BN1631">
            <v>6</v>
          </cell>
        </row>
        <row r="1632">
          <cell r="A1632">
            <v>709000000</v>
          </cell>
          <cell r="D1632" t="str">
            <v>Technická univerzita v Košiciach</v>
          </cell>
          <cell r="E1632" t="str">
            <v>Fakulta baníctva, ekológie, riadenia a geotechnológií</v>
          </cell>
          <cell r="L1632">
            <v>1</v>
          </cell>
          <cell r="M1632">
            <v>3</v>
          </cell>
          <cell r="AN1632">
            <v>1</v>
          </cell>
          <cell r="AO1632">
            <v>0</v>
          </cell>
          <cell r="AP1632">
            <v>0</v>
          </cell>
          <cell r="AQ1632">
            <v>0</v>
          </cell>
          <cell r="AR1632">
            <v>1</v>
          </cell>
          <cell r="BH1632">
            <v>8.4</v>
          </cell>
          <cell r="BI1632">
            <v>1</v>
          </cell>
          <cell r="BJ1632">
            <v>1</v>
          </cell>
          <cell r="BK1632" t="str">
            <v>TUKE</v>
          </cell>
          <cell r="BN1632">
            <v>1</v>
          </cell>
        </row>
        <row r="1633">
          <cell r="A1633">
            <v>709000000</v>
          </cell>
          <cell r="D1633" t="str">
            <v>Technická univerzita v Košiciach</v>
          </cell>
          <cell r="E1633" t="str">
            <v>Fakulta baníctva, ekológie, riadenia a geotechnológií</v>
          </cell>
          <cell r="L1633">
            <v>1</v>
          </cell>
          <cell r="M1633">
            <v>3</v>
          </cell>
          <cell r="AN1633">
            <v>2</v>
          </cell>
          <cell r="AO1633">
            <v>0</v>
          </cell>
          <cell r="AP1633">
            <v>0</v>
          </cell>
          <cell r="AQ1633">
            <v>0</v>
          </cell>
          <cell r="AR1633">
            <v>2</v>
          </cell>
          <cell r="BH1633">
            <v>16.8</v>
          </cell>
          <cell r="BI1633">
            <v>2</v>
          </cell>
          <cell r="BJ1633">
            <v>2</v>
          </cell>
          <cell r="BK1633" t="str">
            <v>TUKE</v>
          </cell>
          <cell r="BN1633">
            <v>2</v>
          </cell>
        </row>
        <row r="1634">
          <cell r="A1634">
            <v>709000000</v>
          </cell>
          <cell r="D1634" t="str">
            <v>Technická univerzita v Košiciach</v>
          </cell>
          <cell r="E1634" t="str">
            <v>Fakulta baníctva, ekológie, riadenia a geotechnológií</v>
          </cell>
          <cell r="L1634">
            <v>1</v>
          </cell>
          <cell r="M1634">
            <v>3</v>
          </cell>
          <cell r="AN1634">
            <v>1</v>
          </cell>
          <cell r="AO1634">
            <v>0</v>
          </cell>
          <cell r="AP1634">
            <v>0</v>
          </cell>
          <cell r="AQ1634">
            <v>0</v>
          </cell>
          <cell r="AR1634">
            <v>1</v>
          </cell>
          <cell r="BH1634">
            <v>8.4</v>
          </cell>
          <cell r="BI1634">
            <v>1</v>
          </cell>
          <cell r="BJ1634">
            <v>1</v>
          </cell>
          <cell r="BK1634" t="str">
            <v>TUKE</v>
          </cell>
          <cell r="BN1634">
            <v>1</v>
          </cell>
        </row>
        <row r="1635">
          <cell r="A1635">
            <v>709000000</v>
          </cell>
          <cell r="D1635" t="str">
            <v>Technická univerzita v Košiciach</v>
          </cell>
          <cell r="E1635" t="str">
            <v>Fakulta baníctva, ekológie, riadenia a geotechnológií</v>
          </cell>
          <cell r="L1635">
            <v>1</v>
          </cell>
          <cell r="M1635">
            <v>2</v>
          </cell>
          <cell r="AN1635">
            <v>77</v>
          </cell>
          <cell r="AO1635">
            <v>84</v>
          </cell>
          <cell r="AP1635">
            <v>0</v>
          </cell>
          <cell r="AQ1635">
            <v>77</v>
          </cell>
          <cell r="AR1635">
            <v>77</v>
          </cell>
          <cell r="BH1635">
            <v>110.88</v>
          </cell>
          <cell r="BI1635">
            <v>84</v>
          </cell>
          <cell r="BJ1635">
            <v>0</v>
          </cell>
          <cell r="BK1635" t="str">
            <v>TUKE</v>
          </cell>
          <cell r="BN1635">
            <v>77</v>
          </cell>
        </row>
        <row r="1636">
          <cell r="A1636">
            <v>709000000</v>
          </cell>
          <cell r="D1636" t="str">
            <v>Technická univerzita v Košiciach</v>
          </cell>
          <cell r="E1636" t="str">
            <v>Fakulta baníctva, ekológie, riadenia a geotechnológií</v>
          </cell>
          <cell r="L1636">
            <v>1</v>
          </cell>
          <cell r="M1636">
            <v>3</v>
          </cell>
          <cell r="AN1636">
            <v>2</v>
          </cell>
          <cell r="AO1636">
            <v>0</v>
          </cell>
          <cell r="AP1636">
            <v>0</v>
          </cell>
          <cell r="AQ1636">
            <v>0</v>
          </cell>
          <cell r="AR1636">
            <v>2</v>
          </cell>
          <cell r="BH1636">
            <v>16.8</v>
          </cell>
          <cell r="BI1636">
            <v>2</v>
          </cell>
          <cell r="BJ1636">
            <v>2</v>
          </cell>
          <cell r="BK1636" t="str">
            <v>TUKE</v>
          </cell>
          <cell r="BN1636">
            <v>2</v>
          </cell>
        </row>
        <row r="1637">
          <cell r="A1637">
            <v>709000000</v>
          </cell>
          <cell r="D1637" t="str">
            <v>Technická univerzita v Košiciach</v>
          </cell>
          <cell r="E1637" t="str">
            <v>Fakulta baníctva, ekológie, riadenia a geotechnológií</v>
          </cell>
          <cell r="L1637">
            <v>1</v>
          </cell>
          <cell r="M1637">
            <v>2</v>
          </cell>
          <cell r="AN1637">
            <v>28</v>
          </cell>
          <cell r="AO1637">
            <v>33</v>
          </cell>
          <cell r="AP1637">
            <v>0</v>
          </cell>
          <cell r="AQ1637">
            <v>0</v>
          </cell>
          <cell r="AR1637">
            <v>28</v>
          </cell>
          <cell r="BH1637">
            <v>14.000000000000002</v>
          </cell>
          <cell r="BI1637">
            <v>33</v>
          </cell>
          <cell r="BJ1637">
            <v>0</v>
          </cell>
          <cell r="BK1637" t="str">
            <v>TUKE</v>
          </cell>
          <cell r="BN1637">
            <v>28</v>
          </cell>
        </row>
        <row r="1638">
          <cell r="A1638">
            <v>709000000</v>
          </cell>
          <cell r="D1638" t="str">
            <v>Technická univerzita v Košiciach</v>
          </cell>
          <cell r="E1638" t="str">
            <v>Fakulta baníctva, ekológie, riadenia a geotechnológií</v>
          </cell>
          <cell r="L1638">
            <v>1</v>
          </cell>
          <cell r="M1638">
            <v>2</v>
          </cell>
          <cell r="AN1638">
            <v>28</v>
          </cell>
          <cell r="AO1638">
            <v>30</v>
          </cell>
          <cell r="AP1638">
            <v>0</v>
          </cell>
          <cell r="AQ1638">
            <v>28</v>
          </cell>
          <cell r="AR1638">
            <v>28</v>
          </cell>
          <cell r="BH1638">
            <v>42</v>
          </cell>
          <cell r="BI1638">
            <v>30</v>
          </cell>
          <cell r="BJ1638">
            <v>0</v>
          </cell>
          <cell r="BK1638" t="str">
            <v>TUKE</v>
          </cell>
          <cell r="BN1638">
            <v>28</v>
          </cell>
        </row>
        <row r="1639">
          <cell r="A1639">
            <v>709000000</v>
          </cell>
          <cell r="D1639" t="str">
            <v>Technická univerzita v Košiciach</v>
          </cell>
          <cell r="E1639" t="str">
            <v>Fakulta baníctva, ekológie, riadenia a geotechnológií</v>
          </cell>
          <cell r="L1639">
            <v>2</v>
          </cell>
          <cell r="M1639">
            <v>1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BH1639">
            <v>0</v>
          </cell>
          <cell r="BI1639">
            <v>3</v>
          </cell>
          <cell r="BJ1639">
            <v>0</v>
          </cell>
          <cell r="BK1639" t="str">
            <v>TUKE</v>
          </cell>
          <cell r="BN1639">
            <v>0</v>
          </cell>
        </row>
        <row r="1640">
          <cell r="A1640">
            <v>709000000</v>
          </cell>
          <cell r="D1640" t="str">
            <v>Technická univerzita v Košiciach</v>
          </cell>
          <cell r="E1640" t="str">
            <v>Fakulta baníctva, ekológie, riadenia a geotechnológií</v>
          </cell>
          <cell r="L1640">
            <v>1</v>
          </cell>
          <cell r="M1640">
            <v>1</v>
          </cell>
          <cell r="AN1640">
            <v>109</v>
          </cell>
          <cell r="AO1640">
            <v>112</v>
          </cell>
          <cell r="AP1640">
            <v>0</v>
          </cell>
          <cell r="AQ1640">
            <v>109</v>
          </cell>
          <cell r="AR1640">
            <v>109</v>
          </cell>
          <cell r="BH1640">
            <v>129.29999999999998</v>
          </cell>
          <cell r="BI1640">
            <v>112</v>
          </cell>
          <cell r="BJ1640">
            <v>0</v>
          </cell>
          <cell r="BK1640" t="str">
            <v>TUKE</v>
          </cell>
          <cell r="BN1640">
            <v>109</v>
          </cell>
        </row>
        <row r="1641">
          <cell r="A1641">
            <v>709000000</v>
          </cell>
          <cell r="D1641" t="str">
            <v>Technická univerzita v Košiciach</v>
          </cell>
          <cell r="E1641" t="str">
            <v>Fakulta baníctva, ekológie, riadenia a geotechnológií</v>
          </cell>
          <cell r="L1641">
            <v>1</v>
          </cell>
          <cell r="M1641">
            <v>1</v>
          </cell>
          <cell r="AN1641">
            <v>76</v>
          </cell>
          <cell r="AO1641">
            <v>79</v>
          </cell>
          <cell r="AP1641">
            <v>0</v>
          </cell>
          <cell r="AQ1641">
            <v>0</v>
          </cell>
          <cell r="AR1641">
            <v>76</v>
          </cell>
          <cell r="BH1641">
            <v>94.649999999999991</v>
          </cell>
          <cell r="BI1641">
            <v>79</v>
          </cell>
          <cell r="BJ1641">
            <v>0</v>
          </cell>
          <cell r="BK1641" t="str">
            <v>TUKE</v>
          </cell>
          <cell r="BN1641">
            <v>76</v>
          </cell>
        </row>
        <row r="1642">
          <cell r="A1642">
            <v>709000000</v>
          </cell>
          <cell r="D1642" t="str">
            <v>Technická univerzita v Košiciach</v>
          </cell>
          <cell r="E1642" t="str">
            <v>Fakulta baníctva, ekológie, riadenia a geotechnológií</v>
          </cell>
          <cell r="L1642">
            <v>1</v>
          </cell>
          <cell r="M1642">
            <v>1</v>
          </cell>
          <cell r="AN1642">
            <v>23</v>
          </cell>
          <cell r="AO1642">
            <v>24</v>
          </cell>
          <cell r="AP1642">
            <v>0</v>
          </cell>
          <cell r="AQ1642">
            <v>0</v>
          </cell>
          <cell r="AR1642">
            <v>23</v>
          </cell>
          <cell r="BH1642">
            <v>28.650000000000002</v>
          </cell>
          <cell r="BI1642">
            <v>24</v>
          </cell>
          <cell r="BJ1642">
            <v>0</v>
          </cell>
          <cell r="BK1642" t="str">
            <v>TUKE</v>
          </cell>
          <cell r="BN1642">
            <v>23</v>
          </cell>
        </row>
        <row r="1643">
          <cell r="A1643">
            <v>709000000</v>
          </cell>
          <cell r="D1643" t="str">
            <v>Technická univerzita v Košiciach</v>
          </cell>
          <cell r="E1643" t="str">
            <v>Fakulta baníctva, ekológie, riadenia a geotechnológií</v>
          </cell>
          <cell r="L1643">
            <v>1</v>
          </cell>
          <cell r="M1643">
            <v>1</v>
          </cell>
          <cell r="AN1643">
            <v>88</v>
          </cell>
          <cell r="AO1643">
            <v>95</v>
          </cell>
          <cell r="AP1643">
            <v>0</v>
          </cell>
          <cell r="AQ1643">
            <v>0</v>
          </cell>
          <cell r="AR1643">
            <v>88</v>
          </cell>
          <cell r="BH1643">
            <v>108.14999999999999</v>
          </cell>
          <cell r="BI1643">
            <v>95</v>
          </cell>
          <cell r="BJ1643">
            <v>0</v>
          </cell>
          <cell r="BK1643" t="str">
            <v>TUKE</v>
          </cell>
          <cell r="BN1643">
            <v>88</v>
          </cell>
        </row>
        <row r="1644">
          <cell r="A1644">
            <v>709000000</v>
          </cell>
          <cell r="D1644" t="str">
            <v>Technická univerzita v Košiciach</v>
          </cell>
          <cell r="E1644" t="str">
            <v>Fakulta baníctva, ekológie, riadenia a geotechnológií</v>
          </cell>
          <cell r="L1644">
            <v>1</v>
          </cell>
          <cell r="M1644">
            <v>1</v>
          </cell>
          <cell r="AN1644">
            <v>42</v>
          </cell>
          <cell r="AO1644">
            <v>44</v>
          </cell>
          <cell r="AP1644">
            <v>0</v>
          </cell>
          <cell r="AQ1644">
            <v>0</v>
          </cell>
          <cell r="AR1644">
            <v>42</v>
          </cell>
          <cell r="BH1644">
            <v>50.399999999999991</v>
          </cell>
          <cell r="BI1644">
            <v>44</v>
          </cell>
          <cell r="BJ1644">
            <v>0</v>
          </cell>
          <cell r="BK1644" t="str">
            <v>TUKE</v>
          </cell>
          <cell r="BN1644">
            <v>42</v>
          </cell>
        </row>
        <row r="1645">
          <cell r="A1645">
            <v>709000000</v>
          </cell>
          <cell r="D1645" t="str">
            <v>Technická univerzita v Košiciach</v>
          </cell>
          <cell r="E1645" t="str">
            <v>Fakulta baníctva, ekológie, riadenia a geotechnológií</v>
          </cell>
          <cell r="L1645">
            <v>2</v>
          </cell>
          <cell r="M1645">
            <v>3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BH1645">
            <v>0</v>
          </cell>
          <cell r="BI1645">
            <v>2</v>
          </cell>
          <cell r="BJ1645">
            <v>0</v>
          </cell>
          <cell r="BK1645" t="str">
            <v>TUKE</v>
          </cell>
          <cell r="BN1645">
            <v>0</v>
          </cell>
        </row>
        <row r="1646">
          <cell r="A1646">
            <v>709000000</v>
          </cell>
          <cell r="D1646" t="str">
            <v>Technická univerzita v Košiciach</v>
          </cell>
          <cell r="E1646" t="str">
            <v>Fakulta baníctva, ekológie, riadenia a geotechnológií</v>
          </cell>
          <cell r="L1646">
            <v>1</v>
          </cell>
          <cell r="M1646">
            <v>1</v>
          </cell>
          <cell r="AN1646">
            <v>0</v>
          </cell>
          <cell r="AO1646">
            <v>3</v>
          </cell>
          <cell r="AP1646">
            <v>0</v>
          </cell>
          <cell r="AQ1646">
            <v>0</v>
          </cell>
          <cell r="AR1646">
            <v>0</v>
          </cell>
          <cell r="BH1646">
            <v>0</v>
          </cell>
          <cell r="BI1646">
            <v>3</v>
          </cell>
          <cell r="BJ1646">
            <v>0</v>
          </cell>
          <cell r="BK1646" t="str">
            <v>TUKE</v>
          </cell>
          <cell r="BN1646">
            <v>0</v>
          </cell>
        </row>
        <row r="1647">
          <cell r="A1647">
            <v>709000000</v>
          </cell>
          <cell r="D1647" t="str">
            <v>Technická univerzita v Košiciach</v>
          </cell>
          <cell r="E1647" t="str">
            <v>Strojnícka fakulta</v>
          </cell>
          <cell r="L1647">
            <v>2</v>
          </cell>
          <cell r="M1647">
            <v>3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BH1647">
            <v>0</v>
          </cell>
          <cell r="BI1647">
            <v>5</v>
          </cell>
          <cell r="BJ1647">
            <v>0</v>
          </cell>
          <cell r="BK1647" t="str">
            <v>TUKE</v>
          </cell>
          <cell r="BN1647">
            <v>0</v>
          </cell>
        </row>
        <row r="1648">
          <cell r="A1648">
            <v>709000000</v>
          </cell>
          <cell r="D1648" t="str">
            <v>Technická univerzita v Košiciach</v>
          </cell>
          <cell r="E1648" t="str">
            <v>Strojnícka fakulta</v>
          </cell>
          <cell r="L1648">
            <v>2</v>
          </cell>
          <cell r="M1648">
            <v>3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BH1648">
            <v>0</v>
          </cell>
          <cell r="BI1648">
            <v>2</v>
          </cell>
          <cell r="BJ1648">
            <v>0</v>
          </cell>
          <cell r="BK1648" t="str">
            <v>TUKE</v>
          </cell>
          <cell r="BN1648">
            <v>0</v>
          </cell>
        </row>
        <row r="1649">
          <cell r="A1649">
            <v>709000000</v>
          </cell>
          <cell r="D1649" t="str">
            <v>Technická univerzita v Košiciach</v>
          </cell>
          <cell r="E1649" t="str">
            <v>Strojnícka fakulta</v>
          </cell>
          <cell r="L1649">
            <v>2</v>
          </cell>
          <cell r="M1649">
            <v>3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BH1649">
            <v>0</v>
          </cell>
          <cell r="BI1649">
            <v>5</v>
          </cell>
          <cell r="BJ1649">
            <v>0</v>
          </cell>
          <cell r="BK1649" t="str">
            <v>TUKE</v>
          </cell>
          <cell r="BN1649">
            <v>0</v>
          </cell>
        </row>
        <row r="1650">
          <cell r="A1650">
            <v>709000000</v>
          </cell>
          <cell r="D1650" t="str">
            <v>Technická univerzita v Košiciach</v>
          </cell>
          <cell r="E1650" t="str">
            <v>Strojnícka fakulta</v>
          </cell>
          <cell r="L1650">
            <v>1</v>
          </cell>
          <cell r="M1650">
            <v>3</v>
          </cell>
          <cell r="AN1650">
            <v>2</v>
          </cell>
          <cell r="AO1650">
            <v>0</v>
          </cell>
          <cell r="AP1650">
            <v>0</v>
          </cell>
          <cell r="AQ1650">
            <v>2</v>
          </cell>
          <cell r="AR1650">
            <v>2</v>
          </cell>
          <cell r="BH1650">
            <v>12.600000000000001</v>
          </cell>
          <cell r="BI1650">
            <v>2</v>
          </cell>
          <cell r="BJ1650">
            <v>2</v>
          </cell>
          <cell r="BK1650" t="str">
            <v>TUKE</v>
          </cell>
          <cell r="BN1650">
            <v>2</v>
          </cell>
        </row>
        <row r="1651">
          <cell r="A1651">
            <v>709000000</v>
          </cell>
          <cell r="D1651" t="str">
            <v>Technická univerzita v Košiciach</v>
          </cell>
          <cell r="E1651" t="str">
            <v>Strojnícka fakulta</v>
          </cell>
          <cell r="L1651">
            <v>1</v>
          </cell>
          <cell r="M1651">
            <v>3</v>
          </cell>
          <cell r="AN1651">
            <v>2</v>
          </cell>
          <cell r="AO1651">
            <v>0</v>
          </cell>
          <cell r="AP1651">
            <v>0</v>
          </cell>
          <cell r="AQ1651">
            <v>2</v>
          </cell>
          <cell r="AR1651">
            <v>2</v>
          </cell>
          <cell r="BH1651">
            <v>12.600000000000001</v>
          </cell>
          <cell r="BI1651">
            <v>2</v>
          </cell>
          <cell r="BJ1651">
            <v>2</v>
          </cell>
          <cell r="BK1651" t="str">
            <v>TUKE</v>
          </cell>
          <cell r="BN1651">
            <v>2</v>
          </cell>
        </row>
        <row r="1652">
          <cell r="A1652">
            <v>709000000</v>
          </cell>
          <cell r="D1652" t="str">
            <v>Technická univerzita v Košiciach</v>
          </cell>
          <cell r="E1652" t="str">
            <v>Strojnícka fakulta</v>
          </cell>
          <cell r="L1652">
            <v>1</v>
          </cell>
          <cell r="M1652">
            <v>2</v>
          </cell>
          <cell r="AN1652">
            <v>34</v>
          </cell>
          <cell r="AO1652">
            <v>35</v>
          </cell>
          <cell r="AP1652">
            <v>0</v>
          </cell>
          <cell r="AQ1652">
            <v>0</v>
          </cell>
          <cell r="AR1652">
            <v>34</v>
          </cell>
          <cell r="BH1652">
            <v>44.625</v>
          </cell>
          <cell r="BI1652">
            <v>35</v>
          </cell>
          <cell r="BJ1652">
            <v>0</v>
          </cell>
          <cell r="BK1652" t="str">
            <v>TUKE</v>
          </cell>
          <cell r="BN1652">
            <v>34</v>
          </cell>
        </row>
        <row r="1653">
          <cell r="A1653">
            <v>709000000</v>
          </cell>
          <cell r="D1653" t="str">
            <v>Technická univerzita v Košiciach</v>
          </cell>
          <cell r="E1653" t="str">
            <v>Strojnícka fakulta</v>
          </cell>
          <cell r="L1653">
            <v>1</v>
          </cell>
          <cell r="M1653">
            <v>2</v>
          </cell>
          <cell r="AN1653">
            <v>43</v>
          </cell>
          <cell r="AO1653">
            <v>45</v>
          </cell>
          <cell r="AP1653">
            <v>0</v>
          </cell>
          <cell r="AQ1653">
            <v>0</v>
          </cell>
          <cell r="AR1653">
            <v>43</v>
          </cell>
          <cell r="BH1653">
            <v>54.315789473684205</v>
          </cell>
          <cell r="BI1653">
            <v>45</v>
          </cell>
          <cell r="BJ1653">
            <v>0</v>
          </cell>
          <cell r="BK1653" t="str">
            <v>TUKE</v>
          </cell>
          <cell r="BN1653">
            <v>43</v>
          </cell>
        </row>
        <row r="1654">
          <cell r="A1654">
            <v>709000000</v>
          </cell>
          <cell r="D1654" t="str">
            <v>Technická univerzita v Košiciach</v>
          </cell>
          <cell r="E1654" t="str">
            <v>Strojnícka fakulta</v>
          </cell>
          <cell r="L1654">
            <v>1</v>
          </cell>
          <cell r="M1654">
            <v>1</v>
          </cell>
          <cell r="AN1654">
            <v>173</v>
          </cell>
          <cell r="AO1654">
            <v>181</v>
          </cell>
          <cell r="AP1654">
            <v>181</v>
          </cell>
          <cell r="AQ1654">
            <v>173</v>
          </cell>
          <cell r="AR1654">
            <v>173</v>
          </cell>
          <cell r="BH1654">
            <v>214.04999999999998</v>
          </cell>
          <cell r="BI1654">
            <v>181</v>
          </cell>
          <cell r="BJ1654">
            <v>0</v>
          </cell>
          <cell r="BK1654" t="str">
            <v>TUKE</v>
          </cell>
          <cell r="BN1654">
            <v>173</v>
          </cell>
        </row>
        <row r="1655">
          <cell r="A1655">
            <v>709000000</v>
          </cell>
          <cell r="D1655" t="str">
            <v>Technická univerzita v Košiciach</v>
          </cell>
          <cell r="E1655" t="str">
            <v>Strojnícka fakulta</v>
          </cell>
          <cell r="L1655">
            <v>1</v>
          </cell>
          <cell r="M1655">
            <v>1</v>
          </cell>
          <cell r="AN1655">
            <v>105</v>
          </cell>
          <cell r="AO1655">
            <v>109</v>
          </cell>
          <cell r="AP1655">
            <v>109</v>
          </cell>
          <cell r="AQ1655">
            <v>105</v>
          </cell>
          <cell r="AR1655">
            <v>105</v>
          </cell>
          <cell r="BH1655">
            <v>136.35000000000002</v>
          </cell>
          <cell r="BI1655">
            <v>109</v>
          </cell>
          <cell r="BJ1655">
            <v>0</v>
          </cell>
          <cell r="BK1655" t="str">
            <v>TUKE</v>
          </cell>
          <cell r="BN1655">
            <v>105</v>
          </cell>
        </row>
        <row r="1656">
          <cell r="A1656">
            <v>709000000</v>
          </cell>
          <cell r="D1656" t="str">
            <v>Technická univerzita v Košiciach</v>
          </cell>
          <cell r="E1656" t="str">
            <v>Strojnícka fakulta</v>
          </cell>
          <cell r="L1656">
            <v>1</v>
          </cell>
          <cell r="M1656">
            <v>1</v>
          </cell>
          <cell r="AN1656">
            <v>109</v>
          </cell>
          <cell r="AO1656">
            <v>116</v>
          </cell>
          <cell r="AP1656">
            <v>116</v>
          </cell>
          <cell r="AQ1656">
            <v>109</v>
          </cell>
          <cell r="AR1656">
            <v>109</v>
          </cell>
          <cell r="BH1656">
            <v>131.10000000000002</v>
          </cell>
          <cell r="BI1656">
            <v>116</v>
          </cell>
          <cell r="BJ1656">
            <v>0</v>
          </cell>
          <cell r="BK1656" t="str">
            <v>TUKE</v>
          </cell>
          <cell r="BN1656">
            <v>109</v>
          </cell>
        </row>
        <row r="1657">
          <cell r="A1657">
            <v>709000000</v>
          </cell>
          <cell r="D1657" t="str">
            <v>Technická univerzita v Košiciach</v>
          </cell>
          <cell r="E1657" t="str">
            <v>Strojnícka fakulta</v>
          </cell>
          <cell r="L1657">
            <v>1</v>
          </cell>
          <cell r="M1657">
            <v>1</v>
          </cell>
          <cell r="AN1657">
            <v>111</v>
          </cell>
          <cell r="AO1657">
            <v>115</v>
          </cell>
          <cell r="AP1657">
            <v>115</v>
          </cell>
          <cell r="AQ1657">
            <v>111</v>
          </cell>
          <cell r="AR1657">
            <v>111</v>
          </cell>
          <cell r="BH1657">
            <v>145.79999999999998</v>
          </cell>
          <cell r="BI1657">
            <v>115</v>
          </cell>
          <cell r="BJ1657">
            <v>0</v>
          </cell>
          <cell r="BK1657" t="str">
            <v>TUKE</v>
          </cell>
          <cell r="BN1657">
            <v>111</v>
          </cell>
        </row>
        <row r="1658">
          <cell r="A1658">
            <v>709000000</v>
          </cell>
          <cell r="D1658" t="str">
            <v>Technická univerzita v Košiciach</v>
          </cell>
          <cell r="E1658" t="str">
            <v>Strojnícka fakulta</v>
          </cell>
          <cell r="L1658">
            <v>1</v>
          </cell>
          <cell r="M1658">
            <v>1</v>
          </cell>
          <cell r="AN1658">
            <v>211</v>
          </cell>
          <cell r="AO1658">
            <v>216</v>
          </cell>
          <cell r="AP1658">
            <v>216</v>
          </cell>
          <cell r="AQ1658">
            <v>211</v>
          </cell>
          <cell r="AR1658">
            <v>211</v>
          </cell>
          <cell r="BH1658">
            <v>255.75</v>
          </cell>
          <cell r="BI1658">
            <v>216</v>
          </cell>
          <cell r="BJ1658">
            <v>0</v>
          </cell>
          <cell r="BK1658" t="str">
            <v>TUKE</v>
          </cell>
          <cell r="BN1658">
            <v>211</v>
          </cell>
        </row>
        <row r="1659">
          <cell r="A1659">
            <v>709000000</v>
          </cell>
          <cell r="D1659" t="str">
            <v>Technická univerzita v Košiciach</v>
          </cell>
          <cell r="E1659" t="str">
            <v>Strojnícka fakulta</v>
          </cell>
          <cell r="L1659">
            <v>1</v>
          </cell>
          <cell r="M1659">
            <v>1</v>
          </cell>
          <cell r="AN1659">
            <v>32</v>
          </cell>
          <cell r="AO1659">
            <v>33</v>
          </cell>
          <cell r="AP1659">
            <v>33</v>
          </cell>
          <cell r="AQ1659">
            <v>32</v>
          </cell>
          <cell r="AR1659">
            <v>32</v>
          </cell>
          <cell r="BH1659">
            <v>38.549999999999997</v>
          </cell>
          <cell r="BI1659">
            <v>33</v>
          </cell>
          <cell r="BJ1659">
            <v>0</v>
          </cell>
          <cell r="BK1659" t="str">
            <v>TUKE</v>
          </cell>
          <cell r="BN1659">
            <v>32</v>
          </cell>
        </row>
        <row r="1660">
          <cell r="A1660">
            <v>709000000</v>
          </cell>
          <cell r="D1660" t="str">
            <v>Technická univerzita v Košiciach</v>
          </cell>
          <cell r="E1660" t="str">
            <v>Strojnícka fakulta</v>
          </cell>
          <cell r="L1660">
            <v>1</v>
          </cell>
          <cell r="M1660">
            <v>1</v>
          </cell>
          <cell r="AN1660">
            <v>38</v>
          </cell>
          <cell r="AO1660">
            <v>41</v>
          </cell>
          <cell r="AP1660">
            <v>41</v>
          </cell>
          <cell r="AQ1660">
            <v>38</v>
          </cell>
          <cell r="AR1660">
            <v>38</v>
          </cell>
          <cell r="BH1660">
            <v>46.65</v>
          </cell>
          <cell r="BI1660">
            <v>41</v>
          </cell>
          <cell r="BJ1660">
            <v>0</v>
          </cell>
          <cell r="BK1660" t="str">
            <v>TUKE</v>
          </cell>
          <cell r="BN1660">
            <v>38</v>
          </cell>
        </row>
        <row r="1661">
          <cell r="A1661">
            <v>709000000</v>
          </cell>
          <cell r="D1661" t="str">
            <v>Technická univerzita v Košiciach</v>
          </cell>
          <cell r="E1661" t="str">
            <v>Strojnícka fakulta</v>
          </cell>
          <cell r="L1661">
            <v>1</v>
          </cell>
          <cell r="M1661">
            <v>2</v>
          </cell>
          <cell r="AN1661">
            <v>48</v>
          </cell>
          <cell r="AO1661">
            <v>50</v>
          </cell>
          <cell r="AP1661">
            <v>0</v>
          </cell>
          <cell r="AQ1661">
            <v>0</v>
          </cell>
          <cell r="AR1661">
            <v>48</v>
          </cell>
          <cell r="BH1661">
            <v>64</v>
          </cell>
          <cell r="BI1661">
            <v>50</v>
          </cell>
          <cell r="BJ1661">
            <v>0</v>
          </cell>
          <cell r="BK1661" t="str">
            <v>TUKE</v>
          </cell>
          <cell r="BN1661">
            <v>48</v>
          </cell>
        </row>
        <row r="1662">
          <cell r="A1662">
            <v>709000000</v>
          </cell>
          <cell r="D1662" t="str">
            <v>Technická univerzita v Košiciach</v>
          </cell>
          <cell r="E1662" t="str">
            <v>Strojnícka fakulta</v>
          </cell>
          <cell r="L1662">
            <v>2</v>
          </cell>
          <cell r="M1662">
            <v>3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BH1662">
            <v>0</v>
          </cell>
          <cell r="BI1662">
            <v>1</v>
          </cell>
          <cell r="BJ1662">
            <v>0</v>
          </cell>
          <cell r="BK1662" t="str">
            <v>TUKE</v>
          </cell>
          <cell r="BN1662">
            <v>0</v>
          </cell>
        </row>
        <row r="1663">
          <cell r="A1663">
            <v>709000000</v>
          </cell>
          <cell r="D1663" t="str">
            <v>Technická univerzita v Košiciach</v>
          </cell>
          <cell r="E1663" t="str">
            <v>Strojnícka fakulta</v>
          </cell>
          <cell r="L1663">
            <v>1</v>
          </cell>
          <cell r="M1663">
            <v>1</v>
          </cell>
          <cell r="AN1663">
            <v>0</v>
          </cell>
          <cell r="AO1663">
            <v>32</v>
          </cell>
          <cell r="AP1663">
            <v>32</v>
          </cell>
          <cell r="AQ1663">
            <v>0</v>
          </cell>
          <cell r="AR1663">
            <v>0</v>
          </cell>
          <cell r="BH1663">
            <v>0</v>
          </cell>
          <cell r="BI1663">
            <v>32</v>
          </cell>
          <cell r="BJ1663">
            <v>0</v>
          </cell>
          <cell r="BK1663" t="str">
            <v>TUKE</v>
          </cell>
          <cell r="BN1663">
            <v>0</v>
          </cell>
        </row>
        <row r="1664">
          <cell r="A1664">
            <v>716000000</v>
          </cell>
          <cell r="D1664" t="str">
            <v>Univerzita Konštantína Filozofa v Nitre</v>
          </cell>
          <cell r="E1664" t="str">
            <v>Pedagogická fakulta</v>
          </cell>
          <cell r="L1664">
            <v>1</v>
          </cell>
          <cell r="M1664">
            <v>2</v>
          </cell>
          <cell r="AN1664">
            <v>21.5</v>
          </cell>
          <cell r="AO1664">
            <v>22.5</v>
          </cell>
          <cell r="AP1664">
            <v>0</v>
          </cell>
          <cell r="AQ1664">
            <v>0</v>
          </cell>
          <cell r="AR1664">
            <v>21.5</v>
          </cell>
          <cell r="BH1664">
            <v>23.650000000000002</v>
          </cell>
          <cell r="BI1664">
            <v>22.5</v>
          </cell>
          <cell r="BJ1664">
            <v>0</v>
          </cell>
          <cell r="BK1664" t="str">
            <v>UKF</v>
          </cell>
          <cell r="BN1664">
            <v>21.5</v>
          </cell>
        </row>
        <row r="1665">
          <cell r="A1665">
            <v>716000000</v>
          </cell>
          <cell r="D1665" t="str">
            <v>Univerzita Konštantína Filozofa v Nitre</v>
          </cell>
          <cell r="E1665" t="str">
            <v>Pedagogická fakulta</v>
          </cell>
          <cell r="L1665">
            <v>1</v>
          </cell>
          <cell r="M1665">
            <v>2</v>
          </cell>
          <cell r="AN1665">
            <v>14</v>
          </cell>
          <cell r="AO1665">
            <v>15</v>
          </cell>
          <cell r="AP1665">
            <v>0</v>
          </cell>
          <cell r="AQ1665">
            <v>0</v>
          </cell>
          <cell r="AR1665">
            <v>14</v>
          </cell>
          <cell r="BH1665">
            <v>16.036363636363632</v>
          </cell>
          <cell r="BI1665">
            <v>15</v>
          </cell>
          <cell r="BJ1665">
            <v>0</v>
          </cell>
          <cell r="BK1665" t="str">
            <v>UKF</v>
          </cell>
          <cell r="BN1665">
            <v>14</v>
          </cell>
        </row>
        <row r="1666">
          <cell r="A1666">
            <v>716000000</v>
          </cell>
          <cell r="D1666" t="str">
            <v>Univerzita Konštantína Filozofa v Nitre</v>
          </cell>
          <cell r="E1666" t="str">
            <v>Pedagogická fakulta</v>
          </cell>
          <cell r="L1666">
            <v>1</v>
          </cell>
          <cell r="M1666">
            <v>2</v>
          </cell>
          <cell r="AN1666">
            <v>19</v>
          </cell>
          <cell r="AO1666">
            <v>23</v>
          </cell>
          <cell r="AP1666">
            <v>0</v>
          </cell>
          <cell r="AQ1666">
            <v>0</v>
          </cell>
          <cell r="AR1666">
            <v>19</v>
          </cell>
          <cell r="BH1666">
            <v>41.800000000000004</v>
          </cell>
          <cell r="BI1666">
            <v>23</v>
          </cell>
          <cell r="BJ1666">
            <v>0</v>
          </cell>
          <cell r="BK1666" t="str">
            <v>UKF</v>
          </cell>
          <cell r="BN1666">
            <v>19</v>
          </cell>
        </row>
        <row r="1667">
          <cell r="A1667">
            <v>716000000</v>
          </cell>
          <cell r="D1667" t="str">
            <v>Univerzita Konštantína Filozofa v Nitre</v>
          </cell>
          <cell r="E1667" t="str">
            <v>Pedagogická fakulta</v>
          </cell>
          <cell r="L1667">
            <v>1</v>
          </cell>
          <cell r="M1667">
            <v>3</v>
          </cell>
          <cell r="AN1667">
            <v>2</v>
          </cell>
          <cell r="AO1667">
            <v>0</v>
          </cell>
          <cell r="AP1667">
            <v>0</v>
          </cell>
          <cell r="AQ1667">
            <v>0</v>
          </cell>
          <cell r="AR1667">
            <v>2</v>
          </cell>
          <cell r="BH1667">
            <v>7.0400000000000009</v>
          </cell>
          <cell r="BI1667">
            <v>2</v>
          </cell>
          <cell r="BJ1667">
            <v>2</v>
          </cell>
          <cell r="BK1667" t="str">
            <v>UKF</v>
          </cell>
          <cell r="BN1667">
            <v>2</v>
          </cell>
        </row>
        <row r="1668">
          <cell r="A1668">
            <v>716000000</v>
          </cell>
          <cell r="D1668" t="str">
            <v>Univerzita Konštantína Filozofa v Nitre</v>
          </cell>
          <cell r="E1668" t="str">
            <v>Pedagogická fakulta</v>
          </cell>
          <cell r="L1668">
            <v>1</v>
          </cell>
          <cell r="M1668">
            <v>2</v>
          </cell>
          <cell r="AN1668">
            <v>5.5</v>
          </cell>
          <cell r="AO1668">
            <v>6.5</v>
          </cell>
          <cell r="AP1668">
            <v>0</v>
          </cell>
          <cell r="AQ1668">
            <v>0</v>
          </cell>
          <cell r="AR1668">
            <v>5.5</v>
          </cell>
          <cell r="BH1668">
            <v>6.6</v>
          </cell>
          <cell r="BI1668">
            <v>6.5</v>
          </cell>
          <cell r="BJ1668">
            <v>0</v>
          </cell>
          <cell r="BK1668" t="str">
            <v>UKF</v>
          </cell>
          <cell r="BN1668">
            <v>5.5</v>
          </cell>
        </row>
        <row r="1669">
          <cell r="A1669">
            <v>716000000</v>
          </cell>
          <cell r="D1669" t="str">
            <v>Univerzita Konštantína Filozofa v Nitre</v>
          </cell>
          <cell r="E1669" t="str">
            <v>Filozofická fakulta</v>
          </cell>
          <cell r="L1669">
            <v>1</v>
          </cell>
          <cell r="M1669">
            <v>2</v>
          </cell>
          <cell r="AN1669">
            <v>19.5</v>
          </cell>
          <cell r="AO1669">
            <v>21</v>
          </cell>
          <cell r="AP1669">
            <v>0</v>
          </cell>
          <cell r="AQ1669">
            <v>0</v>
          </cell>
          <cell r="AR1669">
            <v>19.5</v>
          </cell>
          <cell r="BH1669">
            <v>19.407142857142858</v>
          </cell>
          <cell r="BI1669">
            <v>21</v>
          </cell>
          <cell r="BJ1669">
            <v>0</v>
          </cell>
          <cell r="BK1669" t="str">
            <v>UKF</v>
          </cell>
          <cell r="BN1669">
            <v>19.5</v>
          </cell>
        </row>
        <row r="1670">
          <cell r="A1670">
            <v>716000000</v>
          </cell>
          <cell r="D1670" t="str">
            <v>Univerzita Konštantína Filozofa v Nitre</v>
          </cell>
          <cell r="E1670" t="str">
            <v>Pedagogická fakulta</v>
          </cell>
          <cell r="L1670">
            <v>1</v>
          </cell>
          <cell r="M1670">
            <v>2</v>
          </cell>
          <cell r="AN1670">
            <v>16</v>
          </cell>
          <cell r="AO1670">
            <v>17</v>
          </cell>
          <cell r="AP1670">
            <v>0</v>
          </cell>
          <cell r="AQ1670">
            <v>0</v>
          </cell>
          <cell r="AR1670">
            <v>16</v>
          </cell>
          <cell r="BH1670">
            <v>35.200000000000003</v>
          </cell>
          <cell r="BI1670">
            <v>17</v>
          </cell>
          <cell r="BJ1670">
            <v>0</v>
          </cell>
          <cell r="BK1670" t="str">
            <v>UKF</v>
          </cell>
          <cell r="BN1670">
            <v>16</v>
          </cell>
        </row>
        <row r="1671">
          <cell r="A1671">
            <v>716000000</v>
          </cell>
          <cell r="D1671" t="str">
            <v>Univerzita Konštantína Filozofa v Nitre</v>
          </cell>
          <cell r="E1671" t="str">
            <v>Pedagogická fakulta</v>
          </cell>
          <cell r="L1671">
            <v>1</v>
          </cell>
          <cell r="M1671">
            <v>3</v>
          </cell>
          <cell r="AN1671">
            <v>3</v>
          </cell>
          <cell r="AO1671">
            <v>0</v>
          </cell>
          <cell r="AP1671">
            <v>0</v>
          </cell>
          <cell r="AQ1671">
            <v>0</v>
          </cell>
          <cell r="AR1671">
            <v>3</v>
          </cell>
          <cell r="BH1671">
            <v>10.560000000000002</v>
          </cell>
          <cell r="BI1671">
            <v>3</v>
          </cell>
          <cell r="BJ1671">
            <v>3</v>
          </cell>
          <cell r="BK1671" t="str">
            <v>UKF</v>
          </cell>
          <cell r="BN1671">
            <v>3</v>
          </cell>
        </row>
        <row r="1672">
          <cell r="A1672">
            <v>716000000</v>
          </cell>
          <cell r="D1672" t="str">
            <v>Univerzita Konštantína Filozofa v Nitre</v>
          </cell>
          <cell r="E1672" t="str">
            <v>Pedagogická fakulta</v>
          </cell>
          <cell r="L1672">
            <v>1</v>
          </cell>
          <cell r="M1672">
            <v>1</v>
          </cell>
          <cell r="AN1672">
            <v>37</v>
          </cell>
          <cell r="AO1672">
            <v>46</v>
          </cell>
          <cell r="AP1672">
            <v>0</v>
          </cell>
          <cell r="AQ1672">
            <v>0</v>
          </cell>
          <cell r="AR1672">
            <v>37</v>
          </cell>
          <cell r="BH1672">
            <v>67.915294117647051</v>
          </cell>
          <cell r="BI1672">
            <v>46</v>
          </cell>
          <cell r="BJ1672">
            <v>0</v>
          </cell>
          <cell r="BK1672" t="str">
            <v>UKF</v>
          </cell>
          <cell r="BN1672">
            <v>37</v>
          </cell>
        </row>
        <row r="1673">
          <cell r="A1673">
            <v>716000000</v>
          </cell>
          <cell r="D1673" t="str">
            <v>Univerzita Konštantína Filozofa v Nitre</v>
          </cell>
          <cell r="E1673" t="str">
            <v>Pedagogická fakulta</v>
          </cell>
          <cell r="L1673">
            <v>1</v>
          </cell>
          <cell r="M1673">
            <v>1</v>
          </cell>
          <cell r="AN1673">
            <v>13</v>
          </cell>
          <cell r="AO1673">
            <v>14</v>
          </cell>
          <cell r="AP1673">
            <v>0</v>
          </cell>
          <cell r="AQ1673">
            <v>0</v>
          </cell>
          <cell r="AR1673">
            <v>13</v>
          </cell>
          <cell r="BH1673">
            <v>16.099999999999998</v>
          </cell>
          <cell r="BI1673">
            <v>14</v>
          </cell>
          <cell r="BJ1673">
            <v>0</v>
          </cell>
          <cell r="BK1673" t="str">
            <v>UKF</v>
          </cell>
          <cell r="BN1673">
            <v>13</v>
          </cell>
        </row>
        <row r="1674">
          <cell r="A1674">
            <v>716000000</v>
          </cell>
          <cell r="D1674" t="str">
            <v>Univerzita Konštantína Filozofa v Nitre</v>
          </cell>
          <cell r="E1674" t="str">
            <v>Pedagogická fakulta</v>
          </cell>
          <cell r="L1674">
            <v>2</v>
          </cell>
          <cell r="M1674">
            <v>3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BH1674">
            <v>0</v>
          </cell>
          <cell r="BI1674">
            <v>5</v>
          </cell>
          <cell r="BJ1674">
            <v>0</v>
          </cell>
          <cell r="BK1674" t="str">
            <v>UKF</v>
          </cell>
          <cell r="BN1674">
            <v>0</v>
          </cell>
        </row>
        <row r="1675">
          <cell r="A1675">
            <v>716000000</v>
          </cell>
          <cell r="D1675" t="str">
            <v>Univerzita Konštantína Filozofa v Nitre</v>
          </cell>
          <cell r="E1675" t="str">
            <v>Pedagogická fakulta</v>
          </cell>
          <cell r="L1675">
            <v>2</v>
          </cell>
          <cell r="M1675">
            <v>3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BH1675">
            <v>0</v>
          </cell>
          <cell r="BI1675">
            <v>4</v>
          </cell>
          <cell r="BJ1675">
            <v>0</v>
          </cell>
          <cell r="BK1675" t="str">
            <v>UKF</v>
          </cell>
          <cell r="BN1675">
            <v>0</v>
          </cell>
        </row>
        <row r="1676">
          <cell r="A1676">
            <v>716000000</v>
          </cell>
          <cell r="D1676" t="str">
            <v>Univerzita Konštantína Filozofa v Nitre</v>
          </cell>
          <cell r="E1676" t="str">
            <v>Pedagogická fakulta</v>
          </cell>
          <cell r="L1676">
            <v>1</v>
          </cell>
          <cell r="M1676">
            <v>2</v>
          </cell>
          <cell r="AN1676">
            <v>23</v>
          </cell>
          <cell r="AO1676">
            <v>26</v>
          </cell>
          <cell r="AP1676">
            <v>0</v>
          </cell>
          <cell r="AQ1676">
            <v>0</v>
          </cell>
          <cell r="AR1676">
            <v>23</v>
          </cell>
          <cell r="BH1676">
            <v>22.488888888888887</v>
          </cell>
          <cell r="BI1676">
            <v>26</v>
          </cell>
          <cell r="BJ1676">
            <v>0</v>
          </cell>
          <cell r="BK1676" t="str">
            <v>UKF</v>
          </cell>
          <cell r="BN1676">
            <v>23</v>
          </cell>
        </row>
        <row r="1677">
          <cell r="A1677">
            <v>709000000</v>
          </cell>
          <cell r="D1677" t="str">
            <v>Technická univerzita v Košiciach</v>
          </cell>
          <cell r="E1677" t="str">
            <v>Stavebná fakulta</v>
          </cell>
          <cell r="L1677">
            <v>1</v>
          </cell>
          <cell r="M1677">
            <v>2</v>
          </cell>
          <cell r="AN1677">
            <v>77</v>
          </cell>
          <cell r="AO1677">
            <v>81</v>
          </cell>
          <cell r="AP1677">
            <v>0</v>
          </cell>
          <cell r="AQ1677">
            <v>0</v>
          </cell>
          <cell r="AR1677">
            <v>77</v>
          </cell>
          <cell r="BH1677">
            <v>90.234375</v>
          </cell>
          <cell r="BI1677">
            <v>81</v>
          </cell>
          <cell r="BJ1677">
            <v>0</v>
          </cell>
          <cell r="BK1677" t="str">
            <v>TUKE</v>
          </cell>
          <cell r="BN1677">
            <v>77</v>
          </cell>
        </row>
        <row r="1678">
          <cell r="A1678">
            <v>709000000</v>
          </cell>
          <cell r="D1678" t="str">
            <v>Technická univerzita v Košiciach</v>
          </cell>
          <cell r="E1678" t="str">
            <v>Stavebná fakulta</v>
          </cell>
          <cell r="L1678">
            <v>1</v>
          </cell>
          <cell r="M1678">
            <v>2</v>
          </cell>
          <cell r="AN1678">
            <v>43</v>
          </cell>
          <cell r="AO1678">
            <v>44</v>
          </cell>
          <cell r="AP1678">
            <v>0</v>
          </cell>
          <cell r="AQ1678">
            <v>0</v>
          </cell>
          <cell r="AR1678">
            <v>43</v>
          </cell>
          <cell r="BH1678">
            <v>54.576923076923073</v>
          </cell>
          <cell r="BI1678">
            <v>44</v>
          </cell>
          <cell r="BJ1678">
            <v>0</v>
          </cell>
          <cell r="BK1678" t="str">
            <v>TUKE</v>
          </cell>
          <cell r="BN1678">
            <v>43</v>
          </cell>
        </row>
        <row r="1679">
          <cell r="A1679">
            <v>709000000</v>
          </cell>
          <cell r="D1679" t="str">
            <v>Technická univerzita v Košiciach</v>
          </cell>
          <cell r="E1679" t="str">
            <v>Fakulta elektrotechniky a informatiky</v>
          </cell>
          <cell r="L1679">
            <v>1</v>
          </cell>
          <cell r="M1679">
            <v>2</v>
          </cell>
          <cell r="AN1679">
            <v>59</v>
          </cell>
          <cell r="AO1679">
            <v>67</v>
          </cell>
          <cell r="AP1679">
            <v>67</v>
          </cell>
          <cell r="AQ1679">
            <v>59</v>
          </cell>
          <cell r="AR1679">
            <v>59</v>
          </cell>
          <cell r="BH1679">
            <v>86.617021276595736</v>
          </cell>
          <cell r="BI1679">
            <v>67</v>
          </cell>
          <cell r="BJ1679">
            <v>0</v>
          </cell>
          <cell r="BK1679" t="str">
            <v>TUKE</v>
          </cell>
          <cell r="BN1679">
            <v>59</v>
          </cell>
        </row>
        <row r="1680">
          <cell r="A1680">
            <v>709000000</v>
          </cell>
          <cell r="D1680" t="str">
            <v>Technická univerzita v Košiciach</v>
          </cell>
          <cell r="E1680" t="str">
            <v>Fakulta elektrotechniky a informatiky</v>
          </cell>
          <cell r="L1680">
            <v>2</v>
          </cell>
          <cell r="M1680">
            <v>3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BH1680">
            <v>0</v>
          </cell>
          <cell r="BI1680">
            <v>6</v>
          </cell>
          <cell r="BJ1680">
            <v>0</v>
          </cell>
          <cell r="BK1680" t="str">
            <v>TUKE</v>
          </cell>
          <cell r="BN1680">
            <v>0</v>
          </cell>
        </row>
        <row r="1681">
          <cell r="A1681">
            <v>709000000</v>
          </cell>
          <cell r="D1681" t="str">
            <v>Technická univerzita v Košiciach</v>
          </cell>
          <cell r="E1681" t="str">
            <v>Fakulta elektrotechniky a informatiky</v>
          </cell>
          <cell r="L1681">
            <v>1</v>
          </cell>
          <cell r="M1681">
            <v>3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BH1681">
            <v>0</v>
          </cell>
          <cell r="BI1681">
            <v>2</v>
          </cell>
          <cell r="BJ1681">
            <v>0</v>
          </cell>
          <cell r="BK1681" t="str">
            <v>TUKE</v>
          </cell>
          <cell r="BN1681">
            <v>0</v>
          </cell>
        </row>
        <row r="1682">
          <cell r="A1682">
            <v>709000000</v>
          </cell>
          <cell r="D1682" t="str">
            <v>Technická univerzita v Košiciach</v>
          </cell>
          <cell r="E1682" t="str">
            <v>Fakulta elektrotechniky a informatiky</v>
          </cell>
          <cell r="L1682">
            <v>1</v>
          </cell>
          <cell r="M1682">
            <v>2</v>
          </cell>
          <cell r="AN1682">
            <v>23</v>
          </cell>
          <cell r="AO1682">
            <v>28</v>
          </cell>
          <cell r="AP1682">
            <v>28</v>
          </cell>
          <cell r="AQ1682">
            <v>23</v>
          </cell>
          <cell r="AR1682">
            <v>23</v>
          </cell>
          <cell r="BH1682">
            <v>34.5</v>
          </cell>
          <cell r="BI1682">
            <v>28</v>
          </cell>
          <cell r="BJ1682">
            <v>0</v>
          </cell>
          <cell r="BK1682" t="str">
            <v>TUKE</v>
          </cell>
          <cell r="BN1682">
            <v>23</v>
          </cell>
        </row>
        <row r="1683">
          <cell r="A1683">
            <v>709000000</v>
          </cell>
          <cell r="D1683" t="str">
            <v>Technická univerzita v Košiciach</v>
          </cell>
          <cell r="E1683" t="str">
            <v>Fakulta elektrotechniky a informatiky</v>
          </cell>
          <cell r="L1683">
            <v>1</v>
          </cell>
          <cell r="M1683">
            <v>3</v>
          </cell>
          <cell r="AN1683">
            <v>15</v>
          </cell>
          <cell r="AO1683">
            <v>0</v>
          </cell>
          <cell r="AP1683">
            <v>0</v>
          </cell>
          <cell r="AQ1683">
            <v>15</v>
          </cell>
          <cell r="AR1683">
            <v>15</v>
          </cell>
          <cell r="BH1683">
            <v>94.5</v>
          </cell>
          <cell r="BI1683">
            <v>15</v>
          </cell>
          <cell r="BJ1683">
            <v>15</v>
          </cell>
          <cell r="BK1683" t="str">
            <v>TUKE</v>
          </cell>
          <cell r="BN1683">
            <v>15</v>
          </cell>
        </row>
        <row r="1684">
          <cell r="A1684">
            <v>709000000</v>
          </cell>
          <cell r="D1684" t="str">
            <v>Technická univerzita v Košiciach</v>
          </cell>
          <cell r="E1684" t="str">
            <v>Fakulta elektrotechniky a informatiky</v>
          </cell>
          <cell r="L1684">
            <v>1</v>
          </cell>
          <cell r="M1684">
            <v>2</v>
          </cell>
          <cell r="AN1684">
            <v>72</v>
          </cell>
          <cell r="AO1684">
            <v>79</v>
          </cell>
          <cell r="AP1684">
            <v>0</v>
          </cell>
          <cell r="AQ1684">
            <v>0</v>
          </cell>
          <cell r="AR1684">
            <v>72</v>
          </cell>
          <cell r="BH1684">
            <v>99.243243243243242</v>
          </cell>
          <cell r="BI1684">
            <v>79</v>
          </cell>
          <cell r="BJ1684">
            <v>0</v>
          </cell>
          <cell r="BK1684" t="str">
            <v>TUKE</v>
          </cell>
          <cell r="BN1684">
            <v>72</v>
          </cell>
        </row>
        <row r="1685">
          <cell r="A1685">
            <v>709000000</v>
          </cell>
          <cell r="D1685" t="str">
            <v>Technická univerzita v Košiciach</v>
          </cell>
          <cell r="E1685" t="str">
            <v>Fakulta elektrotechniky a informatiky</v>
          </cell>
          <cell r="L1685">
            <v>1</v>
          </cell>
          <cell r="M1685">
            <v>2</v>
          </cell>
          <cell r="AN1685">
            <v>28</v>
          </cell>
          <cell r="AO1685">
            <v>30</v>
          </cell>
          <cell r="AP1685">
            <v>30</v>
          </cell>
          <cell r="AQ1685">
            <v>28</v>
          </cell>
          <cell r="AR1685">
            <v>28</v>
          </cell>
          <cell r="BH1685">
            <v>42</v>
          </cell>
          <cell r="BI1685">
            <v>30</v>
          </cell>
          <cell r="BJ1685">
            <v>0</v>
          </cell>
          <cell r="BK1685" t="str">
            <v>TUKE</v>
          </cell>
          <cell r="BN1685">
            <v>28</v>
          </cell>
        </row>
        <row r="1686">
          <cell r="A1686">
            <v>709000000</v>
          </cell>
          <cell r="D1686" t="str">
            <v>Technická univerzita v Košiciach</v>
          </cell>
          <cell r="E1686" t="str">
            <v>Fakulta elektrotechniky a informatiky</v>
          </cell>
          <cell r="L1686">
            <v>1</v>
          </cell>
          <cell r="M1686">
            <v>1</v>
          </cell>
          <cell r="AN1686">
            <v>8</v>
          </cell>
          <cell r="AO1686">
            <v>8</v>
          </cell>
          <cell r="AP1686">
            <v>8</v>
          </cell>
          <cell r="AQ1686">
            <v>8</v>
          </cell>
          <cell r="AR1686">
            <v>8</v>
          </cell>
          <cell r="BH1686">
            <v>9.4632352941176467</v>
          </cell>
          <cell r="BI1686">
            <v>8</v>
          </cell>
          <cell r="BJ1686">
            <v>0</v>
          </cell>
          <cell r="BK1686" t="str">
            <v>TUKE</v>
          </cell>
          <cell r="BN1686">
            <v>8</v>
          </cell>
        </row>
        <row r="1687">
          <cell r="A1687">
            <v>709000000</v>
          </cell>
          <cell r="D1687" t="str">
            <v>Technická univerzita v Košiciach</v>
          </cell>
          <cell r="E1687" t="str">
            <v>Fakulta výrobných technológií so sídlom v Prešove</v>
          </cell>
          <cell r="L1687">
            <v>2</v>
          </cell>
          <cell r="M1687">
            <v>3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BH1687">
            <v>0</v>
          </cell>
          <cell r="BI1687">
            <v>6</v>
          </cell>
          <cell r="BJ1687">
            <v>0</v>
          </cell>
          <cell r="BK1687" t="str">
            <v>TUKE</v>
          </cell>
          <cell r="BN1687">
            <v>0</v>
          </cell>
        </row>
        <row r="1688">
          <cell r="A1688">
            <v>709000000</v>
          </cell>
          <cell r="D1688" t="str">
            <v>Technická univerzita v Košiciach</v>
          </cell>
          <cell r="E1688" t="str">
            <v>Fakulta výrobných technológií so sídlom v Prešove</v>
          </cell>
          <cell r="L1688">
            <v>2</v>
          </cell>
          <cell r="M1688">
            <v>2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BH1688">
            <v>0</v>
          </cell>
          <cell r="BI1688">
            <v>10</v>
          </cell>
          <cell r="BJ1688">
            <v>0</v>
          </cell>
          <cell r="BK1688" t="str">
            <v>TUKE</v>
          </cell>
          <cell r="BN1688">
            <v>0</v>
          </cell>
        </row>
        <row r="1689">
          <cell r="A1689">
            <v>709000000</v>
          </cell>
          <cell r="D1689" t="str">
            <v>Technická univerzita v Košiciach</v>
          </cell>
          <cell r="E1689" t="str">
            <v>Fakulta výrobných technológií so sídlom v Prešove</v>
          </cell>
          <cell r="L1689">
            <v>1</v>
          </cell>
          <cell r="M1689">
            <v>3</v>
          </cell>
          <cell r="AN1689">
            <v>5</v>
          </cell>
          <cell r="AO1689">
            <v>0</v>
          </cell>
          <cell r="AP1689">
            <v>0</v>
          </cell>
          <cell r="AQ1689">
            <v>5</v>
          </cell>
          <cell r="AR1689">
            <v>5</v>
          </cell>
          <cell r="BH1689">
            <v>42</v>
          </cell>
          <cell r="BI1689">
            <v>5</v>
          </cell>
          <cell r="BJ1689">
            <v>5</v>
          </cell>
          <cell r="BK1689" t="str">
            <v>TUKE</v>
          </cell>
          <cell r="BN1689">
            <v>5</v>
          </cell>
        </row>
        <row r="1690">
          <cell r="A1690">
            <v>709000000</v>
          </cell>
          <cell r="D1690" t="str">
            <v>Technická univerzita v Košiciach</v>
          </cell>
          <cell r="E1690" t="str">
            <v>Fakulta výrobných technológií so sídlom v Prešove</v>
          </cell>
          <cell r="L1690">
            <v>2</v>
          </cell>
          <cell r="M1690">
            <v>2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BH1690">
            <v>0</v>
          </cell>
          <cell r="BI1690">
            <v>1</v>
          </cell>
          <cell r="BJ1690">
            <v>0</v>
          </cell>
          <cell r="BK1690" t="str">
            <v>TUKE</v>
          </cell>
          <cell r="BN1690">
            <v>0</v>
          </cell>
        </row>
        <row r="1691">
          <cell r="A1691">
            <v>709000000</v>
          </cell>
          <cell r="D1691" t="str">
            <v>Technická univerzita v Košiciach</v>
          </cell>
          <cell r="E1691" t="str">
            <v>Fakulta výrobných technológií so sídlom v Prešove</v>
          </cell>
          <cell r="L1691">
            <v>1</v>
          </cell>
          <cell r="M1691">
            <v>3</v>
          </cell>
          <cell r="AN1691">
            <v>6</v>
          </cell>
          <cell r="AO1691">
            <v>0</v>
          </cell>
          <cell r="AP1691">
            <v>0</v>
          </cell>
          <cell r="AQ1691">
            <v>6</v>
          </cell>
          <cell r="AR1691">
            <v>6</v>
          </cell>
          <cell r="BH1691">
            <v>50.400000000000006</v>
          </cell>
          <cell r="BI1691">
            <v>6</v>
          </cell>
          <cell r="BJ1691">
            <v>6</v>
          </cell>
          <cell r="BK1691" t="str">
            <v>TUKE</v>
          </cell>
          <cell r="BN1691">
            <v>6</v>
          </cell>
        </row>
        <row r="1692">
          <cell r="A1692">
            <v>709000000</v>
          </cell>
          <cell r="D1692" t="str">
            <v>Technická univerzita v Košiciach</v>
          </cell>
          <cell r="E1692" t="str">
            <v>Fakulta výrobných technológií so sídlom v Prešove</v>
          </cell>
          <cell r="L1692">
            <v>1</v>
          </cell>
          <cell r="M1692">
            <v>3</v>
          </cell>
          <cell r="AN1692">
            <v>9</v>
          </cell>
          <cell r="AO1692">
            <v>0</v>
          </cell>
          <cell r="AP1692">
            <v>0</v>
          </cell>
          <cell r="AQ1692">
            <v>9</v>
          </cell>
          <cell r="AR1692">
            <v>9</v>
          </cell>
          <cell r="BH1692">
            <v>75.600000000000009</v>
          </cell>
          <cell r="BI1692">
            <v>9</v>
          </cell>
          <cell r="BJ1692">
            <v>9</v>
          </cell>
          <cell r="BK1692" t="str">
            <v>TUKE</v>
          </cell>
          <cell r="BN1692">
            <v>9</v>
          </cell>
        </row>
        <row r="1693">
          <cell r="A1693">
            <v>709000000</v>
          </cell>
          <cell r="D1693" t="str">
            <v>Technická univerzita v Košiciach</v>
          </cell>
          <cell r="E1693" t="str">
            <v>Fakulta výrobných technológií so sídlom v Prešove</v>
          </cell>
          <cell r="L1693">
            <v>1</v>
          </cell>
          <cell r="M1693">
            <v>2</v>
          </cell>
          <cell r="AN1693">
            <v>68</v>
          </cell>
          <cell r="AO1693">
            <v>74</v>
          </cell>
          <cell r="AP1693">
            <v>0</v>
          </cell>
          <cell r="AQ1693">
            <v>0</v>
          </cell>
          <cell r="AR1693">
            <v>68</v>
          </cell>
          <cell r="BH1693">
            <v>93.5</v>
          </cell>
          <cell r="BI1693">
            <v>74</v>
          </cell>
          <cell r="BJ1693">
            <v>0</v>
          </cell>
          <cell r="BK1693" t="str">
            <v>TUKE</v>
          </cell>
          <cell r="BN1693">
            <v>68</v>
          </cell>
        </row>
        <row r="1694">
          <cell r="A1694">
            <v>709000000</v>
          </cell>
          <cell r="D1694" t="str">
            <v>Technická univerzita v Košiciach</v>
          </cell>
          <cell r="E1694" t="str">
            <v>Fakulta výrobných technológií so sídlom v Prešove</v>
          </cell>
          <cell r="L1694">
            <v>1</v>
          </cell>
          <cell r="M1694">
            <v>2</v>
          </cell>
          <cell r="AN1694">
            <v>55</v>
          </cell>
          <cell r="AO1694">
            <v>65</v>
          </cell>
          <cell r="AP1694">
            <v>0</v>
          </cell>
          <cell r="AQ1694">
            <v>0</v>
          </cell>
          <cell r="AR1694">
            <v>55</v>
          </cell>
          <cell r="BH1694">
            <v>66</v>
          </cell>
          <cell r="BI1694">
            <v>65</v>
          </cell>
          <cell r="BJ1694">
            <v>0</v>
          </cell>
          <cell r="BK1694" t="str">
            <v>TUKE</v>
          </cell>
          <cell r="BN1694">
            <v>55</v>
          </cell>
        </row>
        <row r="1695">
          <cell r="A1695">
            <v>709000000</v>
          </cell>
          <cell r="D1695" t="str">
            <v>Technická univerzita v Košiciach</v>
          </cell>
          <cell r="E1695" t="str">
            <v>Fakulta výrobných technológií so sídlom v Prešove</v>
          </cell>
          <cell r="L1695">
            <v>1</v>
          </cell>
          <cell r="M1695">
            <v>2</v>
          </cell>
          <cell r="AN1695">
            <v>34</v>
          </cell>
          <cell r="AO1695">
            <v>36</v>
          </cell>
          <cell r="AP1695">
            <v>0</v>
          </cell>
          <cell r="AQ1695">
            <v>0</v>
          </cell>
          <cell r="AR1695">
            <v>34</v>
          </cell>
          <cell r="BH1695">
            <v>47.357142857142861</v>
          </cell>
          <cell r="BI1695">
            <v>36</v>
          </cell>
          <cell r="BJ1695">
            <v>0</v>
          </cell>
          <cell r="BK1695" t="str">
            <v>TUKE</v>
          </cell>
          <cell r="BN1695">
            <v>34</v>
          </cell>
        </row>
        <row r="1696">
          <cell r="A1696">
            <v>709000000</v>
          </cell>
          <cell r="D1696" t="str">
            <v>Technická univerzita v Košiciach</v>
          </cell>
          <cell r="E1696" t="str">
            <v>Fakulta výrobných technológií so sídlom v Prešove</v>
          </cell>
          <cell r="L1696">
            <v>1</v>
          </cell>
          <cell r="M1696">
            <v>2</v>
          </cell>
          <cell r="AN1696">
            <v>10</v>
          </cell>
          <cell r="AO1696">
            <v>12</v>
          </cell>
          <cell r="AP1696">
            <v>12</v>
          </cell>
          <cell r="AQ1696">
            <v>10</v>
          </cell>
          <cell r="AR1696">
            <v>10</v>
          </cell>
          <cell r="BH1696">
            <v>15</v>
          </cell>
          <cell r="BI1696">
            <v>12</v>
          </cell>
          <cell r="BJ1696">
            <v>0</v>
          </cell>
          <cell r="BK1696" t="str">
            <v>TUKE</v>
          </cell>
          <cell r="BN1696">
            <v>10</v>
          </cell>
        </row>
        <row r="1697">
          <cell r="A1697">
            <v>709000000</v>
          </cell>
          <cell r="D1697" t="str">
            <v>Technická univerzita v Košiciach</v>
          </cell>
          <cell r="E1697" t="str">
            <v>Fakulta výrobných technológií so sídlom v Prešove</v>
          </cell>
          <cell r="L1697">
            <v>1</v>
          </cell>
          <cell r="M1697">
            <v>1</v>
          </cell>
          <cell r="AN1697">
            <v>88</v>
          </cell>
          <cell r="AO1697">
            <v>88</v>
          </cell>
          <cell r="AP1697">
            <v>88</v>
          </cell>
          <cell r="AQ1697">
            <v>88</v>
          </cell>
          <cell r="AR1697">
            <v>88</v>
          </cell>
          <cell r="BH1697">
            <v>108.49924242424241</v>
          </cell>
          <cell r="BI1697">
            <v>88</v>
          </cell>
          <cell r="BJ1697">
            <v>0</v>
          </cell>
          <cell r="BK1697" t="str">
            <v>TUKE</v>
          </cell>
          <cell r="BN1697">
            <v>88</v>
          </cell>
        </row>
        <row r="1698">
          <cell r="A1698">
            <v>709000000</v>
          </cell>
          <cell r="D1698" t="str">
            <v>Technická univerzita v Košiciach</v>
          </cell>
          <cell r="E1698" t="str">
            <v>Fakulta výrobných technológií so sídlom v Prešove</v>
          </cell>
          <cell r="L1698">
            <v>2</v>
          </cell>
          <cell r="M1698">
            <v>3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BH1698">
            <v>0</v>
          </cell>
          <cell r="BI1698">
            <v>2</v>
          </cell>
          <cell r="BJ1698">
            <v>0</v>
          </cell>
          <cell r="BK1698" t="str">
            <v>TUKE</v>
          </cell>
          <cell r="BN1698">
            <v>0</v>
          </cell>
        </row>
        <row r="1699">
          <cell r="A1699">
            <v>709000000</v>
          </cell>
          <cell r="D1699" t="str">
            <v>Technická univerzita v Košiciach</v>
          </cell>
          <cell r="E1699" t="str">
            <v>Letecká fakulta</v>
          </cell>
          <cell r="L1699">
            <v>2</v>
          </cell>
          <cell r="M1699">
            <v>1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BH1699">
            <v>0</v>
          </cell>
          <cell r="BI1699">
            <v>20</v>
          </cell>
          <cell r="BJ1699">
            <v>0</v>
          </cell>
          <cell r="BK1699" t="str">
            <v>TUKE</v>
          </cell>
          <cell r="BN1699">
            <v>0</v>
          </cell>
        </row>
        <row r="1700">
          <cell r="A1700">
            <v>709000000</v>
          </cell>
          <cell r="D1700" t="str">
            <v>Technická univerzita v Košiciach</v>
          </cell>
          <cell r="E1700" t="str">
            <v>Letecká fakulta</v>
          </cell>
          <cell r="L1700">
            <v>2</v>
          </cell>
          <cell r="M1700">
            <v>2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BH1700">
            <v>0</v>
          </cell>
          <cell r="BI1700">
            <v>20</v>
          </cell>
          <cell r="BJ1700">
            <v>0</v>
          </cell>
          <cell r="BK1700" t="str">
            <v>TUKE</v>
          </cell>
          <cell r="BN1700">
            <v>0</v>
          </cell>
        </row>
        <row r="1701">
          <cell r="A1701">
            <v>709000000</v>
          </cell>
          <cell r="D1701" t="str">
            <v>Technická univerzita v Košiciach</v>
          </cell>
          <cell r="E1701" t="str">
            <v>Letecká fakulta</v>
          </cell>
          <cell r="L1701">
            <v>1</v>
          </cell>
          <cell r="M1701">
            <v>3</v>
          </cell>
          <cell r="AN1701">
            <v>6</v>
          </cell>
          <cell r="AO1701">
            <v>0</v>
          </cell>
          <cell r="AP1701">
            <v>0</v>
          </cell>
          <cell r="AQ1701">
            <v>6</v>
          </cell>
          <cell r="AR1701">
            <v>6</v>
          </cell>
          <cell r="BH1701">
            <v>50.400000000000006</v>
          </cell>
          <cell r="BI1701">
            <v>6</v>
          </cell>
          <cell r="BJ1701">
            <v>6</v>
          </cell>
          <cell r="BK1701" t="str">
            <v>TUKE</v>
          </cell>
          <cell r="BN1701">
            <v>6</v>
          </cell>
        </row>
        <row r="1702">
          <cell r="A1702">
            <v>709000000</v>
          </cell>
          <cell r="D1702" t="str">
            <v>Technická univerzita v Košiciach</v>
          </cell>
          <cell r="E1702" t="str">
            <v>Letecká fakulta</v>
          </cell>
          <cell r="L1702">
            <v>1</v>
          </cell>
          <cell r="M1702">
            <v>2</v>
          </cell>
          <cell r="AN1702">
            <v>38</v>
          </cell>
          <cell r="AO1702">
            <v>42</v>
          </cell>
          <cell r="AP1702">
            <v>0</v>
          </cell>
          <cell r="AQ1702">
            <v>0</v>
          </cell>
          <cell r="AR1702">
            <v>38</v>
          </cell>
          <cell r="BH1702">
            <v>52.61538461538462</v>
          </cell>
          <cell r="BI1702">
            <v>42</v>
          </cell>
          <cell r="BJ1702">
            <v>0</v>
          </cell>
          <cell r="BK1702" t="str">
            <v>TUKE</v>
          </cell>
          <cell r="BN1702">
            <v>38</v>
          </cell>
        </row>
        <row r="1703">
          <cell r="A1703">
            <v>709000000</v>
          </cell>
          <cell r="D1703" t="str">
            <v>Technická univerzita v Košiciach</v>
          </cell>
          <cell r="E1703" t="str">
            <v>Letecká fakulta</v>
          </cell>
          <cell r="L1703">
            <v>1</v>
          </cell>
          <cell r="M1703">
            <v>2</v>
          </cell>
          <cell r="AN1703">
            <v>128</v>
          </cell>
          <cell r="AO1703">
            <v>132</v>
          </cell>
          <cell r="AP1703">
            <v>0</v>
          </cell>
          <cell r="AQ1703">
            <v>0</v>
          </cell>
          <cell r="AR1703">
            <v>128</v>
          </cell>
          <cell r="BH1703">
            <v>158.11764705882354</v>
          </cell>
          <cell r="BI1703">
            <v>132</v>
          </cell>
          <cell r="BJ1703">
            <v>0</v>
          </cell>
          <cell r="BK1703" t="str">
            <v>TUKE</v>
          </cell>
          <cell r="BN1703">
            <v>128</v>
          </cell>
        </row>
        <row r="1704">
          <cell r="A1704">
            <v>709000000</v>
          </cell>
          <cell r="D1704" t="str">
            <v>Technická univerzita v Košiciach</v>
          </cell>
          <cell r="E1704" t="str">
            <v>Letecká fakulta</v>
          </cell>
          <cell r="L1704">
            <v>1</v>
          </cell>
          <cell r="M1704">
            <v>3</v>
          </cell>
          <cell r="AN1704">
            <v>6</v>
          </cell>
          <cell r="AO1704">
            <v>0</v>
          </cell>
          <cell r="AP1704">
            <v>0</v>
          </cell>
          <cell r="AQ1704">
            <v>6</v>
          </cell>
          <cell r="AR1704">
            <v>6</v>
          </cell>
          <cell r="BH1704">
            <v>50.400000000000006</v>
          </cell>
          <cell r="BI1704">
            <v>6</v>
          </cell>
          <cell r="BJ1704">
            <v>6</v>
          </cell>
          <cell r="BK1704" t="str">
            <v>TUKE</v>
          </cell>
          <cell r="BN1704">
            <v>6</v>
          </cell>
        </row>
        <row r="1705">
          <cell r="A1705">
            <v>707000000</v>
          </cell>
          <cell r="D1705" t="str">
            <v>Vysoká škola múzických umení v Bratislave</v>
          </cell>
          <cell r="E1705" t="str">
            <v>Hudobná a tanečná fakulta</v>
          </cell>
          <cell r="L1705">
            <v>2</v>
          </cell>
          <cell r="M1705">
            <v>2</v>
          </cell>
          <cell r="AN1705">
            <v>1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BH1705">
            <v>0</v>
          </cell>
          <cell r="BI1705">
            <v>13</v>
          </cell>
          <cell r="BJ1705">
            <v>0</v>
          </cell>
          <cell r="BK1705" t="str">
            <v>VŠMU</v>
          </cell>
          <cell r="BN1705">
            <v>0</v>
          </cell>
        </row>
        <row r="1706">
          <cell r="A1706">
            <v>707000000</v>
          </cell>
          <cell r="D1706" t="str">
            <v>Vysoká škola múzických umení v Bratislave</v>
          </cell>
          <cell r="E1706" t="str">
            <v>Filmová a televízna fakulta</v>
          </cell>
          <cell r="L1706">
            <v>1</v>
          </cell>
          <cell r="M1706">
            <v>2</v>
          </cell>
          <cell r="AN1706">
            <v>14</v>
          </cell>
          <cell r="AO1706">
            <v>15</v>
          </cell>
          <cell r="AP1706">
            <v>0</v>
          </cell>
          <cell r="AQ1706">
            <v>0</v>
          </cell>
          <cell r="AR1706">
            <v>14</v>
          </cell>
          <cell r="BH1706">
            <v>44.800000000000004</v>
          </cell>
          <cell r="BI1706">
            <v>15</v>
          </cell>
          <cell r="BJ1706">
            <v>0</v>
          </cell>
          <cell r="BK1706" t="str">
            <v>VŠMU</v>
          </cell>
          <cell r="BN1706">
            <v>14</v>
          </cell>
        </row>
        <row r="1707">
          <cell r="A1707">
            <v>707000000</v>
          </cell>
          <cell r="D1707" t="str">
            <v>Vysoká škola múzických umení v Bratislave</v>
          </cell>
          <cell r="E1707" t="str">
            <v>Filmová a televízna fakulta</v>
          </cell>
          <cell r="L1707">
            <v>1</v>
          </cell>
          <cell r="M1707">
            <v>1</v>
          </cell>
          <cell r="AN1707">
            <v>27</v>
          </cell>
          <cell r="AO1707">
            <v>30</v>
          </cell>
          <cell r="AP1707">
            <v>0</v>
          </cell>
          <cell r="AQ1707">
            <v>0</v>
          </cell>
          <cell r="AR1707">
            <v>27</v>
          </cell>
          <cell r="BH1707">
            <v>68.072727272727263</v>
          </cell>
          <cell r="BI1707">
            <v>30</v>
          </cell>
          <cell r="BJ1707">
            <v>0</v>
          </cell>
          <cell r="BK1707" t="str">
            <v>VŠMU</v>
          </cell>
          <cell r="BN1707">
            <v>27</v>
          </cell>
        </row>
        <row r="1708">
          <cell r="A1708">
            <v>707000000</v>
          </cell>
          <cell r="D1708" t="str">
            <v>Vysoká škola múzických umení v Bratislave</v>
          </cell>
          <cell r="E1708" t="str">
            <v>Filmová a televízna fakulta</v>
          </cell>
          <cell r="L1708">
            <v>1</v>
          </cell>
          <cell r="M1708">
            <v>1</v>
          </cell>
          <cell r="AN1708">
            <v>18</v>
          </cell>
          <cell r="AO1708">
            <v>24</v>
          </cell>
          <cell r="AP1708">
            <v>0</v>
          </cell>
          <cell r="AQ1708">
            <v>0</v>
          </cell>
          <cell r="AR1708">
            <v>18</v>
          </cell>
          <cell r="BH1708">
            <v>50.879999999999995</v>
          </cell>
          <cell r="BI1708">
            <v>24</v>
          </cell>
          <cell r="BJ1708">
            <v>0</v>
          </cell>
          <cell r="BK1708" t="str">
            <v>VŠMU</v>
          </cell>
          <cell r="BN1708">
            <v>18</v>
          </cell>
        </row>
        <row r="1709">
          <cell r="A1709">
            <v>709000000</v>
          </cell>
          <cell r="D1709" t="str">
            <v>Technická univerzita v Košiciach</v>
          </cell>
          <cell r="E1709" t="str">
            <v>Ekonomická fakulta</v>
          </cell>
          <cell r="L1709">
            <v>1</v>
          </cell>
          <cell r="M1709">
            <v>2</v>
          </cell>
          <cell r="AN1709">
            <v>28</v>
          </cell>
          <cell r="AO1709">
            <v>30</v>
          </cell>
          <cell r="AP1709">
            <v>0</v>
          </cell>
          <cell r="AQ1709">
            <v>0</v>
          </cell>
          <cell r="AR1709">
            <v>28</v>
          </cell>
          <cell r="BH1709">
            <v>24.5</v>
          </cell>
          <cell r="BI1709">
            <v>30</v>
          </cell>
          <cell r="BJ1709">
            <v>0</v>
          </cell>
          <cell r="BK1709" t="str">
            <v>TUKE</v>
          </cell>
          <cell r="BN1709">
            <v>28</v>
          </cell>
        </row>
        <row r="1710">
          <cell r="A1710">
            <v>709000000</v>
          </cell>
          <cell r="D1710" t="str">
            <v>Technická univerzita v Košiciach</v>
          </cell>
          <cell r="E1710" t="str">
            <v>Ekonomická fakulta</v>
          </cell>
          <cell r="L1710">
            <v>1</v>
          </cell>
          <cell r="M1710">
            <v>1</v>
          </cell>
          <cell r="AN1710">
            <v>0</v>
          </cell>
          <cell r="AO1710">
            <v>17</v>
          </cell>
          <cell r="AP1710">
            <v>0</v>
          </cell>
          <cell r="AQ1710">
            <v>0</v>
          </cell>
          <cell r="AR1710">
            <v>0</v>
          </cell>
          <cell r="BH1710">
            <v>0</v>
          </cell>
          <cell r="BI1710">
            <v>17</v>
          </cell>
          <cell r="BJ1710">
            <v>0</v>
          </cell>
          <cell r="BK1710" t="str">
            <v>TUKE</v>
          </cell>
          <cell r="BN1710">
            <v>0</v>
          </cell>
        </row>
        <row r="1711">
          <cell r="A1711">
            <v>709000000</v>
          </cell>
          <cell r="D1711" t="str">
            <v>Technická univerzita v Košiciach</v>
          </cell>
          <cell r="E1711" t="str">
            <v>Ekonomická fakulta</v>
          </cell>
          <cell r="L1711">
            <v>1</v>
          </cell>
          <cell r="M1711">
            <v>1</v>
          </cell>
          <cell r="AN1711">
            <v>0</v>
          </cell>
          <cell r="AO1711">
            <v>15</v>
          </cell>
          <cell r="AP1711">
            <v>0</v>
          </cell>
          <cell r="AQ1711">
            <v>0</v>
          </cell>
          <cell r="AR1711">
            <v>0</v>
          </cell>
          <cell r="BH1711">
            <v>0</v>
          </cell>
          <cell r="BI1711">
            <v>15</v>
          </cell>
          <cell r="BJ1711">
            <v>0</v>
          </cell>
          <cell r="BK1711" t="str">
            <v>TUKE</v>
          </cell>
          <cell r="BN1711">
            <v>0</v>
          </cell>
        </row>
        <row r="1712">
          <cell r="A1712">
            <v>720000000</v>
          </cell>
          <cell r="D1712" t="str">
            <v>Univerzita sv. Cyrila a Metoda v Trnave</v>
          </cell>
          <cell r="E1712" t="str">
            <v>Fakulta prírodných vied</v>
          </cell>
          <cell r="L1712">
            <v>1</v>
          </cell>
          <cell r="M1712">
            <v>2</v>
          </cell>
          <cell r="AN1712">
            <v>37</v>
          </cell>
          <cell r="AO1712">
            <v>39</v>
          </cell>
          <cell r="AP1712">
            <v>0</v>
          </cell>
          <cell r="AQ1712">
            <v>0</v>
          </cell>
          <cell r="AR1712">
            <v>37</v>
          </cell>
          <cell r="BH1712">
            <v>55.5</v>
          </cell>
          <cell r="BI1712">
            <v>39</v>
          </cell>
          <cell r="BJ1712">
            <v>0</v>
          </cell>
          <cell r="BK1712" t="str">
            <v>UCM</v>
          </cell>
          <cell r="BN1712">
            <v>37</v>
          </cell>
        </row>
        <row r="1713">
          <cell r="A1713">
            <v>720000000</v>
          </cell>
          <cell r="D1713" t="str">
            <v>Univerzita sv. Cyrila a Metoda v Trnave</v>
          </cell>
          <cell r="E1713" t="str">
            <v>Fakulta prírodných vied</v>
          </cell>
          <cell r="L1713">
            <v>1</v>
          </cell>
          <cell r="M1713">
            <v>1</v>
          </cell>
          <cell r="AN1713">
            <v>27</v>
          </cell>
          <cell r="AO1713">
            <v>30</v>
          </cell>
          <cell r="AP1713">
            <v>0</v>
          </cell>
          <cell r="AQ1713">
            <v>0</v>
          </cell>
          <cell r="AR1713">
            <v>27</v>
          </cell>
          <cell r="BH1713">
            <v>36</v>
          </cell>
          <cell r="BI1713">
            <v>30</v>
          </cell>
          <cell r="BJ1713">
            <v>0</v>
          </cell>
          <cell r="BK1713" t="str">
            <v>UCM</v>
          </cell>
          <cell r="BN1713">
            <v>27</v>
          </cell>
        </row>
        <row r="1714">
          <cell r="A1714">
            <v>720000000</v>
          </cell>
          <cell r="D1714" t="str">
            <v>Univerzita sv. Cyrila a Metoda v Trnave</v>
          </cell>
          <cell r="E1714" t="str">
            <v>Fakulta prírodných vied</v>
          </cell>
          <cell r="L1714">
            <v>1</v>
          </cell>
          <cell r="M1714">
            <v>2</v>
          </cell>
          <cell r="AN1714">
            <v>3</v>
          </cell>
          <cell r="AO1714">
            <v>4</v>
          </cell>
          <cell r="AP1714">
            <v>0</v>
          </cell>
          <cell r="AQ1714">
            <v>0</v>
          </cell>
          <cell r="AR1714">
            <v>3</v>
          </cell>
          <cell r="BH1714">
            <v>4.5</v>
          </cell>
          <cell r="BI1714">
            <v>4</v>
          </cell>
          <cell r="BJ1714">
            <v>0</v>
          </cell>
          <cell r="BK1714" t="str">
            <v>UCM</v>
          </cell>
          <cell r="BN1714">
            <v>3</v>
          </cell>
        </row>
        <row r="1715">
          <cell r="A1715">
            <v>720000000</v>
          </cell>
          <cell r="D1715" t="str">
            <v>Univerzita sv. Cyrila a Metoda v Trnave</v>
          </cell>
          <cell r="E1715" t="str">
            <v>Fakulta prírodných vied</v>
          </cell>
          <cell r="L1715">
            <v>1</v>
          </cell>
          <cell r="M1715">
            <v>1</v>
          </cell>
          <cell r="AN1715">
            <v>33</v>
          </cell>
          <cell r="AO1715">
            <v>34</v>
          </cell>
          <cell r="AP1715">
            <v>0</v>
          </cell>
          <cell r="AQ1715">
            <v>0</v>
          </cell>
          <cell r="AR1715">
            <v>33</v>
          </cell>
          <cell r="BH1715">
            <v>40.949999999999996</v>
          </cell>
          <cell r="BI1715">
            <v>34</v>
          </cell>
          <cell r="BJ1715">
            <v>0</v>
          </cell>
          <cell r="BK1715" t="str">
            <v>UCM</v>
          </cell>
          <cell r="BN1715">
            <v>33</v>
          </cell>
        </row>
        <row r="1716">
          <cell r="A1716">
            <v>720000000</v>
          </cell>
          <cell r="D1716" t="str">
            <v>Univerzita sv. Cyrila a Metoda v Trnave</v>
          </cell>
          <cell r="E1716" t="str">
            <v>Fakulta prírodných vied</v>
          </cell>
          <cell r="L1716">
            <v>1</v>
          </cell>
          <cell r="M1716">
            <v>1</v>
          </cell>
          <cell r="AN1716">
            <v>20</v>
          </cell>
          <cell r="AO1716">
            <v>21</v>
          </cell>
          <cell r="AP1716">
            <v>0</v>
          </cell>
          <cell r="AQ1716">
            <v>0</v>
          </cell>
          <cell r="AR1716">
            <v>20</v>
          </cell>
          <cell r="BH1716">
            <v>27.299999999999997</v>
          </cell>
          <cell r="BI1716">
            <v>21</v>
          </cell>
          <cell r="BJ1716">
            <v>0</v>
          </cell>
          <cell r="BK1716" t="str">
            <v>UCM</v>
          </cell>
          <cell r="BN1716">
            <v>20</v>
          </cell>
        </row>
        <row r="1717">
          <cell r="A1717">
            <v>720000000</v>
          </cell>
          <cell r="D1717" t="str">
            <v>Univerzita sv. Cyrila a Metoda v Trnave</v>
          </cell>
          <cell r="E1717" t="str">
            <v>Fakulta prírodných vied</v>
          </cell>
          <cell r="L1717">
            <v>1</v>
          </cell>
          <cell r="M1717">
            <v>3</v>
          </cell>
          <cell r="AN1717">
            <v>3</v>
          </cell>
          <cell r="AO1717">
            <v>0</v>
          </cell>
          <cell r="AP1717">
            <v>0</v>
          </cell>
          <cell r="AQ1717">
            <v>0</v>
          </cell>
          <cell r="AR1717">
            <v>3</v>
          </cell>
          <cell r="BH1717">
            <v>18.900000000000002</v>
          </cell>
          <cell r="BI1717">
            <v>3</v>
          </cell>
          <cell r="BJ1717">
            <v>3</v>
          </cell>
          <cell r="BK1717" t="str">
            <v>UCM</v>
          </cell>
          <cell r="BN1717">
            <v>3</v>
          </cell>
        </row>
        <row r="1718">
          <cell r="A1718">
            <v>720000000</v>
          </cell>
          <cell r="D1718" t="str">
            <v>Univerzita sv. Cyrila a Metoda v Trnave</v>
          </cell>
          <cell r="E1718" t="str">
            <v>Filozofická fakulta</v>
          </cell>
          <cell r="L1718">
            <v>2</v>
          </cell>
          <cell r="M1718">
            <v>2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BH1718">
            <v>0</v>
          </cell>
          <cell r="BI1718">
            <v>2</v>
          </cell>
          <cell r="BJ1718">
            <v>0</v>
          </cell>
          <cell r="BK1718" t="str">
            <v>UCM</v>
          </cell>
          <cell r="BN1718">
            <v>0</v>
          </cell>
        </row>
        <row r="1719">
          <cell r="A1719">
            <v>720000000</v>
          </cell>
          <cell r="D1719" t="str">
            <v>Univerzita sv. Cyrila a Metoda v Trnave</v>
          </cell>
          <cell r="E1719" t="str">
            <v>Filozofická fakulta</v>
          </cell>
          <cell r="L1719">
            <v>2</v>
          </cell>
          <cell r="M1719">
            <v>2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BH1719">
            <v>0</v>
          </cell>
          <cell r="BI1719">
            <v>3.5</v>
          </cell>
          <cell r="BJ1719">
            <v>0</v>
          </cell>
          <cell r="BK1719" t="str">
            <v>UCM</v>
          </cell>
          <cell r="BN1719">
            <v>0</v>
          </cell>
        </row>
        <row r="1720">
          <cell r="A1720">
            <v>720000000</v>
          </cell>
          <cell r="D1720" t="str">
            <v>Univerzita sv. Cyrila a Metoda v Trnave</v>
          </cell>
          <cell r="E1720" t="str">
            <v>Filozofická fakulta</v>
          </cell>
          <cell r="L1720">
            <v>1</v>
          </cell>
          <cell r="M1720">
            <v>2</v>
          </cell>
          <cell r="AN1720">
            <v>44</v>
          </cell>
          <cell r="AO1720">
            <v>46</v>
          </cell>
          <cell r="AP1720">
            <v>0</v>
          </cell>
          <cell r="AQ1720">
            <v>0</v>
          </cell>
          <cell r="AR1720">
            <v>44</v>
          </cell>
          <cell r="BH1720">
            <v>33.647058823529406</v>
          </cell>
          <cell r="BI1720">
            <v>46</v>
          </cell>
          <cell r="BJ1720">
            <v>0</v>
          </cell>
          <cell r="BK1720" t="str">
            <v>UCM</v>
          </cell>
          <cell r="BN1720">
            <v>44</v>
          </cell>
        </row>
        <row r="1721">
          <cell r="A1721">
            <v>720000000</v>
          </cell>
          <cell r="D1721" t="str">
            <v>Univerzita sv. Cyrila a Metoda v Trnave</v>
          </cell>
          <cell r="E1721" t="str">
            <v>Filozofická fakulta</v>
          </cell>
          <cell r="L1721">
            <v>2</v>
          </cell>
          <cell r="M1721">
            <v>2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BH1721">
            <v>0</v>
          </cell>
          <cell r="BI1721">
            <v>1.5</v>
          </cell>
          <cell r="BJ1721">
            <v>0</v>
          </cell>
          <cell r="BK1721" t="str">
            <v>UCM</v>
          </cell>
          <cell r="BN1721">
            <v>0</v>
          </cell>
        </row>
        <row r="1722">
          <cell r="A1722">
            <v>720000000</v>
          </cell>
          <cell r="D1722" t="str">
            <v>Univerzita sv. Cyrila a Metoda v Trnave</v>
          </cell>
          <cell r="E1722" t="str">
            <v>Filozofická fakulta</v>
          </cell>
          <cell r="L1722">
            <v>2</v>
          </cell>
          <cell r="M1722">
            <v>1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BH1722">
            <v>0</v>
          </cell>
          <cell r="BI1722">
            <v>4</v>
          </cell>
          <cell r="BJ1722">
            <v>0</v>
          </cell>
          <cell r="BK1722" t="str">
            <v>UCM</v>
          </cell>
          <cell r="BN1722">
            <v>0</v>
          </cell>
        </row>
        <row r="1723">
          <cell r="A1723">
            <v>720000000</v>
          </cell>
          <cell r="D1723" t="str">
            <v>Univerzita sv. Cyrila a Metoda v Trnave</v>
          </cell>
          <cell r="E1723" t="str">
            <v>Filozofická fakulta</v>
          </cell>
          <cell r="L1723">
            <v>2</v>
          </cell>
          <cell r="M1723">
            <v>1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BH1723">
            <v>0</v>
          </cell>
          <cell r="BI1723">
            <v>7.5</v>
          </cell>
          <cell r="BJ1723">
            <v>0</v>
          </cell>
          <cell r="BK1723" t="str">
            <v>UCM</v>
          </cell>
          <cell r="BN1723">
            <v>0</v>
          </cell>
        </row>
        <row r="1724">
          <cell r="A1724">
            <v>720000000</v>
          </cell>
          <cell r="D1724" t="str">
            <v>Univerzita sv. Cyrila a Metoda v Trnave</v>
          </cell>
          <cell r="E1724" t="str">
            <v>Filozofická fakulta</v>
          </cell>
          <cell r="L1724">
            <v>1</v>
          </cell>
          <cell r="M1724">
            <v>2</v>
          </cell>
          <cell r="AN1724">
            <v>26</v>
          </cell>
          <cell r="AO1724">
            <v>28</v>
          </cell>
          <cell r="AP1724">
            <v>0</v>
          </cell>
          <cell r="AQ1724">
            <v>0</v>
          </cell>
          <cell r="AR1724">
            <v>26</v>
          </cell>
          <cell r="BH1724">
            <v>26</v>
          </cell>
          <cell r="BI1724">
            <v>28</v>
          </cell>
          <cell r="BJ1724">
            <v>0</v>
          </cell>
          <cell r="BK1724" t="str">
            <v>UCM</v>
          </cell>
          <cell r="BN1724">
            <v>26</v>
          </cell>
        </row>
        <row r="1725">
          <cell r="A1725">
            <v>720000000</v>
          </cell>
          <cell r="D1725" t="str">
            <v>Univerzita sv. Cyrila a Metoda v Trnave</v>
          </cell>
          <cell r="E1725" t="str">
            <v>Filozofická fakulta</v>
          </cell>
          <cell r="L1725">
            <v>1</v>
          </cell>
          <cell r="M1725">
            <v>2</v>
          </cell>
          <cell r="AN1725">
            <v>90</v>
          </cell>
          <cell r="AO1725">
            <v>94</v>
          </cell>
          <cell r="AP1725">
            <v>0</v>
          </cell>
          <cell r="AQ1725">
            <v>0</v>
          </cell>
          <cell r="AR1725">
            <v>90</v>
          </cell>
          <cell r="BH1725">
            <v>90</v>
          </cell>
          <cell r="BI1725">
            <v>94</v>
          </cell>
          <cell r="BJ1725">
            <v>0</v>
          </cell>
          <cell r="BK1725" t="str">
            <v>UCM</v>
          </cell>
          <cell r="BN1725">
            <v>90</v>
          </cell>
        </row>
        <row r="1726">
          <cell r="A1726">
            <v>720000000</v>
          </cell>
          <cell r="D1726" t="str">
            <v>Univerzita sv. Cyrila a Metoda v Trnave</v>
          </cell>
          <cell r="E1726" t="str">
            <v>Filozofická fakulta</v>
          </cell>
          <cell r="L1726">
            <v>1</v>
          </cell>
          <cell r="M1726">
            <v>2</v>
          </cell>
          <cell r="AN1726">
            <v>10</v>
          </cell>
          <cell r="AO1726">
            <v>11</v>
          </cell>
          <cell r="AP1726">
            <v>0</v>
          </cell>
          <cell r="AQ1726">
            <v>0</v>
          </cell>
          <cell r="AR1726">
            <v>10</v>
          </cell>
          <cell r="BH1726">
            <v>7.1428571428571432</v>
          </cell>
          <cell r="BI1726">
            <v>11</v>
          </cell>
          <cell r="BJ1726">
            <v>0</v>
          </cell>
          <cell r="BK1726" t="str">
            <v>UCM</v>
          </cell>
          <cell r="BN1726">
            <v>10</v>
          </cell>
        </row>
        <row r="1727">
          <cell r="A1727">
            <v>720000000</v>
          </cell>
          <cell r="D1727" t="str">
            <v>Univerzita sv. Cyrila a Metoda v Trnave</v>
          </cell>
          <cell r="E1727" t="str">
            <v>Filozofická fakulta</v>
          </cell>
          <cell r="L1727">
            <v>1</v>
          </cell>
          <cell r="M1727">
            <v>3</v>
          </cell>
          <cell r="AN1727">
            <v>3</v>
          </cell>
          <cell r="AO1727">
            <v>0</v>
          </cell>
          <cell r="AP1727">
            <v>0</v>
          </cell>
          <cell r="AQ1727">
            <v>0</v>
          </cell>
          <cell r="AR1727">
            <v>3</v>
          </cell>
          <cell r="BH1727">
            <v>9.9</v>
          </cell>
          <cell r="BI1727">
            <v>3</v>
          </cell>
          <cell r="BJ1727">
            <v>3</v>
          </cell>
          <cell r="BK1727" t="str">
            <v>UCM</v>
          </cell>
          <cell r="BN1727">
            <v>3</v>
          </cell>
        </row>
        <row r="1728">
          <cell r="A1728">
            <v>720000000</v>
          </cell>
          <cell r="D1728" t="str">
            <v>Univerzita sv. Cyrila a Metoda v Trnave</v>
          </cell>
          <cell r="E1728" t="str">
            <v>Filozofická fakulta</v>
          </cell>
          <cell r="L1728">
            <v>1</v>
          </cell>
          <cell r="M1728">
            <v>1</v>
          </cell>
          <cell r="AN1728">
            <v>17</v>
          </cell>
          <cell r="AO1728">
            <v>19</v>
          </cell>
          <cell r="AP1728">
            <v>0</v>
          </cell>
          <cell r="AQ1728">
            <v>0</v>
          </cell>
          <cell r="AR1728">
            <v>17</v>
          </cell>
          <cell r="BH1728">
            <v>14</v>
          </cell>
          <cell r="BI1728">
            <v>19</v>
          </cell>
          <cell r="BJ1728">
            <v>0</v>
          </cell>
          <cell r="BK1728" t="str">
            <v>UCM</v>
          </cell>
          <cell r="BN1728">
            <v>17</v>
          </cell>
        </row>
        <row r="1729">
          <cell r="A1729">
            <v>720000000</v>
          </cell>
          <cell r="D1729" t="str">
            <v>Univerzita sv. Cyrila a Metoda v Trnave</v>
          </cell>
          <cell r="E1729" t="str">
            <v>Filozofická fakulta</v>
          </cell>
          <cell r="L1729">
            <v>1</v>
          </cell>
          <cell r="M1729">
            <v>1</v>
          </cell>
          <cell r="AN1729">
            <v>12</v>
          </cell>
          <cell r="AO1729">
            <v>13</v>
          </cell>
          <cell r="AP1729">
            <v>0</v>
          </cell>
          <cell r="AQ1729">
            <v>0</v>
          </cell>
          <cell r="AR1729">
            <v>12</v>
          </cell>
          <cell r="BH1729">
            <v>9.3000000000000007</v>
          </cell>
          <cell r="BI1729">
            <v>13</v>
          </cell>
          <cell r="BJ1729">
            <v>0</v>
          </cell>
          <cell r="BK1729" t="str">
            <v>UCM</v>
          </cell>
          <cell r="BN1729">
            <v>12</v>
          </cell>
        </row>
        <row r="1730">
          <cell r="A1730">
            <v>720000000</v>
          </cell>
          <cell r="D1730" t="str">
            <v>Univerzita sv. Cyrila a Metoda v Trnave</v>
          </cell>
          <cell r="E1730" t="str">
            <v>Filozofická fakulta</v>
          </cell>
          <cell r="L1730">
            <v>2</v>
          </cell>
          <cell r="M1730">
            <v>1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BH1730">
            <v>0</v>
          </cell>
          <cell r="BI1730">
            <v>4</v>
          </cell>
          <cell r="BJ1730">
            <v>0</v>
          </cell>
          <cell r="BK1730" t="str">
            <v>UCM</v>
          </cell>
          <cell r="BN1730">
            <v>0</v>
          </cell>
        </row>
        <row r="1731">
          <cell r="A1731">
            <v>720000000</v>
          </cell>
          <cell r="D1731" t="str">
            <v>Univerzita sv. Cyrila a Metoda v Trnave</v>
          </cell>
          <cell r="E1731" t="str">
            <v>Filozofická fakulta</v>
          </cell>
          <cell r="L1731">
            <v>2</v>
          </cell>
          <cell r="M1731">
            <v>1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BH1731">
            <v>0</v>
          </cell>
          <cell r="BI1731">
            <v>3</v>
          </cell>
          <cell r="BJ1731">
            <v>0</v>
          </cell>
          <cell r="BK1731" t="str">
            <v>UCM</v>
          </cell>
          <cell r="BN1731">
            <v>0</v>
          </cell>
        </row>
        <row r="1732">
          <cell r="A1732">
            <v>720000000</v>
          </cell>
          <cell r="D1732" t="str">
            <v>Univerzita sv. Cyrila a Metoda v Trnave</v>
          </cell>
          <cell r="E1732" t="str">
            <v>Filozofická fakulta</v>
          </cell>
          <cell r="L1732">
            <v>1</v>
          </cell>
          <cell r="M1732">
            <v>1</v>
          </cell>
          <cell r="AN1732">
            <v>1</v>
          </cell>
          <cell r="AO1732">
            <v>1</v>
          </cell>
          <cell r="AP1732">
            <v>0</v>
          </cell>
          <cell r="AQ1732">
            <v>0</v>
          </cell>
          <cell r="AR1732">
            <v>1</v>
          </cell>
          <cell r="BH1732">
            <v>1.1000000000000001</v>
          </cell>
          <cell r="BI1732">
            <v>1</v>
          </cell>
          <cell r="BJ1732">
            <v>0</v>
          </cell>
          <cell r="BK1732" t="str">
            <v>UCM</v>
          </cell>
          <cell r="BN1732">
            <v>1</v>
          </cell>
        </row>
        <row r="1733">
          <cell r="A1733">
            <v>720000000</v>
          </cell>
          <cell r="D1733" t="str">
            <v>Univerzita sv. Cyrila a Metoda v Trnave</v>
          </cell>
          <cell r="E1733" t="str">
            <v>Filozofická fakulta</v>
          </cell>
          <cell r="L1733">
            <v>1</v>
          </cell>
          <cell r="M1733">
            <v>2</v>
          </cell>
          <cell r="AN1733">
            <v>6</v>
          </cell>
          <cell r="AO1733">
            <v>7</v>
          </cell>
          <cell r="AP1733">
            <v>0</v>
          </cell>
          <cell r="AQ1733">
            <v>0</v>
          </cell>
          <cell r="AR1733">
            <v>6</v>
          </cell>
          <cell r="BH1733">
            <v>6</v>
          </cell>
          <cell r="BI1733">
            <v>7</v>
          </cell>
          <cell r="BJ1733">
            <v>0</v>
          </cell>
          <cell r="BK1733" t="str">
            <v>UCM</v>
          </cell>
          <cell r="BN1733">
            <v>6</v>
          </cell>
        </row>
        <row r="1734">
          <cell r="A1734">
            <v>720000000</v>
          </cell>
          <cell r="D1734" t="str">
            <v>Univerzita sv. Cyrila a Metoda v Trnave</v>
          </cell>
          <cell r="E1734" t="str">
            <v>Filozofická fakulta</v>
          </cell>
          <cell r="L1734">
            <v>2</v>
          </cell>
          <cell r="M1734">
            <v>1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BH1734">
            <v>0</v>
          </cell>
          <cell r="BI1734">
            <v>3</v>
          </cell>
          <cell r="BJ1734">
            <v>0</v>
          </cell>
          <cell r="BK1734" t="str">
            <v>UCM</v>
          </cell>
          <cell r="BN1734">
            <v>0</v>
          </cell>
        </row>
        <row r="1735">
          <cell r="A1735">
            <v>720000000</v>
          </cell>
          <cell r="D1735" t="str">
            <v>Univerzita sv. Cyrila a Metoda v Trnave</v>
          </cell>
          <cell r="E1735" t="str">
            <v>Filozofická fakulta</v>
          </cell>
          <cell r="L1735">
            <v>2</v>
          </cell>
          <cell r="M1735">
            <v>1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BH1735">
            <v>0</v>
          </cell>
          <cell r="BI1735">
            <v>5</v>
          </cell>
          <cell r="BJ1735">
            <v>0</v>
          </cell>
          <cell r="BK1735" t="str">
            <v>UCM</v>
          </cell>
          <cell r="BN1735">
            <v>0</v>
          </cell>
        </row>
        <row r="1736">
          <cell r="A1736">
            <v>720000000</v>
          </cell>
          <cell r="D1736" t="str">
            <v>Univerzita sv. Cyrila a Metoda v Trnave</v>
          </cell>
          <cell r="E1736" t="str">
            <v>Filozofická fakulta</v>
          </cell>
          <cell r="L1736">
            <v>1</v>
          </cell>
          <cell r="M1736">
            <v>1</v>
          </cell>
          <cell r="AN1736">
            <v>4</v>
          </cell>
          <cell r="AO1736">
            <v>4</v>
          </cell>
          <cell r="AP1736">
            <v>0</v>
          </cell>
          <cell r="AQ1736">
            <v>0</v>
          </cell>
          <cell r="AR1736">
            <v>4</v>
          </cell>
          <cell r="BH1736">
            <v>3.0999999999999996</v>
          </cell>
          <cell r="BI1736">
            <v>4</v>
          </cell>
          <cell r="BJ1736">
            <v>0</v>
          </cell>
          <cell r="BK1736" t="str">
            <v>UCM</v>
          </cell>
          <cell r="BN1736">
            <v>4</v>
          </cell>
        </row>
        <row r="1737">
          <cell r="A1737">
            <v>720000000</v>
          </cell>
          <cell r="D1737" t="str">
            <v>Univerzita sv. Cyrila a Metoda v Trnave</v>
          </cell>
          <cell r="E1737" t="str">
            <v>Fakulta sociálnych vied</v>
          </cell>
          <cell r="L1737">
            <v>2</v>
          </cell>
          <cell r="M1737">
            <v>2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BH1737">
            <v>0</v>
          </cell>
          <cell r="BI1737">
            <v>14</v>
          </cell>
          <cell r="BJ1737">
            <v>0</v>
          </cell>
          <cell r="BK1737" t="str">
            <v>UCM</v>
          </cell>
          <cell r="BN1737">
            <v>0</v>
          </cell>
        </row>
        <row r="1738">
          <cell r="A1738">
            <v>720000000</v>
          </cell>
          <cell r="D1738" t="str">
            <v>Univerzita sv. Cyrila a Metoda v Trnave</v>
          </cell>
          <cell r="E1738" t="str">
            <v>Fakulta sociálnych vied</v>
          </cell>
          <cell r="L1738">
            <v>1</v>
          </cell>
          <cell r="M1738">
            <v>2</v>
          </cell>
          <cell r="AN1738">
            <v>47</v>
          </cell>
          <cell r="AO1738">
            <v>50</v>
          </cell>
          <cell r="AP1738">
            <v>0</v>
          </cell>
          <cell r="AQ1738">
            <v>0</v>
          </cell>
          <cell r="AR1738">
            <v>47</v>
          </cell>
          <cell r="BH1738">
            <v>36.928571428571431</v>
          </cell>
          <cell r="BI1738">
            <v>50</v>
          </cell>
          <cell r="BJ1738">
            <v>0</v>
          </cell>
          <cell r="BK1738" t="str">
            <v>UCM</v>
          </cell>
          <cell r="BN1738">
            <v>47</v>
          </cell>
        </row>
        <row r="1739">
          <cell r="A1739">
            <v>720000000</v>
          </cell>
          <cell r="D1739" t="str">
            <v>Univerzita sv. Cyrila a Metoda v Trnave</v>
          </cell>
          <cell r="E1739" t="str">
            <v>Fakulta sociálnych vied</v>
          </cell>
          <cell r="L1739">
            <v>1</v>
          </cell>
          <cell r="M1739">
            <v>2</v>
          </cell>
          <cell r="AN1739">
            <v>11</v>
          </cell>
          <cell r="AO1739">
            <v>12</v>
          </cell>
          <cell r="AP1739">
            <v>0</v>
          </cell>
          <cell r="AQ1739">
            <v>0</v>
          </cell>
          <cell r="AR1739">
            <v>11</v>
          </cell>
          <cell r="BH1739">
            <v>8.8000000000000007</v>
          </cell>
          <cell r="BI1739">
            <v>12</v>
          </cell>
          <cell r="BJ1739">
            <v>0</v>
          </cell>
          <cell r="BK1739" t="str">
            <v>UCM</v>
          </cell>
          <cell r="BN1739">
            <v>11</v>
          </cell>
        </row>
        <row r="1740">
          <cell r="A1740">
            <v>701000000</v>
          </cell>
          <cell r="D1740" t="str">
            <v>Univerzita Komenského v Bratislave</v>
          </cell>
          <cell r="E1740" t="str">
            <v>Fakulta telesnej výchovy a športu</v>
          </cell>
          <cell r="L1740">
            <v>1</v>
          </cell>
          <cell r="M1740">
            <v>2</v>
          </cell>
          <cell r="AN1740">
            <v>102</v>
          </cell>
          <cell r="AO1740">
            <v>109</v>
          </cell>
          <cell r="AP1740">
            <v>0</v>
          </cell>
          <cell r="AQ1740">
            <v>0</v>
          </cell>
          <cell r="AR1740">
            <v>102</v>
          </cell>
          <cell r="BH1740">
            <v>114.05454545454545</v>
          </cell>
          <cell r="BI1740">
            <v>109</v>
          </cell>
          <cell r="BJ1740">
            <v>0</v>
          </cell>
          <cell r="BK1740" t="str">
            <v>UK</v>
          </cell>
          <cell r="BN1740">
            <v>102</v>
          </cell>
        </row>
        <row r="1741">
          <cell r="A1741">
            <v>701000000</v>
          </cell>
          <cell r="D1741" t="str">
            <v>Univerzita Komenského v Bratislave</v>
          </cell>
          <cell r="E1741" t="str">
            <v>Fakulta telesnej výchovy a športu</v>
          </cell>
          <cell r="L1741">
            <v>1</v>
          </cell>
          <cell r="M1741">
            <v>2</v>
          </cell>
          <cell r="AN1741">
            <v>20</v>
          </cell>
          <cell r="AO1741">
            <v>22</v>
          </cell>
          <cell r="AP1741">
            <v>0</v>
          </cell>
          <cell r="AQ1741">
            <v>0</v>
          </cell>
          <cell r="AR1741">
            <v>20</v>
          </cell>
          <cell r="BH1741">
            <v>24</v>
          </cell>
          <cell r="BI1741">
            <v>22</v>
          </cell>
          <cell r="BJ1741">
            <v>0</v>
          </cell>
          <cell r="BK1741" t="str">
            <v>UK</v>
          </cell>
          <cell r="BN1741">
            <v>20</v>
          </cell>
        </row>
        <row r="1742">
          <cell r="A1742">
            <v>701000000</v>
          </cell>
          <cell r="D1742" t="str">
            <v>Univerzita Komenského v Bratislave</v>
          </cell>
          <cell r="E1742" t="str">
            <v>Filozofická fakulta</v>
          </cell>
          <cell r="L1742">
            <v>1</v>
          </cell>
          <cell r="M1742">
            <v>2</v>
          </cell>
          <cell r="AN1742">
            <v>4.5</v>
          </cell>
          <cell r="AO1742">
            <v>6.5</v>
          </cell>
          <cell r="AP1742">
            <v>0</v>
          </cell>
          <cell r="AQ1742">
            <v>0</v>
          </cell>
          <cell r="AR1742">
            <v>4.5</v>
          </cell>
          <cell r="BH1742">
            <v>4.125</v>
          </cell>
          <cell r="BI1742">
            <v>6.5</v>
          </cell>
          <cell r="BJ1742">
            <v>0</v>
          </cell>
          <cell r="BK1742" t="str">
            <v>UK</v>
          </cell>
          <cell r="BN1742">
            <v>4.5</v>
          </cell>
        </row>
        <row r="1743">
          <cell r="A1743">
            <v>701000000</v>
          </cell>
          <cell r="D1743" t="str">
            <v>Univerzita Komenského v Bratislave</v>
          </cell>
          <cell r="E1743" t="str">
            <v>Fakulta telesnej výchovy a športu</v>
          </cell>
          <cell r="L1743">
            <v>1</v>
          </cell>
          <cell r="M1743">
            <v>2</v>
          </cell>
          <cell r="AN1743">
            <v>149</v>
          </cell>
          <cell r="AO1743">
            <v>157</v>
          </cell>
          <cell r="AP1743">
            <v>0</v>
          </cell>
          <cell r="AQ1743">
            <v>0</v>
          </cell>
          <cell r="AR1743">
            <v>149</v>
          </cell>
          <cell r="BH1743">
            <v>162.54545454545453</v>
          </cell>
          <cell r="BI1743">
            <v>157</v>
          </cell>
          <cell r="BJ1743">
            <v>0</v>
          </cell>
          <cell r="BK1743" t="str">
            <v>UK</v>
          </cell>
          <cell r="BN1743">
            <v>149</v>
          </cell>
        </row>
        <row r="1744">
          <cell r="A1744">
            <v>701000000</v>
          </cell>
          <cell r="D1744" t="str">
            <v>Univerzita Komenského v Bratislave</v>
          </cell>
          <cell r="E1744" t="str">
            <v>Pedagogická fakulta</v>
          </cell>
          <cell r="L1744">
            <v>1</v>
          </cell>
          <cell r="M1744">
            <v>2</v>
          </cell>
          <cell r="AN1744">
            <v>37.5</v>
          </cell>
          <cell r="AO1744">
            <v>40</v>
          </cell>
          <cell r="AP1744">
            <v>0</v>
          </cell>
          <cell r="AQ1744">
            <v>0</v>
          </cell>
          <cell r="AR1744">
            <v>37.5</v>
          </cell>
          <cell r="BH1744">
            <v>41.25</v>
          </cell>
          <cell r="BI1744">
            <v>40</v>
          </cell>
          <cell r="BJ1744">
            <v>0</v>
          </cell>
          <cell r="BK1744" t="str">
            <v>UK</v>
          </cell>
          <cell r="BN1744">
            <v>37.5</v>
          </cell>
        </row>
        <row r="1745">
          <cell r="A1745">
            <v>701000000</v>
          </cell>
          <cell r="D1745" t="str">
            <v>Univerzita Komenského v Bratislave</v>
          </cell>
          <cell r="E1745" t="str">
            <v>Prírodovedecká fakulta</v>
          </cell>
          <cell r="L1745">
            <v>1</v>
          </cell>
          <cell r="M1745">
            <v>2</v>
          </cell>
          <cell r="AN1745">
            <v>36</v>
          </cell>
          <cell r="AO1745">
            <v>38</v>
          </cell>
          <cell r="AP1745">
            <v>38</v>
          </cell>
          <cell r="AQ1745">
            <v>36</v>
          </cell>
          <cell r="AR1745">
            <v>36</v>
          </cell>
          <cell r="BH1745">
            <v>49.199999999999996</v>
          </cell>
          <cell r="BI1745">
            <v>38</v>
          </cell>
          <cell r="BJ1745">
            <v>0</v>
          </cell>
          <cell r="BK1745" t="str">
            <v>UK</v>
          </cell>
          <cell r="BN1745">
            <v>36</v>
          </cell>
        </row>
        <row r="1746">
          <cell r="A1746">
            <v>701000000</v>
          </cell>
          <cell r="D1746" t="str">
            <v>Univerzita Komenského v Bratislave</v>
          </cell>
          <cell r="E1746" t="str">
            <v>Rímskokatolícka cyrilometodská bohoslovecká fakulta</v>
          </cell>
          <cell r="L1746">
            <v>1</v>
          </cell>
          <cell r="M1746">
            <v>3</v>
          </cell>
          <cell r="AN1746">
            <v>2</v>
          </cell>
          <cell r="AO1746">
            <v>0</v>
          </cell>
          <cell r="AP1746">
            <v>0</v>
          </cell>
          <cell r="AQ1746">
            <v>0</v>
          </cell>
          <cell r="AR1746">
            <v>2</v>
          </cell>
          <cell r="BH1746">
            <v>8.8000000000000007</v>
          </cell>
          <cell r="BI1746">
            <v>2</v>
          </cell>
          <cell r="BJ1746">
            <v>2</v>
          </cell>
          <cell r="BK1746" t="str">
            <v>UK</v>
          </cell>
          <cell r="BN1746">
            <v>2</v>
          </cell>
        </row>
        <row r="1747">
          <cell r="A1747">
            <v>712000000</v>
          </cell>
          <cell r="D1747" t="str">
            <v>Akadémia ozbrojených síl generála Milana Rastislava Štefánika</v>
          </cell>
          <cell r="E1747">
            <v>0</v>
          </cell>
          <cell r="L1747">
            <v>2</v>
          </cell>
          <cell r="M1747">
            <v>3</v>
          </cell>
          <cell r="AN1747">
            <v>2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BH1747">
            <v>0</v>
          </cell>
          <cell r="BI1747">
            <v>2</v>
          </cell>
          <cell r="BJ1747">
            <v>0</v>
          </cell>
          <cell r="BK1747" t="str">
            <v>AOS</v>
          </cell>
          <cell r="BN1747">
            <v>0</v>
          </cell>
        </row>
        <row r="1748">
          <cell r="A1748">
            <v>723000000</v>
          </cell>
          <cell r="D1748" t="str">
            <v>Slovenská zdravotnícka univerzita v Bratislave</v>
          </cell>
          <cell r="E1748" t="str">
            <v>Fakulta zdravotníctva so sídlom v Banskej Bystrici</v>
          </cell>
          <cell r="L1748">
            <v>2</v>
          </cell>
          <cell r="M1748">
            <v>2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BH1748">
            <v>0</v>
          </cell>
          <cell r="BI1748">
            <v>13</v>
          </cell>
          <cell r="BJ1748">
            <v>0</v>
          </cell>
          <cell r="BK1748" t="str">
            <v>SZU</v>
          </cell>
          <cell r="BN1748">
            <v>0</v>
          </cell>
        </row>
        <row r="1749">
          <cell r="A1749">
            <v>723000000</v>
          </cell>
          <cell r="D1749" t="str">
            <v>Slovenská zdravotnícka univerzita v Bratislave</v>
          </cell>
          <cell r="E1749" t="str">
            <v>Fakulta zdravotníctva so sídlom v Banskej Bystrici</v>
          </cell>
          <cell r="L1749">
            <v>1</v>
          </cell>
          <cell r="M1749">
            <v>5</v>
          </cell>
          <cell r="AN1749">
            <v>77</v>
          </cell>
          <cell r="AO1749">
            <v>79</v>
          </cell>
          <cell r="AP1749">
            <v>0</v>
          </cell>
          <cell r="AQ1749">
            <v>0</v>
          </cell>
          <cell r="AR1749">
            <v>77</v>
          </cell>
          <cell r="BH1749">
            <v>241.56</v>
          </cell>
          <cell r="BI1749">
            <v>79</v>
          </cell>
          <cell r="BJ1749">
            <v>0</v>
          </cell>
          <cell r="BK1749" t="str">
            <v>SZU</v>
          </cell>
          <cell r="BN1749">
            <v>77</v>
          </cell>
        </row>
        <row r="1750">
          <cell r="A1750">
            <v>723000000</v>
          </cell>
          <cell r="D1750" t="str">
            <v>Slovenská zdravotnícka univerzita v Bratislave</v>
          </cell>
          <cell r="E1750" t="str">
            <v>Fakulta zdravotníctva so sídlom v Banskej Bystrici</v>
          </cell>
          <cell r="L1750">
            <v>1</v>
          </cell>
          <cell r="M1750">
            <v>5</v>
          </cell>
          <cell r="AN1750">
            <v>96</v>
          </cell>
          <cell r="AO1750">
            <v>100</v>
          </cell>
          <cell r="AP1750">
            <v>100</v>
          </cell>
          <cell r="AQ1750">
            <v>0</v>
          </cell>
          <cell r="AR1750">
            <v>96</v>
          </cell>
          <cell r="BH1750">
            <v>328.02000000000004</v>
          </cell>
          <cell r="BI1750">
            <v>100</v>
          </cell>
          <cell r="BJ1750">
            <v>0</v>
          </cell>
          <cell r="BK1750" t="str">
            <v>SZU</v>
          </cell>
          <cell r="BN1750">
            <v>96</v>
          </cell>
        </row>
        <row r="1751">
          <cell r="A1751">
            <v>723000000</v>
          </cell>
          <cell r="D1751" t="str">
            <v>Slovenská zdravotnícka univerzita v Bratislave</v>
          </cell>
          <cell r="E1751" t="str">
            <v>Fakulta zdravotníctva so sídlom v Banskej Bystrici</v>
          </cell>
          <cell r="L1751">
            <v>1</v>
          </cell>
          <cell r="M1751">
            <v>5</v>
          </cell>
          <cell r="AN1751">
            <v>72</v>
          </cell>
          <cell r="AO1751">
            <v>73</v>
          </cell>
          <cell r="AP1751">
            <v>0</v>
          </cell>
          <cell r="AQ1751">
            <v>0</v>
          </cell>
          <cell r="AR1751">
            <v>72</v>
          </cell>
          <cell r="BH1751">
            <v>221.76000000000002</v>
          </cell>
          <cell r="BI1751">
            <v>73</v>
          </cell>
          <cell r="BJ1751">
            <v>0</v>
          </cell>
          <cell r="BK1751" t="str">
            <v>SZU</v>
          </cell>
          <cell r="BN1751">
            <v>72</v>
          </cell>
        </row>
        <row r="1752">
          <cell r="A1752">
            <v>723000000</v>
          </cell>
          <cell r="D1752" t="str">
            <v>Slovenská zdravotnícka univerzita v Bratislave</v>
          </cell>
          <cell r="E1752" t="str">
            <v>Fakulta zdravotníctva so sídlom v Banskej Bystrici</v>
          </cell>
          <cell r="L1752">
            <v>1</v>
          </cell>
          <cell r="M1752">
            <v>5</v>
          </cell>
          <cell r="AN1752">
            <v>26</v>
          </cell>
          <cell r="AO1752">
            <v>27</v>
          </cell>
          <cell r="AP1752">
            <v>0</v>
          </cell>
          <cell r="AQ1752">
            <v>0</v>
          </cell>
          <cell r="AR1752">
            <v>26</v>
          </cell>
          <cell r="BH1752">
            <v>50.699999999999996</v>
          </cell>
          <cell r="BI1752">
            <v>27</v>
          </cell>
          <cell r="BJ1752">
            <v>0</v>
          </cell>
          <cell r="BK1752" t="str">
            <v>SZU</v>
          </cell>
          <cell r="BN1752">
            <v>26</v>
          </cell>
        </row>
        <row r="1753">
          <cell r="A1753">
            <v>723000000</v>
          </cell>
          <cell r="D1753" t="str">
            <v>Slovenská zdravotnícka univerzita v Bratislave</v>
          </cell>
          <cell r="E1753" t="str">
            <v>Fakulta verejného zdravotníctva</v>
          </cell>
          <cell r="L1753">
            <v>1</v>
          </cell>
          <cell r="M1753">
            <v>3</v>
          </cell>
          <cell r="AN1753">
            <v>2</v>
          </cell>
          <cell r="AO1753">
            <v>0</v>
          </cell>
          <cell r="AP1753">
            <v>0</v>
          </cell>
          <cell r="AQ1753">
            <v>0</v>
          </cell>
          <cell r="AR1753">
            <v>2</v>
          </cell>
          <cell r="BH1753">
            <v>16.8</v>
          </cell>
          <cell r="BI1753">
            <v>2</v>
          </cell>
          <cell r="BJ1753">
            <v>2</v>
          </cell>
          <cell r="BK1753" t="str">
            <v>SZU</v>
          </cell>
          <cell r="BN1753">
            <v>2</v>
          </cell>
        </row>
        <row r="1754">
          <cell r="A1754">
            <v>723000000</v>
          </cell>
          <cell r="D1754" t="str">
            <v>Slovenská zdravotnícka univerzita v Bratislave</v>
          </cell>
          <cell r="E1754" t="str">
            <v>Fakulta verejného zdravotníctva</v>
          </cell>
          <cell r="L1754">
            <v>2</v>
          </cell>
          <cell r="M1754">
            <v>2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BH1754">
            <v>0</v>
          </cell>
          <cell r="BI1754">
            <v>4</v>
          </cell>
          <cell r="BJ1754">
            <v>0</v>
          </cell>
          <cell r="BK1754" t="str">
            <v>SZU</v>
          </cell>
          <cell r="BN1754">
            <v>0</v>
          </cell>
        </row>
        <row r="1755">
          <cell r="A1755">
            <v>723000000</v>
          </cell>
          <cell r="D1755" t="str">
            <v>Slovenská zdravotnícka univerzita v Bratislave</v>
          </cell>
          <cell r="E1755" t="str">
            <v>Fakulta verejného zdravotníctva</v>
          </cell>
          <cell r="L1755">
            <v>2</v>
          </cell>
          <cell r="M1755">
            <v>5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BH1755">
            <v>0</v>
          </cell>
          <cell r="BI1755">
            <v>1</v>
          </cell>
          <cell r="BJ1755">
            <v>0</v>
          </cell>
          <cell r="BK1755" t="str">
            <v>SZU</v>
          </cell>
          <cell r="BN1755">
            <v>0</v>
          </cell>
        </row>
        <row r="1756">
          <cell r="A1756">
            <v>701000000</v>
          </cell>
          <cell r="D1756" t="str">
            <v>Univerzita Komenského v Bratislave</v>
          </cell>
          <cell r="E1756" t="str">
            <v>Pedagogická fakulta</v>
          </cell>
          <cell r="L1756">
            <v>2</v>
          </cell>
          <cell r="M1756">
            <v>1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BH1756">
            <v>0</v>
          </cell>
          <cell r="BI1756">
            <v>3.5</v>
          </cell>
          <cell r="BJ1756">
            <v>0</v>
          </cell>
          <cell r="BK1756" t="str">
            <v>UK</v>
          </cell>
          <cell r="BN1756">
            <v>0</v>
          </cell>
        </row>
        <row r="1757">
          <cell r="A1757">
            <v>701000000</v>
          </cell>
          <cell r="D1757" t="str">
            <v>Univerzita Komenského v Bratislave</v>
          </cell>
          <cell r="E1757" t="str">
            <v>Pedagogická fakulta</v>
          </cell>
          <cell r="L1757">
            <v>2</v>
          </cell>
          <cell r="M1757">
            <v>2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BH1757">
            <v>0</v>
          </cell>
          <cell r="BI1757">
            <v>8</v>
          </cell>
          <cell r="BJ1757">
            <v>0</v>
          </cell>
          <cell r="BK1757" t="str">
            <v>UK</v>
          </cell>
          <cell r="BN1757">
            <v>0</v>
          </cell>
        </row>
        <row r="1758">
          <cell r="A1758">
            <v>701000000</v>
          </cell>
          <cell r="D1758" t="str">
            <v>Univerzita Komenského v Bratislave</v>
          </cell>
          <cell r="E1758" t="str">
            <v>Pedagogická fakulta</v>
          </cell>
          <cell r="L1758">
            <v>1</v>
          </cell>
          <cell r="M1758">
            <v>3</v>
          </cell>
          <cell r="AN1758">
            <v>2</v>
          </cell>
          <cell r="AO1758">
            <v>0</v>
          </cell>
          <cell r="AP1758">
            <v>0</v>
          </cell>
          <cell r="AQ1758">
            <v>0</v>
          </cell>
          <cell r="AR1758">
            <v>2</v>
          </cell>
          <cell r="BH1758">
            <v>8.8000000000000007</v>
          </cell>
          <cell r="BI1758">
            <v>2</v>
          </cell>
          <cell r="BJ1758">
            <v>2</v>
          </cell>
          <cell r="BK1758" t="str">
            <v>UK</v>
          </cell>
          <cell r="BN1758">
            <v>2</v>
          </cell>
        </row>
        <row r="1759">
          <cell r="A1759">
            <v>701000000</v>
          </cell>
          <cell r="D1759" t="str">
            <v>Univerzita Komenského v Bratislave</v>
          </cell>
          <cell r="E1759" t="str">
            <v>Pedagogická fakulta</v>
          </cell>
          <cell r="L1759">
            <v>1</v>
          </cell>
          <cell r="M1759">
            <v>3</v>
          </cell>
          <cell r="AN1759">
            <v>2</v>
          </cell>
          <cell r="AO1759">
            <v>0</v>
          </cell>
          <cell r="AP1759">
            <v>0</v>
          </cell>
          <cell r="AQ1759">
            <v>0</v>
          </cell>
          <cell r="AR1759">
            <v>2</v>
          </cell>
          <cell r="BH1759">
            <v>8.8000000000000007</v>
          </cell>
          <cell r="BI1759">
            <v>2</v>
          </cell>
          <cell r="BJ1759">
            <v>2</v>
          </cell>
          <cell r="BK1759" t="str">
            <v>UK</v>
          </cell>
          <cell r="BN1759">
            <v>2</v>
          </cell>
        </row>
        <row r="1760">
          <cell r="A1760">
            <v>701000000</v>
          </cell>
          <cell r="D1760" t="str">
            <v>Univerzita Komenského v Bratislave</v>
          </cell>
          <cell r="E1760" t="str">
            <v>Pedagogická fakulta</v>
          </cell>
          <cell r="L1760">
            <v>2</v>
          </cell>
          <cell r="M1760">
            <v>2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BH1760">
            <v>0</v>
          </cell>
          <cell r="BI1760">
            <v>1.5</v>
          </cell>
          <cell r="BJ1760">
            <v>0</v>
          </cell>
          <cell r="BK1760" t="str">
            <v>UK</v>
          </cell>
          <cell r="BN1760">
            <v>0</v>
          </cell>
        </row>
        <row r="1761">
          <cell r="A1761">
            <v>701000000</v>
          </cell>
          <cell r="D1761" t="str">
            <v>Univerzita Komenského v Bratislave</v>
          </cell>
          <cell r="E1761" t="str">
            <v>Pedagogická fakulta</v>
          </cell>
          <cell r="L1761">
            <v>1</v>
          </cell>
          <cell r="M1761">
            <v>2</v>
          </cell>
          <cell r="AN1761">
            <v>26</v>
          </cell>
          <cell r="AO1761">
            <v>27</v>
          </cell>
          <cell r="AP1761">
            <v>0</v>
          </cell>
          <cell r="AQ1761">
            <v>0</v>
          </cell>
          <cell r="AR1761">
            <v>26</v>
          </cell>
          <cell r="BH1761">
            <v>28.6</v>
          </cell>
          <cell r="BI1761">
            <v>27</v>
          </cell>
          <cell r="BJ1761">
            <v>0</v>
          </cell>
          <cell r="BK1761" t="str">
            <v>UK</v>
          </cell>
          <cell r="BN1761">
            <v>26</v>
          </cell>
        </row>
        <row r="1762">
          <cell r="A1762">
            <v>701000000</v>
          </cell>
          <cell r="D1762" t="str">
            <v>Univerzita Komenského v Bratislave</v>
          </cell>
          <cell r="E1762" t="str">
            <v>Pedagogická fakulta</v>
          </cell>
          <cell r="L1762">
            <v>1</v>
          </cell>
          <cell r="M1762">
            <v>3</v>
          </cell>
          <cell r="AN1762">
            <v>2</v>
          </cell>
          <cell r="AO1762">
            <v>0</v>
          </cell>
          <cell r="AP1762">
            <v>0</v>
          </cell>
          <cell r="AQ1762">
            <v>0</v>
          </cell>
          <cell r="AR1762">
            <v>2</v>
          </cell>
          <cell r="BH1762">
            <v>8.8000000000000007</v>
          </cell>
          <cell r="BI1762">
            <v>2</v>
          </cell>
          <cell r="BJ1762">
            <v>2</v>
          </cell>
          <cell r="BK1762" t="str">
            <v>UK</v>
          </cell>
          <cell r="BN1762">
            <v>2</v>
          </cell>
        </row>
        <row r="1763">
          <cell r="A1763">
            <v>701000000</v>
          </cell>
          <cell r="D1763" t="str">
            <v>Univerzita Komenského v Bratislave</v>
          </cell>
          <cell r="E1763" t="str">
            <v>Pedagogická fakulta</v>
          </cell>
          <cell r="L1763">
            <v>1</v>
          </cell>
          <cell r="M1763">
            <v>3</v>
          </cell>
          <cell r="AN1763">
            <v>5</v>
          </cell>
          <cell r="AO1763">
            <v>0</v>
          </cell>
          <cell r="AP1763">
            <v>0</v>
          </cell>
          <cell r="AQ1763">
            <v>0</v>
          </cell>
          <cell r="AR1763">
            <v>5</v>
          </cell>
          <cell r="BH1763">
            <v>22</v>
          </cell>
          <cell r="BI1763">
            <v>5</v>
          </cell>
          <cell r="BJ1763">
            <v>5</v>
          </cell>
          <cell r="BK1763" t="str">
            <v>UK</v>
          </cell>
          <cell r="BN1763">
            <v>5</v>
          </cell>
        </row>
        <row r="1764">
          <cell r="A1764">
            <v>701000000</v>
          </cell>
          <cell r="D1764" t="str">
            <v>Univerzita Komenského v Bratislave</v>
          </cell>
          <cell r="E1764" t="str">
            <v>Pedagogická fakulta</v>
          </cell>
          <cell r="L1764">
            <v>1</v>
          </cell>
          <cell r="M1764">
            <v>2</v>
          </cell>
          <cell r="AN1764">
            <v>26.5</v>
          </cell>
          <cell r="AO1764">
            <v>28</v>
          </cell>
          <cell r="AP1764">
            <v>0</v>
          </cell>
          <cell r="AQ1764">
            <v>0</v>
          </cell>
          <cell r="AR1764">
            <v>26.5</v>
          </cell>
          <cell r="BH1764">
            <v>29.150000000000002</v>
          </cell>
          <cell r="BI1764">
            <v>28</v>
          </cell>
          <cell r="BJ1764">
            <v>0</v>
          </cell>
          <cell r="BK1764" t="str">
            <v>UK</v>
          </cell>
          <cell r="BN1764">
            <v>26.5</v>
          </cell>
        </row>
        <row r="1765">
          <cell r="A1765">
            <v>701000000</v>
          </cell>
          <cell r="D1765" t="str">
            <v>Univerzita Komenského v Bratislave</v>
          </cell>
          <cell r="E1765" t="str">
            <v>Pedagogická fakulta</v>
          </cell>
          <cell r="L1765">
            <v>1</v>
          </cell>
          <cell r="M1765">
            <v>2</v>
          </cell>
          <cell r="AN1765">
            <v>5.5</v>
          </cell>
          <cell r="AO1765">
            <v>6</v>
          </cell>
          <cell r="AP1765">
            <v>0</v>
          </cell>
          <cell r="AQ1765">
            <v>0</v>
          </cell>
          <cell r="AR1765">
            <v>5.5</v>
          </cell>
          <cell r="BH1765">
            <v>6.0500000000000007</v>
          </cell>
          <cell r="BI1765">
            <v>6</v>
          </cell>
          <cell r="BJ1765">
            <v>0</v>
          </cell>
          <cell r="BK1765" t="str">
            <v>UK</v>
          </cell>
          <cell r="BN1765">
            <v>5.5</v>
          </cell>
        </row>
        <row r="1766">
          <cell r="A1766">
            <v>701000000</v>
          </cell>
          <cell r="D1766" t="str">
            <v>Univerzita Komenského v Bratislave</v>
          </cell>
          <cell r="E1766" t="str">
            <v>Pedagogická fakulta</v>
          </cell>
          <cell r="L1766">
            <v>1</v>
          </cell>
          <cell r="M1766">
            <v>2</v>
          </cell>
          <cell r="AN1766">
            <v>130</v>
          </cell>
          <cell r="AO1766">
            <v>135</v>
          </cell>
          <cell r="AP1766">
            <v>0</v>
          </cell>
          <cell r="AQ1766">
            <v>0</v>
          </cell>
          <cell r="AR1766">
            <v>130</v>
          </cell>
          <cell r="BH1766">
            <v>148.6875</v>
          </cell>
          <cell r="BI1766">
            <v>135</v>
          </cell>
          <cell r="BJ1766">
            <v>0</v>
          </cell>
          <cell r="BK1766" t="str">
            <v>UK</v>
          </cell>
          <cell r="BN1766">
            <v>130</v>
          </cell>
        </row>
        <row r="1767">
          <cell r="A1767">
            <v>701000000</v>
          </cell>
          <cell r="D1767" t="str">
            <v>Univerzita Komenského v Bratislave</v>
          </cell>
          <cell r="E1767" t="str">
            <v>Pedagogická fakulta</v>
          </cell>
          <cell r="L1767">
            <v>1</v>
          </cell>
          <cell r="M1767">
            <v>2</v>
          </cell>
          <cell r="AN1767">
            <v>30.5</v>
          </cell>
          <cell r="AO1767">
            <v>32</v>
          </cell>
          <cell r="AP1767">
            <v>0</v>
          </cell>
          <cell r="AQ1767">
            <v>0</v>
          </cell>
          <cell r="AR1767">
            <v>30.5</v>
          </cell>
          <cell r="BH1767">
            <v>33.550000000000004</v>
          </cell>
          <cell r="BI1767">
            <v>32</v>
          </cell>
          <cell r="BJ1767">
            <v>0</v>
          </cell>
          <cell r="BK1767" t="str">
            <v>UK</v>
          </cell>
          <cell r="BN1767">
            <v>30.5</v>
          </cell>
        </row>
        <row r="1768">
          <cell r="A1768">
            <v>701000000</v>
          </cell>
          <cell r="D1768" t="str">
            <v>Univerzita Komenského v Bratislave</v>
          </cell>
          <cell r="E1768" t="str">
            <v>Pedagogická fakulta</v>
          </cell>
          <cell r="L1768">
            <v>1</v>
          </cell>
          <cell r="M1768">
            <v>2</v>
          </cell>
          <cell r="AN1768">
            <v>1.5</v>
          </cell>
          <cell r="AO1768">
            <v>1.5</v>
          </cell>
          <cell r="AP1768">
            <v>0</v>
          </cell>
          <cell r="AQ1768">
            <v>0</v>
          </cell>
          <cell r="AR1768">
            <v>1.5</v>
          </cell>
          <cell r="BH1768">
            <v>1.6500000000000001</v>
          </cell>
          <cell r="BI1768">
            <v>1.5</v>
          </cell>
          <cell r="BJ1768">
            <v>0</v>
          </cell>
          <cell r="BK1768" t="str">
            <v>UK</v>
          </cell>
          <cell r="BN1768">
            <v>1.5</v>
          </cell>
        </row>
        <row r="1769">
          <cell r="A1769">
            <v>701000000</v>
          </cell>
          <cell r="D1769" t="str">
            <v>Univerzita Komenského v Bratislave</v>
          </cell>
          <cell r="E1769" t="str">
            <v>Pedagogická fakulta</v>
          </cell>
          <cell r="L1769">
            <v>1</v>
          </cell>
          <cell r="M1769">
            <v>2</v>
          </cell>
          <cell r="AN1769">
            <v>2.5</v>
          </cell>
          <cell r="AO1769">
            <v>2.5</v>
          </cell>
          <cell r="AP1769">
            <v>0</v>
          </cell>
          <cell r="AQ1769">
            <v>0</v>
          </cell>
          <cell r="AR1769">
            <v>2.5</v>
          </cell>
          <cell r="BH1769">
            <v>2.6770833333333335</v>
          </cell>
          <cell r="BI1769">
            <v>2.5</v>
          </cell>
          <cell r="BJ1769">
            <v>0</v>
          </cell>
          <cell r="BK1769" t="str">
            <v>UK</v>
          </cell>
          <cell r="BN1769">
            <v>2.5</v>
          </cell>
        </row>
        <row r="1770">
          <cell r="A1770">
            <v>701000000</v>
          </cell>
          <cell r="D1770" t="str">
            <v>Univerzita Komenského v Bratislave</v>
          </cell>
          <cell r="E1770" t="str">
            <v>Pedagogická fakulta</v>
          </cell>
          <cell r="L1770">
            <v>1</v>
          </cell>
          <cell r="M1770">
            <v>1</v>
          </cell>
          <cell r="AN1770">
            <v>16</v>
          </cell>
          <cell r="AO1770">
            <v>16.5</v>
          </cell>
          <cell r="AP1770">
            <v>0</v>
          </cell>
          <cell r="AQ1770">
            <v>0</v>
          </cell>
          <cell r="AR1770">
            <v>16</v>
          </cell>
          <cell r="BH1770">
            <v>13.805</v>
          </cell>
          <cell r="BI1770">
            <v>16.5</v>
          </cell>
          <cell r="BJ1770">
            <v>0</v>
          </cell>
          <cell r="BK1770" t="str">
            <v>UK</v>
          </cell>
          <cell r="BN1770">
            <v>16</v>
          </cell>
        </row>
        <row r="1771">
          <cell r="A1771">
            <v>710000000</v>
          </cell>
          <cell r="D1771" t="str">
            <v>Žilinská univerzita v Žiline</v>
          </cell>
          <cell r="E1771" t="str">
            <v>Strojnícka fakulta</v>
          </cell>
          <cell r="L1771">
            <v>1</v>
          </cell>
          <cell r="M1771">
            <v>3</v>
          </cell>
          <cell r="AN1771">
            <v>8</v>
          </cell>
          <cell r="AO1771">
            <v>0</v>
          </cell>
          <cell r="AP1771">
            <v>0</v>
          </cell>
          <cell r="AQ1771">
            <v>8</v>
          </cell>
          <cell r="AR1771">
            <v>8</v>
          </cell>
          <cell r="BH1771">
            <v>67.2</v>
          </cell>
          <cell r="BI1771">
            <v>9</v>
          </cell>
          <cell r="BJ1771">
            <v>8</v>
          </cell>
          <cell r="BK1771" t="str">
            <v>ŽU</v>
          </cell>
          <cell r="BN1771">
            <v>8</v>
          </cell>
        </row>
        <row r="1772">
          <cell r="A1772">
            <v>713000000</v>
          </cell>
          <cell r="D1772" t="str">
            <v>Trnavská univerzita v Trnave</v>
          </cell>
          <cell r="E1772" t="str">
            <v>Právnická fakulta</v>
          </cell>
          <cell r="L1772">
            <v>1</v>
          </cell>
          <cell r="M1772">
            <v>3</v>
          </cell>
          <cell r="AN1772">
            <v>1</v>
          </cell>
          <cell r="AO1772">
            <v>0</v>
          </cell>
          <cell r="AP1772">
            <v>0</v>
          </cell>
          <cell r="AQ1772">
            <v>0</v>
          </cell>
          <cell r="AR1772">
            <v>1</v>
          </cell>
          <cell r="BH1772">
            <v>4.4000000000000004</v>
          </cell>
          <cell r="BI1772">
            <v>1</v>
          </cell>
          <cell r="BJ1772">
            <v>1</v>
          </cell>
          <cell r="BK1772" t="str">
            <v>TVU</v>
          </cell>
          <cell r="BN1772">
            <v>1</v>
          </cell>
        </row>
        <row r="1773">
          <cell r="A1773">
            <v>703000000</v>
          </cell>
          <cell r="D1773" t="str">
            <v>Ekonomická univerzita v Bratislave</v>
          </cell>
          <cell r="E1773" t="str">
            <v>Fakulta medzinárodných vzťahov</v>
          </cell>
          <cell r="L1773">
            <v>2</v>
          </cell>
          <cell r="M1773">
            <v>3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BH1773">
            <v>0</v>
          </cell>
          <cell r="BI1773">
            <v>6</v>
          </cell>
          <cell r="BJ1773">
            <v>0</v>
          </cell>
          <cell r="BK1773" t="str">
            <v>EU</v>
          </cell>
          <cell r="BN1773">
            <v>0</v>
          </cell>
        </row>
        <row r="1774">
          <cell r="A1774">
            <v>703000000</v>
          </cell>
          <cell r="D1774" t="str">
            <v>Ekonomická univerzita v Bratislave</v>
          </cell>
          <cell r="E1774" t="str">
            <v>Podnikovohospodárska fakulta v Košiciach</v>
          </cell>
          <cell r="L1774">
            <v>2</v>
          </cell>
          <cell r="M1774">
            <v>2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BH1774">
            <v>0</v>
          </cell>
          <cell r="BI1774">
            <v>15</v>
          </cell>
          <cell r="BJ1774">
            <v>0</v>
          </cell>
          <cell r="BK1774" t="str">
            <v>EU</v>
          </cell>
          <cell r="BN1774">
            <v>0</v>
          </cell>
        </row>
        <row r="1775">
          <cell r="A1775">
            <v>703000000</v>
          </cell>
          <cell r="D1775" t="str">
            <v>Ekonomická univerzita v Bratislave</v>
          </cell>
          <cell r="E1775" t="str">
            <v>Podnikovohospodárska fakulta v Košiciach</v>
          </cell>
          <cell r="L1775">
            <v>2</v>
          </cell>
          <cell r="M1775">
            <v>2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BH1775">
            <v>0</v>
          </cell>
          <cell r="BI1775">
            <v>8</v>
          </cell>
          <cell r="BJ1775">
            <v>0</v>
          </cell>
          <cell r="BK1775" t="str">
            <v>EU</v>
          </cell>
          <cell r="BN1775">
            <v>0</v>
          </cell>
        </row>
        <row r="1776">
          <cell r="A1776">
            <v>703000000</v>
          </cell>
          <cell r="D1776" t="str">
            <v>Ekonomická univerzita v Bratislave</v>
          </cell>
          <cell r="E1776" t="str">
            <v>Obchodná fakulta</v>
          </cell>
          <cell r="L1776">
            <v>1</v>
          </cell>
          <cell r="M1776">
            <v>3</v>
          </cell>
          <cell r="AN1776">
            <v>15</v>
          </cell>
          <cell r="AO1776">
            <v>0</v>
          </cell>
          <cell r="AP1776">
            <v>0</v>
          </cell>
          <cell r="AQ1776">
            <v>0</v>
          </cell>
          <cell r="AR1776">
            <v>15</v>
          </cell>
          <cell r="BH1776">
            <v>66</v>
          </cell>
          <cell r="BI1776">
            <v>15</v>
          </cell>
          <cell r="BJ1776">
            <v>15</v>
          </cell>
          <cell r="BK1776" t="str">
            <v>EU</v>
          </cell>
          <cell r="BN1776">
            <v>15</v>
          </cell>
        </row>
        <row r="1777">
          <cell r="A1777">
            <v>703000000</v>
          </cell>
          <cell r="D1777" t="str">
            <v>Ekonomická univerzita v Bratislave</v>
          </cell>
          <cell r="E1777" t="str">
            <v>Fakulta podnikového manažmentu</v>
          </cell>
          <cell r="L1777">
            <v>1</v>
          </cell>
          <cell r="M1777">
            <v>2</v>
          </cell>
          <cell r="AN1777">
            <v>105</v>
          </cell>
          <cell r="AO1777">
            <v>114</v>
          </cell>
          <cell r="AP1777">
            <v>0</v>
          </cell>
          <cell r="AQ1777">
            <v>0</v>
          </cell>
          <cell r="AR1777">
            <v>105</v>
          </cell>
          <cell r="BH1777">
            <v>89.021739130434781</v>
          </cell>
          <cell r="BI1777">
            <v>114</v>
          </cell>
          <cell r="BJ1777">
            <v>0</v>
          </cell>
          <cell r="BK1777" t="str">
            <v>EU</v>
          </cell>
          <cell r="BN1777">
            <v>105</v>
          </cell>
        </row>
        <row r="1778">
          <cell r="A1778">
            <v>703000000</v>
          </cell>
          <cell r="D1778" t="str">
            <v>Ekonomická univerzita v Bratislave</v>
          </cell>
          <cell r="E1778" t="str">
            <v>Fakulta podnikového manažmentu</v>
          </cell>
          <cell r="L1778">
            <v>1</v>
          </cell>
          <cell r="M1778">
            <v>2</v>
          </cell>
          <cell r="AN1778">
            <v>327</v>
          </cell>
          <cell r="AO1778">
            <v>342</v>
          </cell>
          <cell r="AP1778">
            <v>0</v>
          </cell>
          <cell r="AQ1778">
            <v>0</v>
          </cell>
          <cell r="AR1778">
            <v>327</v>
          </cell>
          <cell r="BH1778">
            <v>303.64285714285717</v>
          </cell>
          <cell r="BI1778">
            <v>342</v>
          </cell>
          <cell r="BJ1778">
            <v>0</v>
          </cell>
          <cell r="BK1778" t="str">
            <v>EU</v>
          </cell>
          <cell r="BN1778">
            <v>327</v>
          </cell>
        </row>
        <row r="1779">
          <cell r="A1779">
            <v>703000000</v>
          </cell>
          <cell r="D1779" t="str">
            <v>Ekonomická univerzita v Bratislave</v>
          </cell>
          <cell r="E1779" t="str">
            <v>Fakulta aplikovaných jazykov</v>
          </cell>
          <cell r="L1779">
            <v>1</v>
          </cell>
          <cell r="M1779">
            <v>2</v>
          </cell>
          <cell r="AN1779">
            <v>29</v>
          </cell>
          <cell r="AO1779">
            <v>32</v>
          </cell>
          <cell r="AP1779">
            <v>0</v>
          </cell>
          <cell r="AQ1779">
            <v>0</v>
          </cell>
          <cell r="AR1779">
            <v>29</v>
          </cell>
          <cell r="BH1779">
            <v>24.166666666666668</v>
          </cell>
          <cell r="BI1779">
            <v>32</v>
          </cell>
          <cell r="BJ1779">
            <v>0</v>
          </cell>
          <cell r="BK1779" t="str">
            <v>EU</v>
          </cell>
          <cell r="BN1779">
            <v>29</v>
          </cell>
        </row>
        <row r="1780">
          <cell r="A1780">
            <v>703000000</v>
          </cell>
          <cell r="D1780" t="str">
            <v>Ekonomická univerzita v Bratislave</v>
          </cell>
          <cell r="E1780" t="str">
            <v>Fakulta medzinárodných vzťahov</v>
          </cell>
          <cell r="L1780">
            <v>1</v>
          </cell>
          <cell r="M1780">
            <v>2</v>
          </cell>
          <cell r="AN1780">
            <v>189</v>
          </cell>
          <cell r="AO1780">
            <v>195</v>
          </cell>
          <cell r="AP1780">
            <v>0</v>
          </cell>
          <cell r="AQ1780">
            <v>0</v>
          </cell>
          <cell r="AR1780">
            <v>189</v>
          </cell>
          <cell r="BH1780">
            <v>160.85106382978722</v>
          </cell>
          <cell r="BI1780">
            <v>195</v>
          </cell>
          <cell r="BJ1780">
            <v>0</v>
          </cell>
          <cell r="BK1780" t="str">
            <v>EU</v>
          </cell>
          <cell r="BN1780">
            <v>189</v>
          </cell>
        </row>
        <row r="1781">
          <cell r="A1781">
            <v>703000000</v>
          </cell>
          <cell r="D1781" t="str">
            <v>Ekonomická univerzita v Bratislave</v>
          </cell>
          <cell r="E1781" t="str">
            <v>Fakulta podnikového manažmentu</v>
          </cell>
          <cell r="L1781">
            <v>1</v>
          </cell>
          <cell r="M1781">
            <v>1</v>
          </cell>
          <cell r="AN1781">
            <v>1</v>
          </cell>
          <cell r="AO1781">
            <v>37</v>
          </cell>
          <cell r="AP1781">
            <v>0</v>
          </cell>
          <cell r="AQ1781">
            <v>0</v>
          </cell>
          <cell r="AR1781">
            <v>1</v>
          </cell>
          <cell r="BH1781">
            <v>1</v>
          </cell>
          <cell r="BI1781">
            <v>37</v>
          </cell>
          <cell r="BJ1781">
            <v>0</v>
          </cell>
          <cell r="BK1781" t="str">
            <v>EU</v>
          </cell>
          <cell r="BN1781">
            <v>1</v>
          </cell>
        </row>
        <row r="1782">
          <cell r="A1782">
            <v>703000000</v>
          </cell>
          <cell r="D1782" t="str">
            <v>Ekonomická univerzita v Bratislave</v>
          </cell>
          <cell r="E1782" t="str">
            <v>Podnikovohospodárska fakulta v Košiciach</v>
          </cell>
          <cell r="L1782">
            <v>1</v>
          </cell>
          <cell r="M1782">
            <v>1</v>
          </cell>
          <cell r="AN1782">
            <v>212</v>
          </cell>
          <cell r="AO1782">
            <v>214</v>
          </cell>
          <cell r="AP1782">
            <v>0</v>
          </cell>
          <cell r="AQ1782">
            <v>0</v>
          </cell>
          <cell r="AR1782">
            <v>212</v>
          </cell>
          <cell r="BH1782">
            <v>179.89999999999998</v>
          </cell>
          <cell r="BI1782">
            <v>214</v>
          </cell>
          <cell r="BJ1782">
            <v>0</v>
          </cell>
          <cell r="BK1782" t="str">
            <v>EU</v>
          </cell>
          <cell r="BN1782">
            <v>212</v>
          </cell>
        </row>
        <row r="1783">
          <cell r="A1783">
            <v>703000000</v>
          </cell>
          <cell r="D1783" t="str">
            <v>Ekonomická univerzita v Bratislave</v>
          </cell>
          <cell r="E1783" t="str">
            <v>Fakulta aplikovaných jazykov</v>
          </cell>
          <cell r="L1783">
            <v>1</v>
          </cell>
          <cell r="M1783">
            <v>1</v>
          </cell>
          <cell r="AN1783">
            <v>47</v>
          </cell>
          <cell r="AO1783">
            <v>48</v>
          </cell>
          <cell r="AP1783">
            <v>0</v>
          </cell>
          <cell r="AQ1783">
            <v>0</v>
          </cell>
          <cell r="AR1783">
            <v>47</v>
          </cell>
          <cell r="BH1783">
            <v>39.200000000000003</v>
          </cell>
          <cell r="BI1783">
            <v>48</v>
          </cell>
          <cell r="BJ1783">
            <v>0</v>
          </cell>
          <cell r="BK1783" t="str">
            <v>EU</v>
          </cell>
          <cell r="BN1783">
            <v>47</v>
          </cell>
        </row>
        <row r="1784">
          <cell r="A1784">
            <v>703000000</v>
          </cell>
          <cell r="D1784" t="str">
            <v>Ekonomická univerzita v Bratislave</v>
          </cell>
          <cell r="E1784" t="str">
            <v>Fakulta aplikovaných jazykov</v>
          </cell>
          <cell r="L1784">
            <v>1</v>
          </cell>
          <cell r="M1784">
            <v>1</v>
          </cell>
          <cell r="AN1784">
            <v>19</v>
          </cell>
          <cell r="AO1784">
            <v>19</v>
          </cell>
          <cell r="AP1784">
            <v>0</v>
          </cell>
          <cell r="AQ1784">
            <v>0</v>
          </cell>
          <cell r="AR1784">
            <v>19</v>
          </cell>
          <cell r="BH1784">
            <v>16.3</v>
          </cell>
          <cell r="BI1784">
            <v>19</v>
          </cell>
          <cell r="BJ1784">
            <v>0</v>
          </cell>
          <cell r="BK1784" t="str">
            <v>EU</v>
          </cell>
          <cell r="BN1784">
            <v>19</v>
          </cell>
        </row>
        <row r="1785">
          <cell r="A1785">
            <v>703000000</v>
          </cell>
          <cell r="D1785" t="str">
            <v>Ekonomická univerzita v Bratislave</v>
          </cell>
          <cell r="E1785" t="str">
            <v>Podnikovohospodárska fakulta v Košiciach</v>
          </cell>
          <cell r="L1785">
            <v>1</v>
          </cell>
          <cell r="M1785">
            <v>2</v>
          </cell>
          <cell r="AN1785">
            <v>86</v>
          </cell>
          <cell r="AO1785">
            <v>87</v>
          </cell>
          <cell r="AP1785">
            <v>0</v>
          </cell>
          <cell r="AQ1785">
            <v>0</v>
          </cell>
          <cell r="AR1785">
            <v>86</v>
          </cell>
          <cell r="BH1785">
            <v>70.564102564102555</v>
          </cell>
          <cell r="BI1785">
            <v>87</v>
          </cell>
          <cell r="BJ1785">
            <v>0</v>
          </cell>
          <cell r="BK1785" t="str">
            <v>EU</v>
          </cell>
          <cell r="BN1785">
            <v>86</v>
          </cell>
        </row>
        <row r="1786">
          <cell r="A1786">
            <v>703000000</v>
          </cell>
          <cell r="D1786" t="str">
            <v>Ekonomická univerzita v Bratislave</v>
          </cell>
          <cell r="E1786" t="str">
            <v>Podnikovohospodárska fakulta v Košiciach</v>
          </cell>
          <cell r="L1786">
            <v>1</v>
          </cell>
          <cell r="M1786">
            <v>1</v>
          </cell>
          <cell r="AN1786">
            <v>39</v>
          </cell>
          <cell r="AO1786">
            <v>44</v>
          </cell>
          <cell r="AP1786">
            <v>0</v>
          </cell>
          <cell r="AQ1786">
            <v>0</v>
          </cell>
          <cell r="AR1786">
            <v>39</v>
          </cell>
          <cell r="BH1786">
            <v>30.299999999999997</v>
          </cell>
          <cell r="BI1786">
            <v>44</v>
          </cell>
          <cell r="BJ1786">
            <v>0</v>
          </cell>
          <cell r="BK1786" t="str">
            <v>EU</v>
          </cell>
          <cell r="BN1786">
            <v>39</v>
          </cell>
        </row>
        <row r="1787">
          <cell r="A1787">
            <v>703000000</v>
          </cell>
          <cell r="D1787" t="str">
            <v>Ekonomická univerzita v Bratislave</v>
          </cell>
          <cell r="E1787" t="str">
            <v>Podnikovohospodárska fakulta v Košiciach</v>
          </cell>
          <cell r="L1787">
            <v>1</v>
          </cell>
          <cell r="M1787">
            <v>2</v>
          </cell>
          <cell r="AN1787">
            <v>99</v>
          </cell>
          <cell r="AO1787">
            <v>100</v>
          </cell>
          <cell r="AP1787">
            <v>0</v>
          </cell>
          <cell r="AQ1787">
            <v>0</v>
          </cell>
          <cell r="AR1787">
            <v>99</v>
          </cell>
          <cell r="BH1787">
            <v>75.899999999999991</v>
          </cell>
          <cell r="BI1787">
            <v>100</v>
          </cell>
          <cell r="BJ1787">
            <v>0</v>
          </cell>
          <cell r="BK1787" t="str">
            <v>EU</v>
          </cell>
          <cell r="BN1787">
            <v>99</v>
          </cell>
        </row>
        <row r="1788">
          <cell r="A1788">
            <v>701000000</v>
          </cell>
          <cell r="D1788" t="str">
            <v>Univerzita Komenského v Bratislave</v>
          </cell>
          <cell r="E1788" t="str">
            <v>Fakulta sociálnych a ekonomických vied</v>
          </cell>
          <cell r="L1788">
            <v>1</v>
          </cell>
          <cell r="M1788">
            <v>2</v>
          </cell>
          <cell r="AN1788">
            <v>13</v>
          </cell>
          <cell r="AO1788">
            <v>14</v>
          </cell>
          <cell r="AP1788">
            <v>0</v>
          </cell>
          <cell r="AQ1788">
            <v>0</v>
          </cell>
          <cell r="AR1788">
            <v>13</v>
          </cell>
          <cell r="BH1788">
            <v>8.2727272727272734</v>
          </cell>
          <cell r="BI1788">
            <v>14</v>
          </cell>
          <cell r="BJ1788">
            <v>0</v>
          </cell>
          <cell r="BK1788" t="str">
            <v>UK</v>
          </cell>
          <cell r="BN1788">
            <v>13</v>
          </cell>
        </row>
        <row r="1789">
          <cell r="A1789">
            <v>723000000</v>
          </cell>
          <cell r="D1789" t="str">
            <v>Slovenská zdravotnícka univerzita v Bratislave</v>
          </cell>
          <cell r="E1789" t="str">
            <v>Fakulta ošetrovateľstva a zdravotníckych odborných štúdií</v>
          </cell>
          <cell r="L1789">
            <v>2</v>
          </cell>
          <cell r="M1789">
            <v>2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BH1789">
            <v>0</v>
          </cell>
          <cell r="BI1789">
            <v>20</v>
          </cell>
          <cell r="BJ1789">
            <v>0</v>
          </cell>
          <cell r="BK1789" t="str">
            <v>SZU</v>
          </cell>
          <cell r="BN1789">
            <v>0</v>
          </cell>
        </row>
        <row r="1790">
          <cell r="A1790">
            <v>723000000</v>
          </cell>
          <cell r="D1790" t="str">
            <v>Slovenská zdravotnícka univerzita v Bratislave</v>
          </cell>
          <cell r="E1790" t="str">
            <v>Fakulta ošetrovateľstva a zdravotníckych odborných štúdií</v>
          </cell>
          <cell r="L1790">
            <v>2</v>
          </cell>
          <cell r="M1790">
            <v>2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BH1790">
            <v>0</v>
          </cell>
          <cell r="BI1790">
            <v>74</v>
          </cell>
          <cell r="BJ1790">
            <v>0</v>
          </cell>
          <cell r="BK1790" t="str">
            <v>SZU</v>
          </cell>
          <cell r="BN1790">
            <v>0</v>
          </cell>
        </row>
        <row r="1791">
          <cell r="A1791">
            <v>723000000</v>
          </cell>
          <cell r="D1791" t="str">
            <v>Slovenská zdravotnícka univerzita v Bratislave</v>
          </cell>
          <cell r="E1791" t="str">
            <v>Fakulta ošetrovateľstva a zdravotníckych odborných štúdií</v>
          </cell>
          <cell r="L1791">
            <v>2</v>
          </cell>
          <cell r="M1791">
            <v>5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BH1791">
            <v>0</v>
          </cell>
          <cell r="BI1791">
            <v>6</v>
          </cell>
          <cell r="BJ1791">
            <v>0</v>
          </cell>
          <cell r="BK1791" t="str">
            <v>SZU</v>
          </cell>
          <cell r="BN1791">
            <v>0</v>
          </cell>
        </row>
        <row r="1792">
          <cell r="A1792">
            <v>723000000</v>
          </cell>
          <cell r="D1792" t="str">
            <v>Slovenská zdravotnícka univerzita v Bratislave</v>
          </cell>
          <cell r="E1792" t="str">
            <v>Fakulta ošetrovateľstva a zdravotníckych odborných štúdií</v>
          </cell>
          <cell r="L1792">
            <v>1</v>
          </cell>
          <cell r="M1792">
            <v>5</v>
          </cell>
          <cell r="AN1792">
            <v>55</v>
          </cell>
          <cell r="AO1792">
            <v>63</v>
          </cell>
          <cell r="AP1792">
            <v>0</v>
          </cell>
          <cell r="AQ1792">
            <v>0</v>
          </cell>
          <cell r="AR1792">
            <v>55</v>
          </cell>
          <cell r="BH1792">
            <v>179.08000000000004</v>
          </cell>
          <cell r="BI1792">
            <v>63</v>
          </cell>
          <cell r="BJ1792">
            <v>0</v>
          </cell>
          <cell r="BK1792" t="str">
            <v>SZU</v>
          </cell>
          <cell r="BN1792">
            <v>55</v>
          </cell>
        </row>
        <row r="1793">
          <cell r="A1793">
            <v>723000000</v>
          </cell>
          <cell r="D1793" t="str">
            <v>Slovenská zdravotnícka univerzita v Bratislave</v>
          </cell>
          <cell r="E1793" t="str">
            <v>Fakulta ošetrovateľstva a zdravotníckych odborných štúdií</v>
          </cell>
          <cell r="L1793">
            <v>1</v>
          </cell>
          <cell r="M1793">
            <v>5</v>
          </cell>
          <cell r="AN1793">
            <v>44</v>
          </cell>
          <cell r="AO1793">
            <v>49</v>
          </cell>
          <cell r="AP1793">
            <v>0</v>
          </cell>
          <cell r="AQ1793">
            <v>0</v>
          </cell>
          <cell r="AR1793">
            <v>44</v>
          </cell>
          <cell r="BH1793">
            <v>87.916666666666657</v>
          </cell>
          <cell r="BI1793">
            <v>49</v>
          </cell>
          <cell r="BJ1793">
            <v>0</v>
          </cell>
          <cell r="BK1793" t="str">
            <v>SZU</v>
          </cell>
          <cell r="BN1793">
            <v>44</v>
          </cell>
        </row>
        <row r="1794">
          <cell r="A1794">
            <v>724000000</v>
          </cell>
          <cell r="D1794" t="str">
            <v>Vysoká škola zdravotníctva a sociálnej práce sv. Alžbety v Bratislave, n. o.</v>
          </cell>
          <cell r="E1794">
            <v>0</v>
          </cell>
          <cell r="L1794">
            <v>2</v>
          </cell>
          <cell r="M1794">
            <v>2</v>
          </cell>
          <cell r="AN1794">
            <v>50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BH1794">
            <v>0</v>
          </cell>
          <cell r="BI1794">
            <v>50</v>
          </cell>
          <cell r="BJ1794">
            <v>0</v>
          </cell>
          <cell r="BK1794" t="str">
            <v>VŠZaSP</v>
          </cell>
          <cell r="BN1794">
            <v>0</v>
          </cell>
        </row>
        <row r="1795">
          <cell r="A1795">
            <v>724000000</v>
          </cell>
          <cell r="D1795" t="str">
            <v>Vysoká škola zdravotníctva a sociálnej práce sv. Alžbety v Bratislave, n. o.</v>
          </cell>
          <cell r="E1795">
            <v>0</v>
          </cell>
          <cell r="L1795">
            <v>2</v>
          </cell>
          <cell r="M1795">
            <v>2</v>
          </cell>
          <cell r="AN1795">
            <v>14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BH1795">
            <v>0</v>
          </cell>
          <cell r="BI1795">
            <v>14</v>
          </cell>
          <cell r="BJ1795">
            <v>0</v>
          </cell>
          <cell r="BK1795" t="str">
            <v>VŠZaSP</v>
          </cell>
          <cell r="BN1795">
            <v>0</v>
          </cell>
        </row>
        <row r="1796">
          <cell r="A1796">
            <v>724000000</v>
          </cell>
          <cell r="D1796" t="str">
            <v>Vysoká škola zdravotníctva a sociálnej práce sv. Alžbety v Bratislave, n. o.</v>
          </cell>
          <cell r="E1796">
            <v>0</v>
          </cell>
          <cell r="L1796">
            <v>1</v>
          </cell>
          <cell r="M1796">
            <v>2</v>
          </cell>
          <cell r="AN1796">
            <v>57</v>
          </cell>
          <cell r="AO1796">
            <v>57</v>
          </cell>
          <cell r="AP1796">
            <v>0</v>
          </cell>
          <cell r="AQ1796">
            <v>0</v>
          </cell>
          <cell r="AR1796">
            <v>57</v>
          </cell>
          <cell r="BH1796">
            <v>48</v>
          </cell>
          <cell r="BI1796">
            <v>57</v>
          </cell>
          <cell r="BJ1796">
            <v>0</v>
          </cell>
          <cell r="BK1796" t="str">
            <v>VŠZaSP</v>
          </cell>
          <cell r="BN1796">
            <v>57</v>
          </cell>
        </row>
        <row r="1797">
          <cell r="A1797">
            <v>724000000</v>
          </cell>
          <cell r="D1797" t="str">
            <v>Vysoká škola zdravotníctva a sociálnej práce sv. Alžbety v Bratislave, n. o.</v>
          </cell>
          <cell r="E1797">
            <v>0</v>
          </cell>
          <cell r="L1797">
            <v>1</v>
          </cell>
          <cell r="M1797">
            <v>1</v>
          </cell>
          <cell r="AN1797">
            <v>51</v>
          </cell>
          <cell r="AO1797">
            <v>51</v>
          </cell>
          <cell r="AP1797">
            <v>0</v>
          </cell>
          <cell r="AQ1797">
            <v>0</v>
          </cell>
          <cell r="AR1797">
            <v>51</v>
          </cell>
          <cell r="BH1797">
            <v>48.315789473684212</v>
          </cell>
          <cell r="BI1797">
            <v>51</v>
          </cell>
          <cell r="BJ1797">
            <v>0</v>
          </cell>
          <cell r="BK1797" t="str">
            <v>VŠZaSP</v>
          </cell>
          <cell r="BN1797">
            <v>51</v>
          </cell>
        </row>
        <row r="1798">
          <cell r="A1798">
            <v>720000000</v>
          </cell>
          <cell r="D1798" t="str">
            <v>Univerzita sv. Cyrila a Metoda v Trnave</v>
          </cell>
          <cell r="E1798" t="str">
            <v>Fakulta masmediálnej komunikácie</v>
          </cell>
          <cell r="L1798">
            <v>2</v>
          </cell>
          <cell r="M1798">
            <v>1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BH1798">
            <v>0</v>
          </cell>
          <cell r="BI1798">
            <v>125</v>
          </cell>
          <cell r="BJ1798">
            <v>0</v>
          </cell>
          <cell r="BK1798" t="str">
            <v>UCM</v>
          </cell>
          <cell r="BN1798">
            <v>0</v>
          </cell>
        </row>
        <row r="1799">
          <cell r="A1799">
            <v>720000000</v>
          </cell>
          <cell r="D1799" t="str">
            <v>Univerzita sv. Cyrila a Metoda v Trnave</v>
          </cell>
          <cell r="E1799" t="str">
            <v>Fakulta zdravotníckych vied</v>
          </cell>
          <cell r="L1799">
            <v>1</v>
          </cell>
          <cell r="M1799">
            <v>2</v>
          </cell>
          <cell r="AN1799">
            <v>179</v>
          </cell>
          <cell r="AO1799">
            <v>185</v>
          </cell>
          <cell r="AP1799">
            <v>0</v>
          </cell>
          <cell r="AQ1799">
            <v>0</v>
          </cell>
          <cell r="AR1799">
            <v>179</v>
          </cell>
          <cell r="BH1799">
            <v>377.21894736842108</v>
          </cell>
          <cell r="BI1799">
            <v>185</v>
          </cell>
          <cell r="BJ1799">
            <v>0</v>
          </cell>
          <cell r="BK1799" t="str">
            <v>UCM</v>
          </cell>
          <cell r="BN1799">
            <v>179</v>
          </cell>
        </row>
        <row r="1800">
          <cell r="A1800">
            <v>720000000</v>
          </cell>
          <cell r="D1800" t="str">
            <v>Univerzita sv. Cyrila a Metoda v Trnave</v>
          </cell>
          <cell r="E1800" t="str">
            <v>Fakulta zdravotníckych vied</v>
          </cell>
          <cell r="L1800">
            <v>2</v>
          </cell>
          <cell r="M1800">
            <v>2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BH1800">
            <v>0</v>
          </cell>
          <cell r="BI1800">
            <v>26</v>
          </cell>
          <cell r="BJ1800">
            <v>0</v>
          </cell>
          <cell r="BK1800" t="str">
            <v>UCM</v>
          </cell>
          <cell r="BN1800">
            <v>0</v>
          </cell>
        </row>
        <row r="1801">
          <cell r="A1801">
            <v>701000000</v>
          </cell>
          <cell r="D1801" t="str">
            <v>Univerzita Komenského v Bratislave</v>
          </cell>
          <cell r="E1801" t="str">
            <v>Farmaceutická fakulta</v>
          </cell>
          <cell r="L1801">
            <v>2</v>
          </cell>
          <cell r="M1801">
            <v>3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BH1801">
            <v>0</v>
          </cell>
          <cell r="BI1801">
            <v>4</v>
          </cell>
          <cell r="BJ1801">
            <v>0</v>
          </cell>
          <cell r="BK1801" t="str">
            <v>UK</v>
          </cell>
          <cell r="BN1801">
            <v>0</v>
          </cell>
        </row>
        <row r="1802">
          <cell r="A1802">
            <v>701000000</v>
          </cell>
          <cell r="D1802" t="str">
            <v>Univerzita Komenského v Bratislave</v>
          </cell>
          <cell r="E1802" t="str">
            <v>Farmaceutická fakulta</v>
          </cell>
          <cell r="L1802">
            <v>2</v>
          </cell>
          <cell r="M1802">
            <v>3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BH1802">
            <v>0</v>
          </cell>
          <cell r="BI1802">
            <v>2</v>
          </cell>
          <cell r="BJ1802">
            <v>0</v>
          </cell>
          <cell r="BK1802" t="str">
            <v>UK</v>
          </cell>
          <cell r="BN1802">
            <v>0</v>
          </cell>
        </row>
        <row r="1803">
          <cell r="A1803">
            <v>701000000</v>
          </cell>
          <cell r="D1803" t="str">
            <v>Univerzita Komenského v Bratislave</v>
          </cell>
          <cell r="E1803" t="str">
            <v>Farmaceutická fakulta</v>
          </cell>
          <cell r="L1803">
            <v>1</v>
          </cell>
          <cell r="M1803">
            <v>5</v>
          </cell>
          <cell r="AN1803">
            <v>21</v>
          </cell>
          <cell r="AO1803">
            <v>23</v>
          </cell>
          <cell r="AP1803">
            <v>0</v>
          </cell>
          <cell r="AQ1803">
            <v>0</v>
          </cell>
          <cell r="AR1803">
            <v>21</v>
          </cell>
          <cell r="BH1803">
            <v>27.900000000000002</v>
          </cell>
          <cell r="BI1803">
            <v>23</v>
          </cell>
          <cell r="BJ1803">
            <v>0</v>
          </cell>
          <cell r="BK1803" t="str">
            <v>UK</v>
          </cell>
          <cell r="BN1803">
            <v>21</v>
          </cell>
        </row>
        <row r="1804">
          <cell r="A1804">
            <v>713000000</v>
          </cell>
          <cell r="D1804" t="str">
            <v>Trnavská univerzita v Trnave</v>
          </cell>
          <cell r="E1804" t="str">
            <v>Filozofická fakulta</v>
          </cell>
          <cell r="L1804">
            <v>2</v>
          </cell>
          <cell r="M1804">
            <v>3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BH1804">
            <v>0</v>
          </cell>
          <cell r="BI1804">
            <v>3</v>
          </cell>
          <cell r="BJ1804">
            <v>0</v>
          </cell>
          <cell r="BK1804" t="str">
            <v>TVU</v>
          </cell>
          <cell r="BN1804">
            <v>0</v>
          </cell>
        </row>
        <row r="1805">
          <cell r="A1805">
            <v>713000000</v>
          </cell>
          <cell r="D1805" t="str">
            <v>Trnavská univerzita v Trnave</v>
          </cell>
          <cell r="E1805" t="str">
            <v>Filozofická fakulta</v>
          </cell>
          <cell r="L1805">
            <v>2</v>
          </cell>
          <cell r="M1805">
            <v>3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BH1805">
            <v>0</v>
          </cell>
          <cell r="BI1805">
            <v>1</v>
          </cell>
          <cell r="BJ1805">
            <v>0</v>
          </cell>
          <cell r="BK1805" t="str">
            <v>TVU</v>
          </cell>
          <cell r="BN1805">
            <v>0</v>
          </cell>
        </row>
        <row r="1806">
          <cell r="A1806">
            <v>713000000</v>
          </cell>
          <cell r="D1806" t="str">
            <v>Trnavská univerzita v Trnave</v>
          </cell>
          <cell r="E1806" t="str">
            <v>Filozofická fakulta</v>
          </cell>
          <cell r="L1806">
            <v>2</v>
          </cell>
          <cell r="M1806">
            <v>1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BH1806">
            <v>0</v>
          </cell>
          <cell r="BI1806">
            <v>10</v>
          </cell>
          <cell r="BJ1806">
            <v>0</v>
          </cell>
          <cell r="BK1806" t="str">
            <v>TVU</v>
          </cell>
          <cell r="BN1806">
            <v>0</v>
          </cell>
        </row>
        <row r="1807">
          <cell r="A1807">
            <v>713000000</v>
          </cell>
          <cell r="D1807" t="str">
            <v>Trnavská univerzita v Trnave</v>
          </cell>
          <cell r="E1807" t="str">
            <v>Filozofická fakulta</v>
          </cell>
          <cell r="L1807">
            <v>1</v>
          </cell>
          <cell r="M1807">
            <v>3</v>
          </cell>
          <cell r="AN1807">
            <v>6</v>
          </cell>
          <cell r="AO1807">
            <v>0</v>
          </cell>
          <cell r="AP1807">
            <v>0</v>
          </cell>
          <cell r="AQ1807">
            <v>0</v>
          </cell>
          <cell r="AR1807">
            <v>6</v>
          </cell>
          <cell r="BH1807">
            <v>26.400000000000002</v>
          </cell>
          <cell r="BI1807">
            <v>6</v>
          </cell>
          <cell r="BJ1807">
            <v>6</v>
          </cell>
          <cell r="BK1807" t="str">
            <v>TVU</v>
          </cell>
          <cell r="BN1807">
            <v>6</v>
          </cell>
        </row>
        <row r="1808">
          <cell r="A1808">
            <v>713000000</v>
          </cell>
          <cell r="D1808" t="str">
            <v>Trnavská univerzita v Trnave</v>
          </cell>
          <cell r="E1808" t="str">
            <v>Filozofická fakulta</v>
          </cell>
          <cell r="L1808">
            <v>1</v>
          </cell>
          <cell r="M1808">
            <v>3</v>
          </cell>
          <cell r="AN1808">
            <v>2</v>
          </cell>
          <cell r="AO1808">
            <v>0</v>
          </cell>
          <cell r="AP1808">
            <v>0</v>
          </cell>
          <cell r="AQ1808">
            <v>0</v>
          </cell>
          <cell r="AR1808">
            <v>2</v>
          </cell>
          <cell r="BH1808">
            <v>8.8000000000000007</v>
          </cell>
          <cell r="BI1808">
            <v>2</v>
          </cell>
          <cell r="BJ1808">
            <v>2</v>
          </cell>
          <cell r="BK1808" t="str">
            <v>TVU</v>
          </cell>
          <cell r="BN1808">
            <v>2</v>
          </cell>
        </row>
        <row r="1809">
          <cell r="A1809">
            <v>713000000</v>
          </cell>
          <cell r="D1809" t="str">
            <v>Trnavská univerzita v Trnave</v>
          </cell>
          <cell r="E1809" t="str">
            <v>Filozofická fakulta</v>
          </cell>
          <cell r="L1809">
            <v>1</v>
          </cell>
          <cell r="M1809">
            <v>2</v>
          </cell>
          <cell r="AN1809">
            <v>16</v>
          </cell>
          <cell r="AO1809">
            <v>17</v>
          </cell>
          <cell r="AP1809">
            <v>0</v>
          </cell>
          <cell r="AQ1809">
            <v>0</v>
          </cell>
          <cell r="AR1809">
            <v>16</v>
          </cell>
          <cell r="BH1809">
            <v>8</v>
          </cell>
          <cell r="BI1809">
            <v>17</v>
          </cell>
          <cell r="BJ1809">
            <v>0</v>
          </cell>
          <cell r="BK1809" t="str">
            <v>TVU</v>
          </cell>
          <cell r="BN1809">
            <v>16</v>
          </cell>
        </row>
        <row r="1810">
          <cell r="A1810">
            <v>713000000</v>
          </cell>
          <cell r="D1810" t="str">
            <v>Trnavská univerzita v Trnave</v>
          </cell>
          <cell r="E1810" t="str">
            <v>Filozofická fakulta</v>
          </cell>
          <cell r="L1810">
            <v>1</v>
          </cell>
          <cell r="M1810">
            <v>2</v>
          </cell>
          <cell r="AN1810">
            <v>11</v>
          </cell>
          <cell r="AO1810">
            <v>13</v>
          </cell>
          <cell r="AP1810">
            <v>0</v>
          </cell>
          <cell r="AQ1810">
            <v>0</v>
          </cell>
          <cell r="AR1810">
            <v>11</v>
          </cell>
          <cell r="BH1810">
            <v>11</v>
          </cell>
          <cell r="BI1810">
            <v>13</v>
          </cell>
          <cell r="BJ1810">
            <v>0</v>
          </cell>
          <cell r="BK1810" t="str">
            <v>TVU</v>
          </cell>
          <cell r="BN1810">
            <v>11</v>
          </cell>
        </row>
        <row r="1811">
          <cell r="A1811">
            <v>713000000</v>
          </cell>
          <cell r="D1811" t="str">
            <v>Trnavská univerzita v Trnave</v>
          </cell>
          <cell r="E1811" t="str">
            <v>Filozofická fakulta</v>
          </cell>
          <cell r="L1811">
            <v>1</v>
          </cell>
          <cell r="M1811">
            <v>2</v>
          </cell>
          <cell r="AN1811">
            <v>28</v>
          </cell>
          <cell r="AO1811">
            <v>30</v>
          </cell>
          <cell r="AP1811">
            <v>0</v>
          </cell>
          <cell r="AQ1811">
            <v>0</v>
          </cell>
          <cell r="AR1811">
            <v>28</v>
          </cell>
          <cell r="BH1811">
            <v>28</v>
          </cell>
          <cell r="BI1811">
            <v>30</v>
          </cell>
          <cell r="BJ1811">
            <v>0</v>
          </cell>
          <cell r="BK1811" t="str">
            <v>TVU</v>
          </cell>
          <cell r="BN1811">
            <v>28</v>
          </cell>
        </row>
        <row r="1812">
          <cell r="A1812">
            <v>713000000</v>
          </cell>
          <cell r="D1812" t="str">
            <v>Trnavská univerzita v Trnave</v>
          </cell>
          <cell r="E1812" t="str">
            <v>Filozofická fakulta</v>
          </cell>
          <cell r="L1812">
            <v>1</v>
          </cell>
          <cell r="M1812">
            <v>1</v>
          </cell>
          <cell r="AN1812">
            <v>36</v>
          </cell>
          <cell r="AO1812">
            <v>39</v>
          </cell>
          <cell r="AP1812">
            <v>0</v>
          </cell>
          <cell r="AQ1812">
            <v>0</v>
          </cell>
          <cell r="AR1812">
            <v>36</v>
          </cell>
          <cell r="BH1812">
            <v>30</v>
          </cell>
          <cell r="BI1812">
            <v>39</v>
          </cell>
          <cell r="BJ1812">
            <v>0</v>
          </cell>
          <cell r="BK1812" t="str">
            <v>TVU</v>
          </cell>
          <cell r="BN1812">
            <v>36</v>
          </cell>
        </row>
        <row r="1813">
          <cell r="A1813">
            <v>713000000</v>
          </cell>
          <cell r="D1813" t="str">
            <v>Trnavská univerzita v Trnave</v>
          </cell>
          <cell r="E1813" t="str">
            <v>Filozofická fakulta</v>
          </cell>
          <cell r="L1813">
            <v>2</v>
          </cell>
          <cell r="M1813">
            <v>2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BH1813">
            <v>0</v>
          </cell>
          <cell r="BI1813">
            <v>1</v>
          </cell>
          <cell r="BJ1813">
            <v>0</v>
          </cell>
          <cell r="BK1813" t="str">
            <v>TVU</v>
          </cell>
          <cell r="BN1813">
            <v>0</v>
          </cell>
        </row>
        <row r="1814">
          <cell r="A1814">
            <v>713000000</v>
          </cell>
          <cell r="D1814" t="str">
            <v>Trnavská univerzita v Trnave</v>
          </cell>
          <cell r="E1814" t="str">
            <v>Filozofická fakulta</v>
          </cell>
          <cell r="L1814">
            <v>2</v>
          </cell>
          <cell r="M1814">
            <v>2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BH1814">
            <v>0</v>
          </cell>
          <cell r="BI1814">
            <v>2</v>
          </cell>
          <cell r="BJ1814">
            <v>0</v>
          </cell>
          <cell r="BK1814" t="str">
            <v>TVU</v>
          </cell>
          <cell r="BN1814">
            <v>0</v>
          </cell>
        </row>
        <row r="1815">
          <cell r="A1815">
            <v>701000000</v>
          </cell>
          <cell r="D1815" t="str">
            <v>Univerzita Komenského v Bratislave</v>
          </cell>
          <cell r="E1815" t="str">
            <v>Fakulta matematiky, fyziky a informatiky</v>
          </cell>
          <cell r="L1815">
            <v>1</v>
          </cell>
          <cell r="M1815">
            <v>3</v>
          </cell>
          <cell r="AN1815">
            <v>4</v>
          </cell>
          <cell r="AO1815">
            <v>0</v>
          </cell>
          <cell r="AP1815">
            <v>0</v>
          </cell>
          <cell r="AQ1815">
            <v>0</v>
          </cell>
          <cell r="AR1815">
            <v>4</v>
          </cell>
          <cell r="BH1815">
            <v>25.200000000000003</v>
          </cell>
          <cell r="BI1815">
            <v>4</v>
          </cell>
          <cell r="BJ1815">
            <v>4</v>
          </cell>
          <cell r="BK1815" t="str">
            <v>UK</v>
          </cell>
          <cell r="BN1815">
            <v>4</v>
          </cell>
        </row>
        <row r="1816">
          <cell r="A1816">
            <v>701000000</v>
          </cell>
          <cell r="D1816" t="str">
            <v>Univerzita Komenského v Bratislave</v>
          </cell>
          <cell r="E1816" t="str">
            <v>Fakulta matematiky, fyziky a informatiky</v>
          </cell>
          <cell r="L1816">
            <v>1</v>
          </cell>
          <cell r="M1816">
            <v>2</v>
          </cell>
          <cell r="AN1816">
            <v>1</v>
          </cell>
          <cell r="AO1816">
            <v>2</v>
          </cell>
          <cell r="AP1816">
            <v>0</v>
          </cell>
          <cell r="AQ1816">
            <v>0</v>
          </cell>
          <cell r="AR1816">
            <v>1</v>
          </cell>
          <cell r="BH1816">
            <v>1.3</v>
          </cell>
          <cell r="BI1816">
            <v>2</v>
          </cell>
          <cell r="BJ1816">
            <v>0</v>
          </cell>
          <cell r="BK1816" t="str">
            <v>UK</v>
          </cell>
          <cell r="BN1816">
            <v>1</v>
          </cell>
        </row>
        <row r="1817">
          <cell r="A1817">
            <v>701000000</v>
          </cell>
          <cell r="D1817" t="str">
            <v>Univerzita Komenského v Bratislave</v>
          </cell>
          <cell r="E1817" t="str">
            <v>Fakulta matematiky, fyziky a informatiky</v>
          </cell>
          <cell r="L1817">
            <v>1</v>
          </cell>
          <cell r="M1817">
            <v>2</v>
          </cell>
          <cell r="AN1817">
            <v>26</v>
          </cell>
          <cell r="AO1817">
            <v>27</v>
          </cell>
          <cell r="AP1817">
            <v>0</v>
          </cell>
          <cell r="AQ1817">
            <v>0</v>
          </cell>
          <cell r="AR1817">
            <v>26</v>
          </cell>
          <cell r="BH1817">
            <v>31.811764705882357</v>
          </cell>
          <cell r="BI1817">
            <v>27</v>
          </cell>
          <cell r="BJ1817">
            <v>0</v>
          </cell>
          <cell r="BK1817" t="str">
            <v>UK</v>
          </cell>
          <cell r="BN1817">
            <v>26</v>
          </cell>
        </row>
        <row r="1818">
          <cell r="A1818">
            <v>701000000</v>
          </cell>
          <cell r="D1818" t="str">
            <v>Univerzita Komenského v Bratislave</v>
          </cell>
          <cell r="E1818" t="str">
            <v>Fakulta matematiky, fyziky a informatiky</v>
          </cell>
          <cell r="L1818">
            <v>1</v>
          </cell>
          <cell r="M1818">
            <v>2</v>
          </cell>
          <cell r="AN1818">
            <v>16.5</v>
          </cell>
          <cell r="AO1818">
            <v>17.5</v>
          </cell>
          <cell r="AP1818">
            <v>17.5</v>
          </cell>
          <cell r="AQ1818">
            <v>16.5</v>
          </cell>
          <cell r="AR1818">
            <v>16.5</v>
          </cell>
          <cell r="BH1818">
            <v>19.8</v>
          </cell>
          <cell r="BI1818">
            <v>17.5</v>
          </cell>
          <cell r="BJ1818">
            <v>0</v>
          </cell>
          <cell r="BK1818" t="str">
            <v>UK</v>
          </cell>
          <cell r="BN1818">
            <v>16.5</v>
          </cell>
        </row>
        <row r="1819">
          <cell r="A1819">
            <v>701000000</v>
          </cell>
          <cell r="D1819" t="str">
            <v>Univerzita Komenského v Bratislave</v>
          </cell>
          <cell r="E1819" t="str">
            <v>Fakulta matematiky, fyziky a informatiky</v>
          </cell>
          <cell r="L1819">
            <v>1</v>
          </cell>
          <cell r="M1819">
            <v>2</v>
          </cell>
          <cell r="AN1819">
            <v>1</v>
          </cell>
          <cell r="AO1819">
            <v>1.5</v>
          </cell>
          <cell r="AP1819">
            <v>0</v>
          </cell>
          <cell r="AQ1819">
            <v>0</v>
          </cell>
          <cell r="AR1819">
            <v>1</v>
          </cell>
          <cell r="BH1819">
            <v>1.1681818181818182</v>
          </cell>
          <cell r="BI1819">
            <v>1.5</v>
          </cell>
          <cell r="BJ1819">
            <v>0</v>
          </cell>
          <cell r="BK1819" t="str">
            <v>UK</v>
          </cell>
          <cell r="BN1819">
            <v>1</v>
          </cell>
        </row>
        <row r="1820">
          <cell r="A1820">
            <v>701000000</v>
          </cell>
          <cell r="D1820" t="str">
            <v>Univerzita Komenského v Bratislave</v>
          </cell>
          <cell r="E1820" t="str">
            <v>Fakulta matematiky, fyziky a informatiky</v>
          </cell>
          <cell r="L1820">
            <v>1</v>
          </cell>
          <cell r="M1820">
            <v>2</v>
          </cell>
          <cell r="AN1820">
            <v>9</v>
          </cell>
          <cell r="AO1820">
            <v>9</v>
          </cell>
          <cell r="AP1820">
            <v>9</v>
          </cell>
          <cell r="AQ1820">
            <v>9</v>
          </cell>
          <cell r="AR1820">
            <v>9</v>
          </cell>
          <cell r="BH1820">
            <v>12.6</v>
          </cell>
          <cell r="BI1820">
            <v>9</v>
          </cell>
          <cell r="BJ1820">
            <v>0</v>
          </cell>
          <cell r="BK1820" t="str">
            <v>UK</v>
          </cell>
          <cell r="BN1820">
            <v>9</v>
          </cell>
        </row>
        <row r="1821">
          <cell r="A1821">
            <v>701000000</v>
          </cell>
          <cell r="D1821" t="str">
            <v>Univerzita Komenského v Bratislave</v>
          </cell>
          <cell r="E1821" t="str">
            <v>Fakulta matematiky, fyziky a informatiky</v>
          </cell>
          <cell r="L1821">
            <v>1</v>
          </cell>
          <cell r="M1821">
            <v>2</v>
          </cell>
          <cell r="AN1821">
            <v>6</v>
          </cell>
          <cell r="AO1821">
            <v>6</v>
          </cell>
          <cell r="AP1821">
            <v>0</v>
          </cell>
          <cell r="AQ1821">
            <v>0</v>
          </cell>
          <cell r="AR1821">
            <v>6</v>
          </cell>
          <cell r="BH1821">
            <v>7.1999999999999993</v>
          </cell>
          <cell r="BI1821">
            <v>6</v>
          </cell>
          <cell r="BJ1821">
            <v>0</v>
          </cell>
          <cell r="BK1821" t="str">
            <v>UK</v>
          </cell>
          <cell r="BN1821">
            <v>6</v>
          </cell>
        </row>
        <row r="1822">
          <cell r="A1822">
            <v>701000000</v>
          </cell>
          <cell r="D1822" t="str">
            <v>Univerzita Komenského v Bratislave</v>
          </cell>
          <cell r="E1822" t="str">
            <v>Fakulta matematiky, fyziky a informatiky</v>
          </cell>
          <cell r="L1822">
            <v>1</v>
          </cell>
          <cell r="M1822">
            <v>1</v>
          </cell>
          <cell r="AN1822">
            <v>14.5</v>
          </cell>
          <cell r="AO1822">
            <v>17</v>
          </cell>
          <cell r="AP1822">
            <v>17</v>
          </cell>
          <cell r="AQ1822">
            <v>14.5</v>
          </cell>
          <cell r="AR1822">
            <v>14.5</v>
          </cell>
          <cell r="BH1822">
            <v>14.879999999999997</v>
          </cell>
          <cell r="BI1822">
            <v>17</v>
          </cell>
          <cell r="BJ1822">
            <v>0</v>
          </cell>
          <cell r="BK1822" t="str">
            <v>UK</v>
          </cell>
          <cell r="BN1822">
            <v>14.5</v>
          </cell>
        </row>
        <row r="1823">
          <cell r="A1823">
            <v>701000000</v>
          </cell>
          <cell r="D1823" t="str">
            <v>Univerzita Komenského v Bratislave</v>
          </cell>
          <cell r="E1823" t="str">
            <v>Fakulta matematiky, fyziky a informatiky</v>
          </cell>
          <cell r="L1823">
            <v>1</v>
          </cell>
          <cell r="M1823">
            <v>1</v>
          </cell>
          <cell r="AN1823">
            <v>10</v>
          </cell>
          <cell r="AO1823">
            <v>11</v>
          </cell>
          <cell r="AP1823">
            <v>0</v>
          </cell>
          <cell r="AQ1823">
            <v>0</v>
          </cell>
          <cell r="AR1823">
            <v>10</v>
          </cell>
          <cell r="BH1823">
            <v>12.75</v>
          </cell>
          <cell r="BI1823">
            <v>11</v>
          </cell>
          <cell r="BJ1823">
            <v>0</v>
          </cell>
          <cell r="BK1823" t="str">
            <v>UK</v>
          </cell>
          <cell r="BN1823">
            <v>10</v>
          </cell>
        </row>
        <row r="1824">
          <cell r="A1824">
            <v>701000000</v>
          </cell>
          <cell r="D1824" t="str">
            <v>Univerzita Komenského v Bratislave</v>
          </cell>
          <cell r="E1824" t="str">
            <v>Fakulta matematiky, fyziky a informatiky</v>
          </cell>
          <cell r="L1824">
            <v>1</v>
          </cell>
          <cell r="M1824">
            <v>1</v>
          </cell>
          <cell r="AN1824">
            <v>21</v>
          </cell>
          <cell r="AO1824">
            <v>22</v>
          </cell>
          <cell r="AP1824">
            <v>0</v>
          </cell>
          <cell r="AQ1824">
            <v>0</v>
          </cell>
          <cell r="AR1824">
            <v>21</v>
          </cell>
          <cell r="BH1824">
            <v>41.4</v>
          </cell>
          <cell r="BI1824">
            <v>22</v>
          </cell>
          <cell r="BJ1824">
            <v>0</v>
          </cell>
          <cell r="BK1824" t="str">
            <v>UK</v>
          </cell>
          <cell r="BN1824">
            <v>21</v>
          </cell>
        </row>
        <row r="1825">
          <cell r="A1825">
            <v>701000000</v>
          </cell>
          <cell r="D1825" t="str">
            <v>Univerzita Komenského v Bratislave</v>
          </cell>
          <cell r="E1825" t="str">
            <v>Fakulta matematiky, fyziky a informatiky</v>
          </cell>
          <cell r="L1825">
            <v>1</v>
          </cell>
          <cell r="M1825">
            <v>2</v>
          </cell>
          <cell r="AN1825">
            <v>6</v>
          </cell>
          <cell r="AO1825">
            <v>6</v>
          </cell>
          <cell r="AP1825">
            <v>0</v>
          </cell>
          <cell r="AQ1825">
            <v>0</v>
          </cell>
          <cell r="AR1825">
            <v>6</v>
          </cell>
          <cell r="BH1825">
            <v>9</v>
          </cell>
          <cell r="BI1825">
            <v>6</v>
          </cell>
          <cell r="BJ1825">
            <v>0</v>
          </cell>
          <cell r="BK1825" t="str">
            <v>UK</v>
          </cell>
          <cell r="BN1825">
            <v>6</v>
          </cell>
        </row>
        <row r="1826">
          <cell r="A1826">
            <v>701000000</v>
          </cell>
          <cell r="D1826" t="str">
            <v>Univerzita Komenského v Bratislave</v>
          </cell>
          <cell r="E1826" t="str">
            <v>Fakulta matematiky, fyziky a informatiky</v>
          </cell>
          <cell r="L1826">
            <v>1</v>
          </cell>
          <cell r="M1826">
            <v>1</v>
          </cell>
          <cell r="AN1826">
            <v>12</v>
          </cell>
          <cell r="AO1826">
            <v>12</v>
          </cell>
          <cell r="AP1826">
            <v>12</v>
          </cell>
          <cell r="AQ1826">
            <v>12</v>
          </cell>
          <cell r="AR1826">
            <v>12</v>
          </cell>
          <cell r="BH1826">
            <v>14.849999999999998</v>
          </cell>
          <cell r="BI1826">
            <v>12</v>
          </cell>
          <cell r="BJ1826">
            <v>0</v>
          </cell>
          <cell r="BK1826" t="str">
            <v>UK</v>
          </cell>
          <cell r="BN1826">
            <v>12</v>
          </cell>
        </row>
        <row r="1827">
          <cell r="A1827">
            <v>701000000</v>
          </cell>
          <cell r="D1827" t="str">
            <v>Univerzita Komenského v Bratislave</v>
          </cell>
          <cell r="E1827" t="str">
            <v>Fakulta matematiky, fyziky a informatiky</v>
          </cell>
          <cell r="L1827">
            <v>1</v>
          </cell>
          <cell r="M1827">
            <v>1</v>
          </cell>
          <cell r="AN1827">
            <v>1</v>
          </cell>
          <cell r="AO1827">
            <v>1</v>
          </cell>
          <cell r="AP1827">
            <v>0</v>
          </cell>
          <cell r="AQ1827">
            <v>0</v>
          </cell>
          <cell r="AR1827">
            <v>1</v>
          </cell>
          <cell r="BH1827">
            <v>1.02</v>
          </cell>
          <cell r="BI1827">
            <v>1</v>
          </cell>
          <cell r="BJ1827">
            <v>0</v>
          </cell>
          <cell r="BK1827" t="str">
            <v>UK</v>
          </cell>
          <cell r="BN1827">
            <v>1</v>
          </cell>
        </row>
        <row r="1828">
          <cell r="A1828">
            <v>701000000</v>
          </cell>
          <cell r="D1828" t="str">
            <v>Univerzita Komenského v Bratislave</v>
          </cell>
          <cell r="E1828" t="str">
            <v>Fakulta matematiky, fyziky a informatiky</v>
          </cell>
          <cell r="L1828">
            <v>1</v>
          </cell>
          <cell r="M1828">
            <v>1</v>
          </cell>
          <cell r="AN1828">
            <v>8</v>
          </cell>
          <cell r="AO1828">
            <v>8</v>
          </cell>
          <cell r="AP1828">
            <v>0</v>
          </cell>
          <cell r="AQ1828">
            <v>0</v>
          </cell>
          <cell r="AR1828">
            <v>8</v>
          </cell>
          <cell r="BH1828">
            <v>10.199999999999999</v>
          </cell>
          <cell r="BI1828">
            <v>8</v>
          </cell>
          <cell r="BJ1828">
            <v>0</v>
          </cell>
          <cell r="BK1828" t="str">
            <v>UK</v>
          </cell>
          <cell r="BN1828">
            <v>8</v>
          </cell>
        </row>
        <row r="1829">
          <cell r="A1829">
            <v>701000000</v>
          </cell>
          <cell r="D1829" t="str">
            <v>Univerzita Komenského v Bratislave</v>
          </cell>
          <cell r="E1829" t="str">
            <v>Fakulta matematiky, fyziky a informatiky</v>
          </cell>
          <cell r="L1829">
            <v>1</v>
          </cell>
          <cell r="M1829">
            <v>1</v>
          </cell>
          <cell r="AN1829">
            <v>16</v>
          </cell>
          <cell r="AO1829">
            <v>16</v>
          </cell>
          <cell r="AP1829">
            <v>0</v>
          </cell>
          <cell r="AQ1829">
            <v>0</v>
          </cell>
          <cell r="AR1829">
            <v>16</v>
          </cell>
          <cell r="BH1829">
            <v>16.509999999999998</v>
          </cell>
          <cell r="BI1829">
            <v>16</v>
          </cell>
          <cell r="BJ1829">
            <v>0</v>
          </cell>
          <cell r="BK1829" t="str">
            <v>UK</v>
          </cell>
          <cell r="BN1829">
            <v>16</v>
          </cell>
        </row>
        <row r="1830">
          <cell r="A1830">
            <v>701000000</v>
          </cell>
          <cell r="D1830" t="str">
            <v>Univerzita Komenského v Bratislave</v>
          </cell>
          <cell r="E1830" t="str">
            <v>Fakulta matematiky, fyziky a informatiky</v>
          </cell>
          <cell r="L1830">
            <v>1</v>
          </cell>
          <cell r="M1830">
            <v>1</v>
          </cell>
          <cell r="AN1830">
            <v>4</v>
          </cell>
          <cell r="AO1830">
            <v>5</v>
          </cell>
          <cell r="AP1830">
            <v>0</v>
          </cell>
          <cell r="AQ1830">
            <v>0</v>
          </cell>
          <cell r="AR1830">
            <v>4</v>
          </cell>
          <cell r="BH1830">
            <v>5.5500000000000007</v>
          </cell>
          <cell r="BI1830">
            <v>5</v>
          </cell>
          <cell r="BJ1830">
            <v>0</v>
          </cell>
          <cell r="BK1830" t="str">
            <v>UK</v>
          </cell>
          <cell r="BN1830">
            <v>4</v>
          </cell>
        </row>
        <row r="1831">
          <cell r="A1831">
            <v>701000000</v>
          </cell>
          <cell r="D1831" t="str">
            <v>Univerzita Komenského v Bratislave</v>
          </cell>
          <cell r="E1831" t="str">
            <v>Fakulta matematiky, fyziky a informatiky</v>
          </cell>
          <cell r="L1831">
            <v>2</v>
          </cell>
          <cell r="M1831">
            <v>3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BH1831">
            <v>0</v>
          </cell>
          <cell r="BI1831">
            <v>1</v>
          </cell>
          <cell r="BJ1831">
            <v>0</v>
          </cell>
          <cell r="BK1831" t="str">
            <v>UK</v>
          </cell>
          <cell r="BN1831">
            <v>0</v>
          </cell>
        </row>
        <row r="1832">
          <cell r="A1832">
            <v>706000000</v>
          </cell>
          <cell r="D1832" t="str">
            <v>Vysoká škola výtvarných umení v Bratislave</v>
          </cell>
          <cell r="E1832">
            <v>0</v>
          </cell>
          <cell r="L1832">
            <v>1</v>
          </cell>
          <cell r="M1832">
            <v>2</v>
          </cell>
          <cell r="AN1832">
            <v>60</v>
          </cell>
          <cell r="AO1832">
            <v>60</v>
          </cell>
          <cell r="AP1832">
            <v>0</v>
          </cell>
          <cell r="AQ1832">
            <v>0</v>
          </cell>
          <cell r="AR1832">
            <v>60</v>
          </cell>
          <cell r="BH1832">
            <v>156.44444444444446</v>
          </cell>
          <cell r="BI1832">
            <v>60</v>
          </cell>
          <cell r="BJ1832">
            <v>0</v>
          </cell>
          <cell r="BK1832" t="str">
            <v>VŠVU</v>
          </cell>
          <cell r="BN1832">
            <v>60</v>
          </cell>
        </row>
        <row r="1833">
          <cell r="A1833">
            <v>706000000</v>
          </cell>
          <cell r="D1833" t="str">
            <v>Vysoká škola výtvarných umení v Bratislave</v>
          </cell>
          <cell r="E1833">
            <v>0</v>
          </cell>
          <cell r="L1833">
            <v>1</v>
          </cell>
          <cell r="M1833">
            <v>2</v>
          </cell>
          <cell r="AN1833">
            <v>19</v>
          </cell>
          <cell r="AO1833">
            <v>19</v>
          </cell>
          <cell r="AP1833">
            <v>0</v>
          </cell>
          <cell r="AQ1833">
            <v>0</v>
          </cell>
          <cell r="AR1833">
            <v>19</v>
          </cell>
          <cell r="BH1833">
            <v>45.6</v>
          </cell>
          <cell r="BI1833">
            <v>19</v>
          </cell>
          <cell r="BJ1833">
            <v>0</v>
          </cell>
          <cell r="BK1833" t="str">
            <v>VŠVU</v>
          </cell>
          <cell r="BN1833">
            <v>19</v>
          </cell>
        </row>
        <row r="1834">
          <cell r="A1834">
            <v>701000000</v>
          </cell>
          <cell r="D1834" t="str">
            <v>Univerzita Komenského v Bratislave</v>
          </cell>
          <cell r="E1834" t="str">
            <v>Prírodovedecká fakulta</v>
          </cell>
          <cell r="L1834">
            <v>1</v>
          </cell>
          <cell r="M1834">
            <v>1</v>
          </cell>
          <cell r="AN1834">
            <v>31</v>
          </cell>
          <cell r="AO1834">
            <v>32</v>
          </cell>
          <cell r="AP1834">
            <v>0</v>
          </cell>
          <cell r="AQ1834">
            <v>0</v>
          </cell>
          <cell r="AR1834">
            <v>31</v>
          </cell>
          <cell r="BH1834">
            <v>41.55</v>
          </cell>
          <cell r="BI1834">
            <v>32</v>
          </cell>
          <cell r="BJ1834">
            <v>0</v>
          </cell>
          <cell r="BK1834" t="str">
            <v>UK</v>
          </cell>
          <cell r="BN1834">
            <v>31</v>
          </cell>
        </row>
        <row r="1835">
          <cell r="A1835">
            <v>701000000</v>
          </cell>
          <cell r="D1835" t="str">
            <v>Univerzita Komenského v Bratislave</v>
          </cell>
          <cell r="E1835" t="str">
            <v>Prírodovedecká fakulta</v>
          </cell>
          <cell r="L1835">
            <v>1</v>
          </cell>
          <cell r="M1835">
            <v>3</v>
          </cell>
          <cell r="AN1835">
            <v>15</v>
          </cell>
          <cell r="AO1835">
            <v>0</v>
          </cell>
          <cell r="AP1835">
            <v>0</v>
          </cell>
          <cell r="AQ1835">
            <v>0</v>
          </cell>
          <cell r="AR1835">
            <v>15</v>
          </cell>
          <cell r="BH1835">
            <v>85.05</v>
          </cell>
          <cell r="BI1835">
            <v>15</v>
          </cell>
          <cell r="BJ1835">
            <v>15</v>
          </cell>
          <cell r="BK1835" t="str">
            <v>UK</v>
          </cell>
          <cell r="BN1835">
            <v>15</v>
          </cell>
        </row>
        <row r="1836">
          <cell r="A1836">
            <v>701000000</v>
          </cell>
          <cell r="D1836" t="str">
            <v>Univerzita Komenského v Bratislave</v>
          </cell>
          <cell r="E1836" t="str">
            <v>Prírodovedecká fakulta</v>
          </cell>
          <cell r="L1836">
            <v>1</v>
          </cell>
          <cell r="M1836">
            <v>2</v>
          </cell>
          <cell r="AN1836">
            <v>29</v>
          </cell>
          <cell r="AO1836">
            <v>30</v>
          </cell>
          <cell r="AP1836">
            <v>0</v>
          </cell>
          <cell r="AQ1836">
            <v>0</v>
          </cell>
          <cell r="AR1836">
            <v>29</v>
          </cell>
          <cell r="BH1836">
            <v>43.5</v>
          </cell>
          <cell r="BI1836">
            <v>30</v>
          </cell>
          <cell r="BJ1836">
            <v>0</v>
          </cell>
          <cell r="BK1836" t="str">
            <v>UK</v>
          </cell>
          <cell r="BN1836">
            <v>29</v>
          </cell>
        </row>
        <row r="1837">
          <cell r="A1837">
            <v>701000000</v>
          </cell>
          <cell r="D1837" t="str">
            <v>Univerzita Komenského v Bratislave</v>
          </cell>
          <cell r="E1837" t="str">
            <v>Prírodovedecká fakulta</v>
          </cell>
          <cell r="L1837">
            <v>2</v>
          </cell>
          <cell r="M1837">
            <v>3</v>
          </cell>
          <cell r="AN1837">
            <v>2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BH1837">
            <v>0</v>
          </cell>
          <cell r="BI1837">
            <v>2</v>
          </cell>
          <cell r="BJ1837">
            <v>0</v>
          </cell>
          <cell r="BK1837" t="str">
            <v>UK</v>
          </cell>
          <cell r="BN1837">
            <v>0</v>
          </cell>
        </row>
        <row r="1838">
          <cell r="A1838">
            <v>701000000</v>
          </cell>
          <cell r="D1838" t="str">
            <v>Univerzita Komenského v Bratislave</v>
          </cell>
          <cell r="E1838" t="str">
            <v>Prírodovedecká fakulta</v>
          </cell>
          <cell r="L1838">
            <v>1</v>
          </cell>
          <cell r="M1838">
            <v>2</v>
          </cell>
          <cell r="AN1838">
            <v>11.5</v>
          </cell>
          <cell r="AO1838">
            <v>12.5</v>
          </cell>
          <cell r="AP1838">
            <v>12.5</v>
          </cell>
          <cell r="AQ1838">
            <v>11.5</v>
          </cell>
          <cell r="AR1838">
            <v>11.5</v>
          </cell>
          <cell r="BH1838">
            <v>16.099999999999998</v>
          </cell>
          <cell r="BI1838">
            <v>12.5</v>
          </cell>
          <cell r="BJ1838">
            <v>0</v>
          </cell>
          <cell r="BK1838" t="str">
            <v>UK</v>
          </cell>
          <cell r="BN1838">
            <v>11.5</v>
          </cell>
        </row>
        <row r="1839">
          <cell r="A1839">
            <v>701000000</v>
          </cell>
          <cell r="D1839" t="str">
            <v>Univerzita Komenského v Bratislave</v>
          </cell>
          <cell r="E1839" t="str">
            <v>Prírodovedecká fakulta</v>
          </cell>
          <cell r="L1839">
            <v>1</v>
          </cell>
          <cell r="M1839">
            <v>2</v>
          </cell>
          <cell r="AN1839">
            <v>27</v>
          </cell>
          <cell r="AO1839">
            <v>29</v>
          </cell>
          <cell r="AP1839">
            <v>29</v>
          </cell>
          <cell r="AQ1839">
            <v>27</v>
          </cell>
          <cell r="AR1839">
            <v>27</v>
          </cell>
          <cell r="BH1839">
            <v>36.156521739130433</v>
          </cell>
          <cell r="BI1839">
            <v>29</v>
          </cell>
          <cell r="BJ1839">
            <v>0</v>
          </cell>
          <cell r="BK1839" t="str">
            <v>UK</v>
          </cell>
          <cell r="BN1839">
            <v>27</v>
          </cell>
        </row>
        <row r="1840">
          <cell r="A1840">
            <v>701000000</v>
          </cell>
          <cell r="D1840" t="str">
            <v>Univerzita Komenského v Bratislave</v>
          </cell>
          <cell r="E1840" t="str">
            <v>Prírodovedecká fakulta</v>
          </cell>
          <cell r="L1840">
            <v>1</v>
          </cell>
          <cell r="M1840">
            <v>2</v>
          </cell>
          <cell r="AN1840">
            <v>26</v>
          </cell>
          <cell r="AO1840">
            <v>28</v>
          </cell>
          <cell r="AP1840">
            <v>0</v>
          </cell>
          <cell r="AQ1840">
            <v>0</v>
          </cell>
          <cell r="AR1840">
            <v>26</v>
          </cell>
          <cell r="BH1840">
            <v>29.999999999999996</v>
          </cell>
          <cell r="BI1840">
            <v>28</v>
          </cell>
          <cell r="BJ1840">
            <v>0</v>
          </cell>
          <cell r="BK1840" t="str">
            <v>UK</v>
          </cell>
          <cell r="BN1840">
            <v>26</v>
          </cell>
        </row>
        <row r="1841">
          <cell r="A1841">
            <v>701000000</v>
          </cell>
          <cell r="D1841" t="str">
            <v>Univerzita Komenského v Bratislave</v>
          </cell>
          <cell r="E1841" t="str">
            <v>Prírodovedecká fakulta</v>
          </cell>
          <cell r="L1841">
            <v>1</v>
          </cell>
          <cell r="M1841">
            <v>2</v>
          </cell>
          <cell r="AN1841">
            <v>6</v>
          </cell>
          <cell r="AO1841">
            <v>9</v>
          </cell>
          <cell r="AP1841">
            <v>0</v>
          </cell>
          <cell r="AQ1841">
            <v>0</v>
          </cell>
          <cell r="AR1841">
            <v>6</v>
          </cell>
          <cell r="BH1841">
            <v>9</v>
          </cell>
          <cell r="BI1841">
            <v>9</v>
          </cell>
          <cell r="BJ1841">
            <v>0</v>
          </cell>
          <cell r="BK1841" t="str">
            <v>UK</v>
          </cell>
          <cell r="BN1841">
            <v>6</v>
          </cell>
        </row>
        <row r="1842">
          <cell r="A1842">
            <v>701000000</v>
          </cell>
          <cell r="D1842" t="str">
            <v>Univerzita Komenského v Bratislave</v>
          </cell>
          <cell r="E1842" t="str">
            <v>Prírodovedecká fakulta</v>
          </cell>
          <cell r="L1842">
            <v>1</v>
          </cell>
          <cell r="M1842">
            <v>2</v>
          </cell>
          <cell r="AN1842">
            <v>9</v>
          </cell>
          <cell r="AO1842">
            <v>12</v>
          </cell>
          <cell r="AP1842">
            <v>0</v>
          </cell>
          <cell r="AQ1842">
            <v>0</v>
          </cell>
          <cell r="AR1842">
            <v>9</v>
          </cell>
          <cell r="BH1842">
            <v>10.125</v>
          </cell>
          <cell r="BI1842">
            <v>12</v>
          </cell>
          <cell r="BJ1842">
            <v>0</v>
          </cell>
          <cell r="BK1842" t="str">
            <v>UK</v>
          </cell>
          <cell r="BN1842">
            <v>9</v>
          </cell>
        </row>
        <row r="1843">
          <cell r="A1843">
            <v>701000000</v>
          </cell>
          <cell r="D1843" t="str">
            <v>Univerzita Komenského v Bratislave</v>
          </cell>
          <cell r="E1843" t="str">
            <v>Prírodovedecká fakulta</v>
          </cell>
          <cell r="L1843">
            <v>1</v>
          </cell>
          <cell r="M1843">
            <v>2</v>
          </cell>
          <cell r="AN1843">
            <v>1</v>
          </cell>
          <cell r="AO1843">
            <v>2</v>
          </cell>
          <cell r="AP1843">
            <v>0</v>
          </cell>
          <cell r="AQ1843">
            <v>0</v>
          </cell>
          <cell r="AR1843">
            <v>1</v>
          </cell>
          <cell r="BH1843">
            <v>1.5</v>
          </cell>
          <cell r="BI1843">
            <v>2</v>
          </cell>
          <cell r="BJ1843">
            <v>0</v>
          </cell>
          <cell r="BK1843" t="str">
            <v>UK</v>
          </cell>
          <cell r="BN1843">
            <v>1</v>
          </cell>
        </row>
        <row r="1844">
          <cell r="A1844">
            <v>701000000</v>
          </cell>
          <cell r="D1844" t="str">
            <v>Univerzita Komenského v Bratislave</v>
          </cell>
          <cell r="E1844" t="str">
            <v>Prírodovedecká fakulta</v>
          </cell>
          <cell r="L1844">
            <v>1</v>
          </cell>
          <cell r="M1844">
            <v>2</v>
          </cell>
          <cell r="AN1844">
            <v>10</v>
          </cell>
          <cell r="AO1844">
            <v>13</v>
          </cell>
          <cell r="AP1844">
            <v>0</v>
          </cell>
          <cell r="AQ1844">
            <v>0</v>
          </cell>
          <cell r="AR1844">
            <v>10</v>
          </cell>
          <cell r="BH1844">
            <v>15</v>
          </cell>
          <cell r="BI1844">
            <v>13</v>
          </cell>
          <cell r="BJ1844">
            <v>0</v>
          </cell>
          <cell r="BK1844" t="str">
            <v>UK</v>
          </cell>
          <cell r="BN1844">
            <v>10</v>
          </cell>
        </row>
        <row r="1845">
          <cell r="A1845">
            <v>701000000</v>
          </cell>
          <cell r="D1845" t="str">
            <v>Univerzita Komenského v Bratislave</v>
          </cell>
          <cell r="E1845" t="str">
            <v>Prírodovedecká fakulta</v>
          </cell>
          <cell r="L1845">
            <v>1</v>
          </cell>
          <cell r="M1845">
            <v>2</v>
          </cell>
          <cell r="AN1845">
            <v>52</v>
          </cell>
          <cell r="AO1845">
            <v>53</v>
          </cell>
          <cell r="AP1845">
            <v>0</v>
          </cell>
          <cell r="AQ1845">
            <v>0</v>
          </cell>
          <cell r="AR1845">
            <v>52</v>
          </cell>
          <cell r="BH1845">
            <v>55.714285714285715</v>
          </cell>
          <cell r="BI1845">
            <v>53</v>
          </cell>
          <cell r="BJ1845">
            <v>0</v>
          </cell>
          <cell r="BK1845" t="str">
            <v>UK</v>
          </cell>
          <cell r="BN1845">
            <v>52</v>
          </cell>
        </row>
        <row r="1846">
          <cell r="A1846">
            <v>701000000</v>
          </cell>
          <cell r="D1846" t="str">
            <v>Univerzita Komenského v Bratislave</v>
          </cell>
          <cell r="E1846" t="str">
            <v>Prírodovedecká fakulta</v>
          </cell>
          <cell r="L1846">
            <v>1</v>
          </cell>
          <cell r="M1846">
            <v>2</v>
          </cell>
          <cell r="AN1846">
            <v>25</v>
          </cell>
          <cell r="AO1846">
            <v>27</v>
          </cell>
          <cell r="AP1846">
            <v>0</v>
          </cell>
          <cell r="AQ1846">
            <v>0</v>
          </cell>
          <cell r="AR1846">
            <v>25</v>
          </cell>
          <cell r="BH1846">
            <v>37.5</v>
          </cell>
          <cell r="BI1846">
            <v>27</v>
          </cell>
          <cell r="BJ1846">
            <v>0</v>
          </cell>
          <cell r="BK1846" t="str">
            <v>UK</v>
          </cell>
          <cell r="BN1846">
            <v>25</v>
          </cell>
        </row>
        <row r="1847">
          <cell r="A1847">
            <v>701000000</v>
          </cell>
          <cell r="D1847" t="str">
            <v>Univerzita Komenského v Bratislave</v>
          </cell>
          <cell r="E1847" t="str">
            <v>Prírodovedecká fakulta</v>
          </cell>
          <cell r="L1847">
            <v>1</v>
          </cell>
          <cell r="M1847">
            <v>1</v>
          </cell>
          <cell r="AN1847">
            <v>23</v>
          </cell>
          <cell r="AO1847">
            <v>25</v>
          </cell>
          <cell r="AP1847">
            <v>0</v>
          </cell>
          <cell r="AQ1847">
            <v>0</v>
          </cell>
          <cell r="AR1847">
            <v>23</v>
          </cell>
          <cell r="BH1847">
            <v>30.900000000000002</v>
          </cell>
          <cell r="BI1847">
            <v>25</v>
          </cell>
          <cell r="BJ1847">
            <v>0</v>
          </cell>
          <cell r="BK1847" t="str">
            <v>UK</v>
          </cell>
          <cell r="BN1847">
            <v>23</v>
          </cell>
        </row>
        <row r="1848">
          <cell r="A1848">
            <v>701000000</v>
          </cell>
          <cell r="D1848" t="str">
            <v>Univerzita Komenského v Bratislave</v>
          </cell>
          <cell r="E1848" t="str">
            <v>Prírodovedecká fakulta</v>
          </cell>
          <cell r="L1848">
            <v>1</v>
          </cell>
          <cell r="M1848">
            <v>1</v>
          </cell>
          <cell r="AN1848">
            <v>20</v>
          </cell>
          <cell r="AO1848">
            <v>21</v>
          </cell>
          <cell r="AP1848">
            <v>0</v>
          </cell>
          <cell r="AQ1848">
            <v>0</v>
          </cell>
          <cell r="AR1848">
            <v>20</v>
          </cell>
          <cell r="BH1848">
            <v>26.400000000000002</v>
          </cell>
          <cell r="BI1848">
            <v>21</v>
          </cell>
          <cell r="BJ1848">
            <v>0</v>
          </cell>
          <cell r="BK1848" t="str">
            <v>UK</v>
          </cell>
          <cell r="BN1848">
            <v>20</v>
          </cell>
        </row>
        <row r="1849">
          <cell r="A1849">
            <v>713000000</v>
          </cell>
          <cell r="D1849" t="str">
            <v>Trnavská univerzita v Trnave</v>
          </cell>
          <cell r="E1849" t="str">
            <v>Pedagogická fakulta</v>
          </cell>
          <cell r="L1849">
            <v>1</v>
          </cell>
          <cell r="M1849">
            <v>2</v>
          </cell>
          <cell r="AN1849">
            <v>10.5</v>
          </cell>
          <cell r="AO1849">
            <v>11.5</v>
          </cell>
          <cell r="AP1849">
            <v>0</v>
          </cell>
          <cell r="AQ1849">
            <v>0</v>
          </cell>
          <cell r="AR1849">
            <v>10.5</v>
          </cell>
          <cell r="BH1849">
            <v>11.34</v>
          </cell>
          <cell r="BI1849">
            <v>11.5</v>
          </cell>
          <cell r="BJ1849">
            <v>0</v>
          </cell>
          <cell r="BK1849" t="str">
            <v>TVU</v>
          </cell>
          <cell r="BN1849">
            <v>10.5</v>
          </cell>
        </row>
        <row r="1850">
          <cell r="A1850">
            <v>713000000</v>
          </cell>
          <cell r="D1850" t="str">
            <v>Trnavská univerzita v Trnave</v>
          </cell>
          <cell r="E1850" t="str">
            <v>Pedagogická fakulta</v>
          </cell>
          <cell r="L1850">
            <v>1</v>
          </cell>
          <cell r="M1850">
            <v>2</v>
          </cell>
          <cell r="AN1850">
            <v>3.5</v>
          </cell>
          <cell r="AO1850">
            <v>4</v>
          </cell>
          <cell r="AP1850">
            <v>0</v>
          </cell>
          <cell r="AQ1850">
            <v>0</v>
          </cell>
          <cell r="AR1850">
            <v>3.5</v>
          </cell>
          <cell r="BH1850">
            <v>3.8500000000000005</v>
          </cell>
          <cell r="BI1850">
            <v>4</v>
          </cell>
          <cell r="BJ1850">
            <v>0</v>
          </cell>
          <cell r="BK1850" t="str">
            <v>TVU</v>
          </cell>
          <cell r="BN1850">
            <v>3.5</v>
          </cell>
        </row>
        <row r="1851">
          <cell r="A1851">
            <v>713000000</v>
          </cell>
          <cell r="D1851" t="str">
            <v>Trnavská univerzita v Trnave</v>
          </cell>
          <cell r="E1851" t="str">
            <v>Pedagogická fakulta</v>
          </cell>
          <cell r="L1851">
            <v>1</v>
          </cell>
          <cell r="M1851">
            <v>3</v>
          </cell>
          <cell r="AN1851">
            <v>2</v>
          </cell>
          <cell r="AO1851">
            <v>0</v>
          </cell>
          <cell r="AP1851">
            <v>0</v>
          </cell>
          <cell r="AQ1851">
            <v>0</v>
          </cell>
          <cell r="AR1851">
            <v>2</v>
          </cell>
          <cell r="BH1851">
            <v>8.8000000000000007</v>
          </cell>
          <cell r="BI1851">
            <v>2</v>
          </cell>
          <cell r="BJ1851">
            <v>2</v>
          </cell>
          <cell r="BK1851" t="str">
            <v>TVU</v>
          </cell>
          <cell r="BN1851">
            <v>2</v>
          </cell>
        </row>
        <row r="1852">
          <cell r="A1852">
            <v>713000000</v>
          </cell>
          <cell r="D1852" t="str">
            <v>Trnavská univerzita v Trnave</v>
          </cell>
          <cell r="E1852" t="str">
            <v>Pedagogická fakulta</v>
          </cell>
          <cell r="L1852">
            <v>1</v>
          </cell>
          <cell r="M1852">
            <v>3</v>
          </cell>
          <cell r="AN1852">
            <v>4</v>
          </cell>
          <cell r="AO1852">
            <v>0</v>
          </cell>
          <cell r="AP1852">
            <v>0</v>
          </cell>
          <cell r="AQ1852">
            <v>0</v>
          </cell>
          <cell r="AR1852">
            <v>4</v>
          </cell>
          <cell r="BH1852">
            <v>17.600000000000001</v>
          </cell>
          <cell r="BI1852">
            <v>4</v>
          </cell>
          <cell r="BJ1852">
            <v>4</v>
          </cell>
          <cell r="BK1852" t="str">
            <v>TVU</v>
          </cell>
          <cell r="BN1852">
            <v>4</v>
          </cell>
        </row>
        <row r="1853">
          <cell r="A1853">
            <v>713000000</v>
          </cell>
          <cell r="D1853" t="str">
            <v>Trnavská univerzita v Trnave</v>
          </cell>
          <cell r="E1853" t="str">
            <v>Pedagogická fakulta</v>
          </cell>
          <cell r="L1853">
            <v>1</v>
          </cell>
          <cell r="M1853">
            <v>2</v>
          </cell>
          <cell r="AN1853">
            <v>22</v>
          </cell>
          <cell r="AO1853">
            <v>23</v>
          </cell>
          <cell r="AP1853">
            <v>23</v>
          </cell>
          <cell r="AQ1853">
            <v>22</v>
          </cell>
          <cell r="AR1853">
            <v>22</v>
          </cell>
          <cell r="BH1853">
            <v>29.178947368421053</v>
          </cell>
          <cell r="BI1853">
            <v>23</v>
          </cell>
          <cell r="BJ1853">
            <v>0</v>
          </cell>
          <cell r="BK1853" t="str">
            <v>TVU</v>
          </cell>
          <cell r="BN1853">
            <v>22</v>
          </cell>
        </row>
        <row r="1854">
          <cell r="A1854">
            <v>713000000</v>
          </cell>
          <cell r="D1854" t="str">
            <v>Trnavská univerzita v Trnave</v>
          </cell>
          <cell r="E1854" t="str">
            <v>Pedagogická fakulta</v>
          </cell>
          <cell r="L1854">
            <v>1</v>
          </cell>
          <cell r="M1854">
            <v>2</v>
          </cell>
          <cell r="AN1854">
            <v>8.5</v>
          </cell>
          <cell r="AO1854">
            <v>10</v>
          </cell>
          <cell r="AP1854">
            <v>0</v>
          </cell>
          <cell r="AQ1854">
            <v>0</v>
          </cell>
          <cell r="AR1854">
            <v>8.5</v>
          </cell>
          <cell r="BH1854">
            <v>18.700000000000003</v>
          </cell>
          <cell r="BI1854">
            <v>10</v>
          </cell>
          <cell r="BJ1854">
            <v>0</v>
          </cell>
          <cell r="BK1854" t="str">
            <v>TVU</v>
          </cell>
          <cell r="BN1854">
            <v>8.5</v>
          </cell>
        </row>
        <row r="1855">
          <cell r="A1855">
            <v>713000000</v>
          </cell>
          <cell r="D1855" t="str">
            <v>Trnavská univerzita v Trnave</v>
          </cell>
          <cell r="E1855" t="str">
            <v>Pedagogická fakulta</v>
          </cell>
          <cell r="L1855">
            <v>1</v>
          </cell>
          <cell r="M1855">
            <v>1</v>
          </cell>
          <cell r="AN1855">
            <v>25.5</v>
          </cell>
          <cell r="AO1855">
            <v>30.5</v>
          </cell>
          <cell r="AP1855">
            <v>0</v>
          </cell>
          <cell r="AQ1855">
            <v>0</v>
          </cell>
          <cell r="AR1855">
            <v>25.5</v>
          </cell>
          <cell r="BH1855">
            <v>44.778461538461542</v>
          </cell>
          <cell r="BI1855">
            <v>30.5</v>
          </cell>
          <cell r="BJ1855">
            <v>0</v>
          </cell>
          <cell r="BK1855" t="str">
            <v>TVU</v>
          </cell>
          <cell r="BN1855">
            <v>25.5</v>
          </cell>
        </row>
        <row r="1856">
          <cell r="A1856">
            <v>713000000</v>
          </cell>
          <cell r="D1856" t="str">
            <v>Trnavská univerzita v Trnave</v>
          </cell>
          <cell r="E1856" t="str">
            <v>Pedagogická fakulta</v>
          </cell>
          <cell r="L1856">
            <v>1</v>
          </cell>
          <cell r="M1856">
            <v>2</v>
          </cell>
          <cell r="AN1856">
            <v>22.5</v>
          </cell>
          <cell r="AO1856">
            <v>24</v>
          </cell>
          <cell r="AP1856">
            <v>0</v>
          </cell>
          <cell r="AQ1856">
            <v>0</v>
          </cell>
          <cell r="AR1856">
            <v>22.5</v>
          </cell>
          <cell r="BH1856">
            <v>23.925000000000004</v>
          </cell>
          <cell r="BI1856">
            <v>24</v>
          </cell>
          <cell r="BJ1856">
            <v>0</v>
          </cell>
          <cell r="BK1856" t="str">
            <v>TVU</v>
          </cell>
          <cell r="BN1856">
            <v>22.5</v>
          </cell>
        </row>
        <row r="1857">
          <cell r="A1857">
            <v>713000000</v>
          </cell>
          <cell r="D1857" t="str">
            <v>Trnavská univerzita v Trnave</v>
          </cell>
          <cell r="E1857" t="str">
            <v>Pedagogická fakulta</v>
          </cell>
          <cell r="L1857">
            <v>1</v>
          </cell>
          <cell r="M1857">
            <v>2</v>
          </cell>
          <cell r="AN1857">
            <v>31</v>
          </cell>
          <cell r="AO1857">
            <v>32.5</v>
          </cell>
          <cell r="AP1857">
            <v>0</v>
          </cell>
          <cell r="AQ1857">
            <v>0</v>
          </cell>
          <cell r="AR1857">
            <v>31</v>
          </cell>
          <cell r="BH1857">
            <v>34.1</v>
          </cell>
          <cell r="BI1857">
            <v>32.5</v>
          </cell>
          <cell r="BJ1857">
            <v>0</v>
          </cell>
          <cell r="BK1857" t="str">
            <v>TVU</v>
          </cell>
          <cell r="BN1857">
            <v>31</v>
          </cell>
        </row>
        <row r="1858">
          <cell r="A1858">
            <v>713000000</v>
          </cell>
          <cell r="D1858" t="str">
            <v>Trnavská univerzita v Trnave</v>
          </cell>
          <cell r="E1858" t="str">
            <v>Pedagogická fakulta</v>
          </cell>
          <cell r="L1858">
            <v>2</v>
          </cell>
          <cell r="M1858">
            <v>2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BH1858">
            <v>0</v>
          </cell>
          <cell r="BI1858">
            <v>14</v>
          </cell>
          <cell r="BJ1858">
            <v>0</v>
          </cell>
          <cell r="BK1858" t="str">
            <v>TVU</v>
          </cell>
          <cell r="BN1858">
            <v>0</v>
          </cell>
        </row>
        <row r="1859">
          <cell r="A1859">
            <v>713000000</v>
          </cell>
          <cell r="D1859" t="str">
            <v>Trnavská univerzita v Trnave</v>
          </cell>
          <cell r="E1859" t="str">
            <v>Pedagogická fakulta</v>
          </cell>
          <cell r="L1859">
            <v>1</v>
          </cell>
          <cell r="M1859">
            <v>2</v>
          </cell>
          <cell r="AN1859">
            <v>33</v>
          </cell>
          <cell r="AO1859">
            <v>37</v>
          </cell>
          <cell r="AP1859">
            <v>0</v>
          </cell>
          <cell r="AQ1859">
            <v>0</v>
          </cell>
          <cell r="AR1859">
            <v>33</v>
          </cell>
          <cell r="BH1859">
            <v>36.300000000000004</v>
          </cell>
          <cell r="BI1859">
            <v>37</v>
          </cell>
          <cell r="BJ1859">
            <v>0</v>
          </cell>
          <cell r="BK1859" t="str">
            <v>TVU</v>
          </cell>
          <cell r="BN1859">
            <v>33</v>
          </cell>
        </row>
        <row r="1860">
          <cell r="A1860">
            <v>713000000</v>
          </cell>
          <cell r="D1860" t="str">
            <v>Trnavská univerzita v Trnave</v>
          </cell>
          <cell r="E1860" t="str">
            <v>Pedagogická fakulta</v>
          </cell>
          <cell r="L1860">
            <v>1</v>
          </cell>
          <cell r="M1860">
            <v>2</v>
          </cell>
          <cell r="AN1860">
            <v>19.5</v>
          </cell>
          <cell r="AO1860">
            <v>20</v>
          </cell>
          <cell r="AP1860">
            <v>0</v>
          </cell>
          <cell r="AQ1860">
            <v>0</v>
          </cell>
          <cell r="AR1860">
            <v>19.5</v>
          </cell>
          <cell r="BH1860">
            <v>21.450000000000003</v>
          </cell>
          <cell r="BI1860">
            <v>20</v>
          </cell>
          <cell r="BJ1860">
            <v>0</v>
          </cell>
          <cell r="BK1860" t="str">
            <v>TVU</v>
          </cell>
          <cell r="BN1860">
            <v>19.5</v>
          </cell>
        </row>
        <row r="1861">
          <cell r="A1861">
            <v>713000000</v>
          </cell>
          <cell r="D1861" t="str">
            <v>Trnavská univerzita v Trnave</v>
          </cell>
          <cell r="E1861" t="str">
            <v>Pedagogická fakulta</v>
          </cell>
          <cell r="L1861">
            <v>1</v>
          </cell>
          <cell r="M1861">
            <v>2</v>
          </cell>
          <cell r="AN1861">
            <v>30</v>
          </cell>
          <cell r="AO1861">
            <v>34</v>
          </cell>
          <cell r="AP1861">
            <v>0</v>
          </cell>
          <cell r="AQ1861">
            <v>0</v>
          </cell>
          <cell r="AR1861">
            <v>30</v>
          </cell>
          <cell r="BH1861">
            <v>36</v>
          </cell>
          <cell r="BI1861">
            <v>34</v>
          </cell>
          <cell r="BJ1861">
            <v>0</v>
          </cell>
          <cell r="BK1861" t="str">
            <v>TVU</v>
          </cell>
          <cell r="BN1861">
            <v>30</v>
          </cell>
        </row>
        <row r="1862">
          <cell r="A1862">
            <v>713000000</v>
          </cell>
          <cell r="D1862" t="str">
            <v>Trnavská univerzita v Trnave</v>
          </cell>
          <cell r="E1862" t="str">
            <v>Pedagogická fakulta</v>
          </cell>
          <cell r="L1862">
            <v>1</v>
          </cell>
          <cell r="M1862">
            <v>2</v>
          </cell>
          <cell r="AN1862">
            <v>113</v>
          </cell>
          <cell r="AO1862">
            <v>116</v>
          </cell>
          <cell r="AP1862">
            <v>0</v>
          </cell>
          <cell r="AQ1862">
            <v>0</v>
          </cell>
          <cell r="AR1862">
            <v>113</v>
          </cell>
          <cell r="BH1862">
            <v>126.56</v>
          </cell>
          <cell r="BI1862">
            <v>116</v>
          </cell>
          <cell r="BJ1862">
            <v>0</v>
          </cell>
          <cell r="BK1862" t="str">
            <v>TVU</v>
          </cell>
          <cell r="BN1862">
            <v>113</v>
          </cell>
        </row>
        <row r="1863">
          <cell r="A1863">
            <v>713000000</v>
          </cell>
          <cell r="D1863" t="str">
            <v>Trnavská univerzita v Trnave</v>
          </cell>
          <cell r="E1863" t="str">
            <v>Pedagogická fakulta</v>
          </cell>
          <cell r="L1863">
            <v>1</v>
          </cell>
          <cell r="M1863">
            <v>2</v>
          </cell>
          <cell r="AN1863">
            <v>28</v>
          </cell>
          <cell r="AO1863">
            <v>29</v>
          </cell>
          <cell r="AP1863">
            <v>0</v>
          </cell>
          <cell r="AQ1863">
            <v>0</v>
          </cell>
          <cell r="AR1863">
            <v>28</v>
          </cell>
          <cell r="BH1863">
            <v>33.6</v>
          </cell>
          <cell r="BI1863">
            <v>29</v>
          </cell>
          <cell r="BJ1863">
            <v>0</v>
          </cell>
          <cell r="BK1863" t="str">
            <v>TVU</v>
          </cell>
          <cell r="BN1863">
            <v>28</v>
          </cell>
        </row>
        <row r="1864">
          <cell r="A1864">
            <v>713000000</v>
          </cell>
          <cell r="D1864" t="str">
            <v>Trnavská univerzita v Trnave</v>
          </cell>
          <cell r="E1864" t="str">
            <v>Pedagogická fakulta</v>
          </cell>
          <cell r="L1864">
            <v>1</v>
          </cell>
          <cell r="M1864">
            <v>2</v>
          </cell>
          <cell r="AN1864">
            <v>3.5</v>
          </cell>
          <cell r="AO1864">
            <v>4</v>
          </cell>
          <cell r="AP1864">
            <v>0</v>
          </cell>
          <cell r="AQ1864">
            <v>0</v>
          </cell>
          <cell r="AR1864">
            <v>3.5</v>
          </cell>
          <cell r="BH1864">
            <v>3.8500000000000005</v>
          </cell>
          <cell r="BI1864">
            <v>4</v>
          </cell>
          <cell r="BJ1864">
            <v>0</v>
          </cell>
          <cell r="BK1864" t="str">
            <v>TVU</v>
          </cell>
          <cell r="BN1864">
            <v>3.5</v>
          </cell>
        </row>
        <row r="1865">
          <cell r="A1865">
            <v>713000000</v>
          </cell>
          <cell r="D1865" t="str">
            <v>Trnavská univerzita v Trnave</v>
          </cell>
          <cell r="E1865" t="str">
            <v>Pedagogická fakulta</v>
          </cell>
          <cell r="L1865">
            <v>1</v>
          </cell>
          <cell r="M1865">
            <v>2</v>
          </cell>
          <cell r="AN1865">
            <v>11</v>
          </cell>
          <cell r="AO1865">
            <v>11.5</v>
          </cell>
          <cell r="AP1865">
            <v>0</v>
          </cell>
          <cell r="AQ1865">
            <v>0</v>
          </cell>
          <cell r="AR1865">
            <v>11</v>
          </cell>
          <cell r="BH1865">
            <v>13.688888888888886</v>
          </cell>
          <cell r="BI1865">
            <v>11.5</v>
          </cell>
          <cell r="BJ1865">
            <v>0</v>
          </cell>
          <cell r="BK1865" t="str">
            <v>TVU</v>
          </cell>
          <cell r="BN1865">
            <v>11</v>
          </cell>
        </row>
        <row r="1866">
          <cell r="A1866">
            <v>713000000</v>
          </cell>
          <cell r="D1866" t="str">
            <v>Trnavská univerzita v Trnave</v>
          </cell>
          <cell r="E1866" t="str">
            <v>Pedagogická fakulta</v>
          </cell>
          <cell r="L1866">
            <v>1</v>
          </cell>
          <cell r="M1866">
            <v>1</v>
          </cell>
          <cell r="AN1866">
            <v>7</v>
          </cell>
          <cell r="AO1866">
            <v>8</v>
          </cell>
          <cell r="AP1866">
            <v>0</v>
          </cell>
          <cell r="AQ1866">
            <v>0</v>
          </cell>
          <cell r="AR1866">
            <v>7</v>
          </cell>
          <cell r="BH1866">
            <v>6.5449999999999999</v>
          </cell>
          <cell r="BI1866">
            <v>8</v>
          </cell>
          <cell r="BJ1866">
            <v>0</v>
          </cell>
          <cell r="BK1866" t="str">
            <v>TVU</v>
          </cell>
          <cell r="BN1866">
            <v>7</v>
          </cell>
        </row>
        <row r="1867">
          <cell r="A1867">
            <v>713000000</v>
          </cell>
          <cell r="D1867" t="str">
            <v>Trnavská univerzita v Trnave</v>
          </cell>
          <cell r="E1867" t="str">
            <v>Pedagogická fakulta</v>
          </cell>
          <cell r="L1867">
            <v>1</v>
          </cell>
          <cell r="M1867">
            <v>1</v>
          </cell>
          <cell r="AN1867">
            <v>13</v>
          </cell>
          <cell r="AO1867">
            <v>15</v>
          </cell>
          <cell r="AP1867">
            <v>15</v>
          </cell>
          <cell r="AQ1867">
            <v>13</v>
          </cell>
          <cell r="AR1867">
            <v>13</v>
          </cell>
          <cell r="BH1867">
            <v>12.719999999999999</v>
          </cell>
          <cell r="BI1867">
            <v>15</v>
          </cell>
          <cell r="BJ1867">
            <v>0</v>
          </cell>
          <cell r="BK1867" t="str">
            <v>TVU</v>
          </cell>
          <cell r="BN1867">
            <v>13</v>
          </cell>
        </row>
        <row r="1868">
          <cell r="A1868">
            <v>713000000</v>
          </cell>
          <cell r="D1868" t="str">
            <v>Trnavská univerzita v Trnave</v>
          </cell>
          <cell r="E1868" t="str">
            <v>Pedagogická fakulta</v>
          </cell>
          <cell r="L1868">
            <v>1</v>
          </cell>
          <cell r="M1868">
            <v>1</v>
          </cell>
          <cell r="AN1868">
            <v>23.5</v>
          </cell>
          <cell r="AO1868">
            <v>28</v>
          </cell>
          <cell r="AP1868">
            <v>28</v>
          </cell>
          <cell r="AQ1868">
            <v>23.5</v>
          </cell>
          <cell r="AR1868">
            <v>23.5</v>
          </cell>
          <cell r="BH1868">
            <v>24.599999999999998</v>
          </cell>
          <cell r="BI1868">
            <v>28</v>
          </cell>
          <cell r="BJ1868">
            <v>0</v>
          </cell>
          <cell r="BK1868" t="str">
            <v>TVU</v>
          </cell>
          <cell r="BN1868">
            <v>23.5</v>
          </cell>
        </row>
        <row r="1869">
          <cell r="A1869">
            <v>713000000</v>
          </cell>
          <cell r="D1869" t="str">
            <v>Trnavská univerzita v Trnave</v>
          </cell>
          <cell r="E1869" t="str">
            <v>Pedagogická fakulta</v>
          </cell>
          <cell r="L1869">
            <v>1</v>
          </cell>
          <cell r="M1869">
            <v>1</v>
          </cell>
          <cell r="AN1869">
            <v>1</v>
          </cell>
          <cell r="AO1869">
            <v>1.5</v>
          </cell>
          <cell r="AP1869">
            <v>0</v>
          </cell>
          <cell r="AQ1869">
            <v>0</v>
          </cell>
          <cell r="AR1869">
            <v>1</v>
          </cell>
          <cell r="BH1869">
            <v>0.93500000000000005</v>
          </cell>
          <cell r="BI1869">
            <v>1.5</v>
          </cell>
          <cell r="BJ1869">
            <v>0</v>
          </cell>
          <cell r="BK1869" t="str">
            <v>TVU</v>
          </cell>
          <cell r="BN1869">
            <v>1</v>
          </cell>
        </row>
        <row r="1870">
          <cell r="A1870">
            <v>713000000</v>
          </cell>
          <cell r="D1870" t="str">
            <v>Trnavská univerzita v Trnave</v>
          </cell>
          <cell r="E1870" t="str">
            <v>Pedagogická fakulta</v>
          </cell>
          <cell r="L1870">
            <v>1</v>
          </cell>
          <cell r="M1870">
            <v>1</v>
          </cell>
          <cell r="AN1870">
            <v>16.5</v>
          </cell>
          <cell r="AO1870">
            <v>17.5</v>
          </cell>
          <cell r="AP1870">
            <v>17.5</v>
          </cell>
          <cell r="AQ1870">
            <v>16.5</v>
          </cell>
          <cell r="AR1870">
            <v>16.5</v>
          </cell>
          <cell r="BH1870">
            <v>19.739999999999998</v>
          </cell>
          <cell r="BI1870">
            <v>17.5</v>
          </cell>
          <cell r="BJ1870">
            <v>0</v>
          </cell>
          <cell r="BK1870" t="str">
            <v>TVU</v>
          </cell>
          <cell r="BN1870">
            <v>16.5</v>
          </cell>
        </row>
        <row r="1871">
          <cell r="A1871">
            <v>713000000</v>
          </cell>
          <cell r="D1871" t="str">
            <v>Trnavská univerzita v Trnave</v>
          </cell>
          <cell r="E1871" t="str">
            <v>Pedagogická fakulta</v>
          </cell>
          <cell r="L1871">
            <v>1</v>
          </cell>
          <cell r="M1871">
            <v>1</v>
          </cell>
          <cell r="AN1871">
            <v>40</v>
          </cell>
          <cell r="AO1871">
            <v>42.5</v>
          </cell>
          <cell r="AP1871">
            <v>42.5</v>
          </cell>
          <cell r="AQ1871">
            <v>40</v>
          </cell>
          <cell r="AR1871">
            <v>40</v>
          </cell>
          <cell r="BH1871">
            <v>48.230000000000004</v>
          </cell>
          <cell r="BI1871">
            <v>42.5</v>
          </cell>
          <cell r="BJ1871">
            <v>0</v>
          </cell>
          <cell r="BK1871" t="str">
            <v>TVU</v>
          </cell>
          <cell r="BN1871">
            <v>40</v>
          </cell>
        </row>
        <row r="1872">
          <cell r="A1872">
            <v>713000000</v>
          </cell>
          <cell r="D1872" t="str">
            <v>Trnavská univerzita v Trnave</v>
          </cell>
          <cell r="E1872" t="str">
            <v>Pedagogická fakulta</v>
          </cell>
          <cell r="L1872">
            <v>1</v>
          </cell>
          <cell r="M1872">
            <v>1</v>
          </cell>
          <cell r="AN1872">
            <v>42</v>
          </cell>
          <cell r="AO1872">
            <v>47</v>
          </cell>
          <cell r="AP1872">
            <v>0</v>
          </cell>
          <cell r="AQ1872">
            <v>0</v>
          </cell>
          <cell r="AR1872">
            <v>42</v>
          </cell>
          <cell r="BH1872">
            <v>39.6</v>
          </cell>
          <cell r="BI1872">
            <v>47</v>
          </cell>
          <cell r="BJ1872">
            <v>0</v>
          </cell>
          <cell r="BK1872" t="str">
            <v>TVU</v>
          </cell>
          <cell r="BN1872">
            <v>42</v>
          </cell>
        </row>
        <row r="1873">
          <cell r="A1873">
            <v>713000000</v>
          </cell>
          <cell r="D1873" t="str">
            <v>Trnavská univerzita v Trnave</v>
          </cell>
          <cell r="E1873" t="str">
            <v>Pedagogická fakulta</v>
          </cell>
          <cell r="L1873">
            <v>1</v>
          </cell>
          <cell r="M1873">
            <v>1</v>
          </cell>
          <cell r="AN1873">
            <v>11</v>
          </cell>
          <cell r="AO1873">
            <v>14</v>
          </cell>
          <cell r="AP1873">
            <v>0</v>
          </cell>
          <cell r="AQ1873">
            <v>0</v>
          </cell>
          <cell r="AR1873">
            <v>11</v>
          </cell>
          <cell r="BH1873">
            <v>10.450000000000001</v>
          </cell>
          <cell r="BI1873">
            <v>14</v>
          </cell>
          <cell r="BJ1873">
            <v>0</v>
          </cell>
          <cell r="BK1873" t="str">
            <v>TVU</v>
          </cell>
          <cell r="BN1873">
            <v>11</v>
          </cell>
        </row>
        <row r="1874">
          <cell r="A1874">
            <v>713000000</v>
          </cell>
          <cell r="D1874" t="str">
            <v>Trnavská univerzita v Trnave</v>
          </cell>
          <cell r="E1874" t="str">
            <v>Pedagogická fakulta</v>
          </cell>
          <cell r="L1874">
            <v>2</v>
          </cell>
          <cell r="M1874">
            <v>3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BH1874">
            <v>0</v>
          </cell>
          <cell r="BI1874">
            <v>2</v>
          </cell>
          <cell r="BJ1874">
            <v>0</v>
          </cell>
          <cell r="BK1874" t="str">
            <v>TVU</v>
          </cell>
          <cell r="BN1874">
            <v>0</v>
          </cell>
        </row>
        <row r="1875">
          <cell r="A1875">
            <v>720000000</v>
          </cell>
          <cell r="D1875" t="str">
            <v>Univerzita sv. Cyrila a Metoda v Trnave</v>
          </cell>
          <cell r="E1875" t="str">
            <v>Fakulta masmediálnej komunikácie</v>
          </cell>
          <cell r="L1875">
            <v>2</v>
          </cell>
          <cell r="M1875">
            <v>2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BH1875">
            <v>0</v>
          </cell>
          <cell r="BI1875">
            <v>49</v>
          </cell>
          <cell r="BJ1875">
            <v>0</v>
          </cell>
          <cell r="BK1875" t="str">
            <v>UCM</v>
          </cell>
          <cell r="BN1875">
            <v>0</v>
          </cell>
        </row>
        <row r="1876">
          <cell r="A1876">
            <v>720000000</v>
          </cell>
          <cell r="D1876" t="str">
            <v>Univerzita sv. Cyrila a Metoda v Trnave</v>
          </cell>
          <cell r="E1876" t="str">
            <v>Fakulta masmediálnej komunikácie</v>
          </cell>
          <cell r="L1876">
            <v>2</v>
          </cell>
          <cell r="M1876">
            <v>2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BH1876">
            <v>0</v>
          </cell>
          <cell r="BI1876">
            <v>7</v>
          </cell>
          <cell r="BJ1876">
            <v>0</v>
          </cell>
          <cell r="BK1876" t="str">
            <v>UCM</v>
          </cell>
          <cell r="BN1876">
            <v>0</v>
          </cell>
        </row>
        <row r="1877">
          <cell r="A1877">
            <v>720000000</v>
          </cell>
          <cell r="D1877" t="str">
            <v>Univerzita sv. Cyrila a Metoda v Trnave</v>
          </cell>
          <cell r="E1877" t="str">
            <v>Fakulta masmediálnej komunikácie</v>
          </cell>
          <cell r="L1877">
            <v>1</v>
          </cell>
          <cell r="M1877">
            <v>2</v>
          </cell>
          <cell r="AN1877">
            <v>153</v>
          </cell>
          <cell r="AO1877">
            <v>189</v>
          </cell>
          <cell r="AP1877">
            <v>0</v>
          </cell>
          <cell r="AQ1877">
            <v>0</v>
          </cell>
          <cell r="AR1877">
            <v>153</v>
          </cell>
          <cell r="BH1877">
            <v>162.49655172413793</v>
          </cell>
          <cell r="BI1877">
            <v>189</v>
          </cell>
          <cell r="BJ1877">
            <v>0</v>
          </cell>
          <cell r="BK1877" t="str">
            <v>UCM</v>
          </cell>
          <cell r="BN1877">
            <v>153</v>
          </cell>
        </row>
        <row r="1878">
          <cell r="A1878">
            <v>720000000</v>
          </cell>
          <cell r="D1878" t="str">
            <v>Univerzita sv. Cyrila a Metoda v Trnave</v>
          </cell>
          <cell r="E1878" t="str">
            <v>Fakulta masmediálnej komunikácie</v>
          </cell>
          <cell r="L1878">
            <v>1</v>
          </cell>
          <cell r="M1878">
            <v>3</v>
          </cell>
          <cell r="AN1878">
            <v>8</v>
          </cell>
          <cell r="AO1878">
            <v>0</v>
          </cell>
          <cell r="AP1878">
            <v>0</v>
          </cell>
          <cell r="AQ1878">
            <v>0</v>
          </cell>
          <cell r="AR1878">
            <v>8</v>
          </cell>
          <cell r="BH1878">
            <v>35.200000000000003</v>
          </cell>
          <cell r="BI1878">
            <v>8</v>
          </cell>
          <cell r="BJ1878">
            <v>8</v>
          </cell>
          <cell r="BK1878" t="str">
            <v>UCM</v>
          </cell>
          <cell r="BN1878">
            <v>8</v>
          </cell>
        </row>
        <row r="1879">
          <cell r="A1879">
            <v>720000000</v>
          </cell>
          <cell r="D1879" t="str">
            <v>Univerzita sv. Cyrila a Metoda v Trnave</v>
          </cell>
          <cell r="E1879" t="str">
            <v>Fakulta masmediálnej komunikácie</v>
          </cell>
          <cell r="L1879">
            <v>1</v>
          </cell>
          <cell r="M1879">
            <v>2</v>
          </cell>
          <cell r="AN1879">
            <v>64</v>
          </cell>
          <cell r="AO1879">
            <v>73</v>
          </cell>
          <cell r="AP1879">
            <v>0</v>
          </cell>
          <cell r="AQ1879">
            <v>0</v>
          </cell>
          <cell r="AR1879">
            <v>64</v>
          </cell>
          <cell r="BH1879">
            <v>51.2</v>
          </cell>
          <cell r="BI1879">
            <v>73</v>
          </cell>
          <cell r="BJ1879">
            <v>0</v>
          </cell>
          <cell r="BK1879" t="str">
            <v>UCM</v>
          </cell>
          <cell r="BN1879">
            <v>64</v>
          </cell>
        </row>
        <row r="1880">
          <cell r="A1880">
            <v>720000000</v>
          </cell>
          <cell r="D1880" t="str">
            <v>Univerzita sv. Cyrila a Metoda v Trnave</v>
          </cell>
          <cell r="E1880" t="str">
            <v>Fakulta masmediálnej komunikácie</v>
          </cell>
          <cell r="L1880">
            <v>1</v>
          </cell>
          <cell r="M1880">
            <v>2</v>
          </cell>
          <cell r="AN1880">
            <v>145</v>
          </cell>
          <cell r="AO1880">
            <v>162</v>
          </cell>
          <cell r="AP1880">
            <v>0</v>
          </cell>
          <cell r="AQ1880">
            <v>0</v>
          </cell>
          <cell r="AR1880">
            <v>145</v>
          </cell>
          <cell r="BH1880">
            <v>163.76470588235293</v>
          </cell>
          <cell r="BI1880">
            <v>162</v>
          </cell>
          <cell r="BJ1880">
            <v>0</v>
          </cell>
          <cell r="BK1880" t="str">
            <v>UCM</v>
          </cell>
          <cell r="BN1880">
            <v>145</v>
          </cell>
        </row>
        <row r="1881">
          <cell r="A1881">
            <v>720000000</v>
          </cell>
          <cell r="D1881" t="str">
            <v>Univerzita sv. Cyrila a Metoda v Trnave</v>
          </cell>
          <cell r="E1881" t="str">
            <v>Fakulta masmediálnej komunikácie</v>
          </cell>
          <cell r="L1881">
            <v>2</v>
          </cell>
          <cell r="M1881">
            <v>1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BH1881">
            <v>0</v>
          </cell>
          <cell r="BI1881">
            <v>49</v>
          </cell>
          <cell r="BJ1881">
            <v>0</v>
          </cell>
          <cell r="BK1881" t="str">
            <v>UCM</v>
          </cell>
          <cell r="BN1881">
            <v>0</v>
          </cell>
        </row>
        <row r="1882">
          <cell r="A1882">
            <v>720000000</v>
          </cell>
          <cell r="D1882" t="str">
            <v>Univerzita sv. Cyrila a Metoda v Trnave</v>
          </cell>
          <cell r="E1882" t="str">
            <v>Fakulta masmediálnej komunikácie</v>
          </cell>
          <cell r="L1882">
            <v>1</v>
          </cell>
          <cell r="M1882">
            <v>2</v>
          </cell>
          <cell r="AN1882">
            <v>7</v>
          </cell>
          <cell r="AO1882">
            <v>8</v>
          </cell>
          <cell r="AP1882">
            <v>0</v>
          </cell>
          <cell r="AQ1882">
            <v>0</v>
          </cell>
          <cell r="AR1882">
            <v>7</v>
          </cell>
          <cell r="BH1882">
            <v>2.8000000000000003</v>
          </cell>
          <cell r="BI1882">
            <v>8</v>
          </cell>
          <cell r="BJ1882">
            <v>0</v>
          </cell>
          <cell r="BK1882" t="str">
            <v>UCM</v>
          </cell>
          <cell r="BN1882">
            <v>7</v>
          </cell>
        </row>
        <row r="1883">
          <cell r="A1883">
            <v>720000000</v>
          </cell>
          <cell r="D1883" t="str">
            <v>Univerzita sv. Cyrila a Metoda v Trnave</v>
          </cell>
          <cell r="E1883" t="str">
            <v>Fakulta masmediálnej komunikácie</v>
          </cell>
          <cell r="L1883">
            <v>1</v>
          </cell>
          <cell r="M1883">
            <v>1</v>
          </cell>
          <cell r="AN1883">
            <v>314</v>
          </cell>
          <cell r="AO1883">
            <v>376</v>
          </cell>
          <cell r="AP1883">
            <v>0</v>
          </cell>
          <cell r="AQ1883">
            <v>0</v>
          </cell>
          <cell r="AR1883">
            <v>314</v>
          </cell>
          <cell r="BH1883">
            <v>331.30975609756092</v>
          </cell>
          <cell r="BI1883">
            <v>376</v>
          </cell>
          <cell r="BJ1883">
            <v>0</v>
          </cell>
          <cell r="BK1883" t="str">
            <v>UCM</v>
          </cell>
          <cell r="BN1883">
            <v>314</v>
          </cell>
        </row>
        <row r="1884">
          <cell r="A1884">
            <v>720000000</v>
          </cell>
          <cell r="D1884" t="str">
            <v>Univerzita sv. Cyrila a Metoda v Trnave</v>
          </cell>
          <cell r="E1884" t="str">
            <v>Fakulta masmediálnej komunikácie</v>
          </cell>
          <cell r="L1884">
            <v>1</v>
          </cell>
          <cell r="M1884">
            <v>1</v>
          </cell>
          <cell r="AN1884">
            <v>164</v>
          </cell>
          <cell r="AO1884">
            <v>199</v>
          </cell>
          <cell r="AP1884">
            <v>0</v>
          </cell>
          <cell r="AQ1884">
            <v>0</v>
          </cell>
          <cell r="AR1884">
            <v>164</v>
          </cell>
          <cell r="BH1884">
            <v>163.93263157894737</v>
          </cell>
          <cell r="BI1884">
            <v>199</v>
          </cell>
          <cell r="BJ1884">
            <v>0</v>
          </cell>
          <cell r="BK1884" t="str">
            <v>UCM</v>
          </cell>
          <cell r="BN1884">
            <v>164</v>
          </cell>
        </row>
        <row r="1885">
          <cell r="A1885">
            <v>720000000</v>
          </cell>
          <cell r="D1885" t="str">
            <v>Univerzita sv. Cyrila a Metoda v Trnave</v>
          </cell>
          <cell r="E1885" t="str">
            <v>Fakulta masmediálnej komunikácie</v>
          </cell>
          <cell r="L1885">
            <v>1</v>
          </cell>
          <cell r="M1885">
            <v>3</v>
          </cell>
          <cell r="AN1885">
            <v>5</v>
          </cell>
          <cell r="AO1885">
            <v>0</v>
          </cell>
          <cell r="AP1885">
            <v>0</v>
          </cell>
          <cell r="AQ1885">
            <v>0</v>
          </cell>
          <cell r="AR1885">
            <v>5</v>
          </cell>
          <cell r="BH1885">
            <v>22</v>
          </cell>
          <cell r="BI1885">
            <v>5</v>
          </cell>
          <cell r="BJ1885">
            <v>5</v>
          </cell>
          <cell r="BK1885" t="str">
            <v>UCM</v>
          </cell>
          <cell r="BN1885">
            <v>5</v>
          </cell>
        </row>
        <row r="1886">
          <cell r="A1886">
            <v>701000000</v>
          </cell>
          <cell r="D1886" t="str">
            <v>Univerzita Komenského v Bratislave</v>
          </cell>
          <cell r="E1886" t="str">
            <v>Fakulta matematiky, fyziky a informatiky</v>
          </cell>
          <cell r="L1886">
            <v>1</v>
          </cell>
          <cell r="M1886">
            <v>2</v>
          </cell>
          <cell r="AN1886">
            <v>11</v>
          </cell>
          <cell r="AO1886">
            <v>12</v>
          </cell>
          <cell r="AP1886">
            <v>0</v>
          </cell>
          <cell r="AQ1886">
            <v>0</v>
          </cell>
          <cell r="AR1886">
            <v>11</v>
          </cell>
          <cell r="BH1886">
            <v>25.299999999999997</v>
          </cell>
          <cell r="BI1886">
            <v>12</v>
          </cell>
          <cell r="BJ1886">
            <v>0</v>
          </cell>
          <cell r="BK1886" t="str">
            <v>UK</v>
          </cell>
          <cell r="BN1886">
            <v>11</v>
          </cell>
        </row>
        <row r="1887">
          <cell r="A1887">
            <v>701000000</v>
          </cell>
          <cell r="D1887" t="str">
            <v>Univerzita Komenského v Bratislave</v>
          </cell>
          <cell r="E1887" t="str">
            <v>Lekárska fakulta</v>
          </cell>
          <cell r="L1887">
            <v>1</v>
          </cell>
          <cell r="M1887">
            <v>3</v>
          </cell>
          <cell r="AN1887">
            <v>3</v>
          </cell>
          <cell r="AO1887">
            <v>0</v>
          </cell>
          <cell r="AP1887">
            <v>0</v>
          </cell>
          <cell r="AQ1887">
            <v>0</v>
          </cell>
          <cell r="AR1887">
            <v>3</v>
          </cell>
          <cell r="BH1887">
            <v>29.725714285714282</v>
          </cell>
          <cell r="BI1887">
            <v>3</v>
          </cell>
          <cell r="BJ1887">
            <v>3</v>
          </cell>
          <cell r="BK1887" t="str">
            <v>UK</v>
          </cell>
          <cell r="BN1887">
            <v>3</v>
          </cell>
        </row>
        <row r="1888">
          <cell r="A1888">
            <v>701000000</v>
          </cell>
          <cell r="D1888" t="str">
            <v>Univerzita Komenského v Bratislave</v>
          </cell>
          <cell r="E1888" t="str">
            <v>Lekárska fakulta</v>
          </cell>
          <cell r="L1888">
            <v>1</v>
          </cell>
          <cell r="M1888">
            <v>3</v>
          </cell>
          <cell r="AN1888">
            <v>1</v>
          </cell>
          <cell r="AO1888">
            <v>0</v>
          </cell>
          <cell r="AP1888">
            <v>0</v>
          </cell>
          <cell r="AQ1888">
            <v>0</v>
          </cell>
          <cell r="AR1888">
            <v>1</v>
          </cell>
          <cell r="BH1888">
            <v>9.5625</v>
          </cell>
          <cell r="BI1888">
            <v>1</v>
          </cell>
          <cell r="BJ1888">
            <v>1</v>
          </cell>
          <cell r="BK1888" t="str">
            <v>UK</v>
          </cell>
          <cell r="BN1888">
            <v>1</v>
          </cell>
        </row>
        <row r="1889">
          <cell r="A1889">
            <v>701000000</v>
          </cell>
          <cell r="D1889" t="str">
            <v>Univerzita Komenského v Bratislave</v>
          </cell>
          <cell r="E1889" t="str">
            <v>Lekárska fakulta</v>
          </cell>
          <cell r="L1889">
            <v>1</v>
          </cell>
          <cell r="M1889">
            <v>3</v>
          </cell>
          <cell r="AN1889">
            <v>3</v>
          </cell>
          <cell r="AO1889">
            <v>0</v>
          </cell>
          <cell r="AP1889">
            <v>0</v>
          </cell>
          <cell r="AQ1889">
            <v>0</v>
          </cell>
          <cell r="AR1889">
            <v>3</v>
          </cell>
          <cell r="BH1889">
            <v>30.599999999999998</v>
          </cell>
          <cell r="BI1889">
            <v>3</v>
          </cell>
          <cell r="BJ1889">
            <v>3</v>
          </cell>
          <cell r="BK1889" t="str">
            <v>UK</v>
          </cell>
          <cell r="BN1889">
            <v>3</v>
          </cell>
        </row>
        <row r="1890">
          <cell r="A1890">
            <v>701000000</v>
          </cell>
          <cell r="D1890" t="str">
            <v>Univerzita Komenského v Bratislave</v>
          </cell>
          <cell r="E1890" t="str">
            <v>Lekárska fakulta</v>
          </cell>
          <cell r="L1890">
            <v>1</v>
          </cell>
          <cell r="M1890">
            <v>3</v>
          </cell>
          <cell r="AN1890">
            <v>1</v>
          </cell>
          <cell r="AO1890">
            <v>0</v>
          </cell>
          <cell r="AP1890">
            <v>0</v>
          </cell>
          <cell r="AQ1890">
            <v>0</v>
          </cell>
          <cell r="AR1890">
            <v>1</v>
          </cell>
          <cell r="BH1890">
            <v>9.9085714285714275</v>
          </cell>
          <cell r="BI1890">
            <v>1</v>
          </cell>
          <cell r="BJ1890">
            <v>1</v>
          </cell>
          <cell r="BK1890" t="str">
            <v>UK</v>
          </cell>
          <cell r="BN1890">
            <v>1</v>
          </cell>
        </row>
        <row r="1891">
          <cell r="A1891">
            <v>701000000</v>
          </cell>
          <cell r="D1891" t="str">
            <v>Univerzita Komenského v Bratislave</v>
          </cell>
          <cell r="E1891" t="str">
            <v>Filozofická fakulta</v>
          </cell>
          <cell r="L1891">
            <v>1</v>
          </cell>
          <cell r="M1891">
            <v>2</v>
          </cell>
          <cell r="AN1891">
            <v>38</v>
          </cell>
          <cell r="AO1891">
            <v>41</v>
          </cell>
          <cell r="AP1891">
            <v>0</v>
          </cell>
          <cell r="AQ1891">
            <v>0</v>
          </cell>
          <cell r="AR1891">
            <v>38</v>
          </cell>
          <cell r="BH1891">
            <v>22.8</v>
          </cell>
          <cell r="BI1891">
            <v>41</v>
          </cell>
          <cell r="BJ1891">
            <v>0</v>
          </cell>
          <cell r="BK1891" t="str">
            <v>UK</v>
          </cell>
          <cell r="BN1891">
            <v>38</v>
          </cell>
        </row>
        <row r="1892">
          <cell r="A1892">
            <v>701000000</v>
          </cell>
          <cell r="D1892" t="str">
            <v>Univerzita Komenského v Bratislave</v>
          </cell>
          <cell r="E1892" t="str">
            <v>Filozofická fakulta</v>
          </cell>
          <cell r="L1892">
            <v>1</v>
          </cell>
          <cell r="M1892">
            <v>2</v>
          </cell>
          <cell r="AN1892">
            <v>14</v>
          </cell>
          <cell r="AO1892">
            <v>16</v>
          </cell>
          <cell r="AP1892">
            <v>0</v>
          </cell>
          <cell r="AQ1892">
            <v>0</v>
          </cell>
          <cell r="AR1892">
            <v>14</v>
          </cell>
          <cell r="BH1892">
            <v>10.5</v>
          </cell>
          <cell r="BI1892">
            <v>16</v>
          </cell>
          <cell r="BJ1892">
            <v>0</v>
          </cell>
          <cell r="BK1892" t="str">
            <v>UK</v>
          </cell>
          <cell r="BN1892">
            <v>14</v>
          </cell>
        </row>
        <row r="1893">
          <cell r="A1893">
            <v>701000000</v>
          </cell>
          <cell r="D1893" t="str">
            <v>Univerzita Komenského v Bratislave</v>
          </cell>
          <cell r="E1893" t="str">
            <v>Filozofická fakulta</v>
          </cell>
          <cell r="L1893">
            <v>1</v>
          </cell>
          <cell r="M1893">
            <v>1</v>
          </cell>
          <cell r="AN1893">
            <v>12</v>
          </cell>
          <cell r="AO1893">
            <v>20</v>
          </cell>
          <cell r="AP1893">
            <v>0</v>
          </cell>
          <cell r="AQ1893">
            <v>0</v>
          </cell>
          <cell r="AR1893">
            <v>12</v>
          </cell>
          <cell r="BH1893">
            <v>9.6</v>
          </cell>
          <cell r="BI1893">
            <v>20</v>
          </cell>
          <cell r="BJ1893">
            <v>0</v>
          </cell>
          <cell r="BK1893" t="str">
            <v>UK</v>
          </cell>
          <cell r="BN1893">
            <v>12</v>
          </cell>
        </row>
        <row r="1894">
          <cell r="A1894">
            <v>701000000</v>
          </cell>
          <cell r="D1894" t="str">
            <v>Univerzita Komenského v Bratislave</v>
          </cell>
          <cell r="E1894" t="str">
            <v>Filozofická fakulta</v>
          </cell>
          <cell r="L1894">
            <v>1</v>
          </cell>
          <cell r="M1894">
            <v>2</v>
          </cell>
          <cell r="AN1894">
            <v>9</v>
          </cell>
          <cell r="AO1894">
            <v>10</v>
          </cell>
          <cell r="AP1894">
            <v>0</v>
          </cell>
          <cell r="AQ1894">
            <v>0</v>
          </cell>
          <cell r="AR1894">
            <v>9</v>
          </cell>
          <cell r="BH1894">
            <v>7.2</v>
          </cell>
          <cell r="BI1894">
            <v>10</v>
          </cell>
          <cell r="BJ1894">
            <v>0</v>
          </cell>
          <cell r="BK1894" t="str">
            <v>UK</v>
          </cell>
          <cell r="BN1894">
            <v>9</v>
          </cell>
        </row>
        <row r="1895">
          <cell r="A1895">
            <v>701000000</v>
          </cell>
          <cell r="D1895" t="str">
            <v>Univerzita Komenského v Bratislave</v>
          </cell>
          <cell r="E1895" t="str">
            <v>Filozofická fakulta</v>
          </cell>
          <cell r="L1895">
            <v>1</v>
          </cell>
          <cell r="M1895">
            <v>2</v>
          </cell>
          <cell r="AN1895">
            <v>15.5</v>
          </cell>
          <cell r="AO1895">
            <v>17</v>
          </cell>
          <cell r="AP1895">
            <v>0</v>
          </cell>
          <cell r="AQ1895">
            <v>0</v>
          </cell>
          <cell r="AR1895">
            <v>15.5</v>
          </cell>
          <cell r="BH1895">
            <v>20.925000000000001</v>
          </cell>
          <cell r="BI1895">
            <v>17</v>
          </cell>
          <cell r="BJ1895">
            <v>0</v>
          </cell>
          <cell r="BK1895" t="str">
            <v>UK</v>
          </cell>
          <cell r="BN1895">
            <v>15.5</v>
          </cell>
        </row>
        <row r="1896">
          <cell r="A1896">
            <v>701000000</v>
          </cell>
          <cell r="D1896" t="str">
            <v>Univerzita Komenského v Bratislave</v>
          </cell>
          <cell r="E1896" t="str">
            <v>Filozofická fakulta</v>
          </cell>
          <cell r="L1896">
            <v>1</v>
          </cell>
          <cell r="M1896">
            <v>2</v>
          </cell>
          <cell r="AN1896">
            <v>71</v>
          </cell>
          <cell r="AO1896">
            <v>80</v>
          </cell>
          <cell r="AP1896">
            <v>0</v>
          </cell>
          <cell r="AQ1896">
            <v>0</v>
          </cell>
          <cell r="AR1896">
            <v>71</v>
          </cell>
          <cell r="BH1896">
            <v>76.954838709677418</v>
          </cell>
          <cell r="BI1896">
            <v>80</v>
          </cell>
          <cell r="BJ1896">
            <v>0</v>
          </cell>
          <cell r="BK1896" t="str">
            <v>UK</v>
          </cell>
          <cell r="BN1896">
            <v>71</v>
          </cell>
        </row>
        <row r="1897">
          <cell r="A1897">
            <v>701000000</v>
          </cell>
          <cell r="D1897" t="str">
            <v>Univerzita Komenského v Bratislave</v>
          </cell>
          <cell r="E1897" t="str">
            <v>Filozofická fakulta</v>
          </cell>
          <cell r="L1897">
            <v>1</v>
          </cell>
          <cell r="M1897">
            <v>2</v>
          </cell>
          <cell r="AN1897">
            <v>15</v>
          </cell>
          <cell r="AO1897">
            <v>20</v>
          </cell>
          <cell r="AP1897">
            <v>0</v>
          </cell>
          <cell r="AQ1897">
            <v>0</v>
          </cell>
          <cell r="AR1897">
            <v>15</v>
          </cell>
          <cell r="BH1897">
            <v>5.0000000000000009</v>
          </cell>
          <cell r="BI1897">
            <v>20</v>
          </cell>
          <cell r="BJ1897">
            <v>0</v>
          </cell>
          <cell r="BK1897" t="str">
            <v>UK</v>
          </cell>
          <cell r="BN1897">
            <v>15</v>
          </cell>
        </row>
        <row r="1898">
          <cell r="A1898">
            <v>701000000</v>
          </cell>
          <cell r="D1898" t="str">
            <v>Univerzita Komenského v Bratislave</v>
          </cell>
          <cell r="E1898" t="str">
            <v>Filozofická fakulta</v>
          </cell>
          <cell r="L1898">
            <v>1</v>
          </cell>
          <cell r="M1898">
            <v>2</v>
          </cell>
          <cell r="AN1898">
            <v>5.5</v>
          </cell>
          <cell r="AO1898">
            <v>7</v>
          </cell>
          <cell r="AP1898">
            <v>0</v>
          </cell>
          <cell r="AQ1898">
            <v>0</v>
          </cell>
          <cell r="AR1898">
            <v>5.5</v>
          </cell>
          <cell r="BH1898">
            <v>7.0714285714285721</v>
          </cell>
          <cell r="BI1898">
            <v>7</v>
          </cell>
          <cell r="BJ1898">
            <v>0</v>
          </cell>
          <cell r="BK1898" t="str">
            <v>UK</v>
          </cell>
          <cell r="BN1898">
            <v>5.5</v>
          </cell>
        </row>
        <row r="1899">
          <cell r="A1899">
            <v>701000000</v>
          </cell>
          <cell r="D1899" t="str">
            <v>Univerzita Komenského v Bratislave</v>
          </cell>
          <cell r="E1899" t="str">
            <v>Filozofická fakulta</v>
          </cell>
          <cell r="L1899">
            <v>1</v>
          </cell>
          <cell r="M1899">
            <v>2</v>
          </cell>
          <cell r="AN1899">
            <v>2</v>
          </cell>
          <cell r="AO1899">
            <v>3</v>
          </cell>
          <cell r="AP1899">
            <v>0</v>
          </cell>
          <cell r="AQ1899">
            <v>0</v>
          </cell>
          <cell r="AR1899">
            <v>2</v>
          </cell>
          <cell r="BH1899">
            <v>2.2000000000000002</v>
          </cell>
          <cell r="BI1899">
            <v>3</v>
          </cell>
          <cell r="BJ1899">
            <v>0</v>
          </cell>
          <cell r="BK1899" t="str">
            <v>UK</v>
          </cell>
          <cell r="BN1899">
            <v>2</v>
          </cell>
        </row>
        <row r="1900">
          <cell r="A1900">
            <v>701000000</v>
          </cell>
          <cell r="D1900" t="str">
            <v>Univerzita Komenského v Bratislave</v>
          </cell>
          <cell r="E1900" t="str">
            <v>Filozofická fakulta</v>
          </cell>
          <cell r="L1900">
            <v>1</v>
          </cell>
          <cell r="M1900">
            <v>2</v>
          </cell>
          <cell r="AN1900">
            <v>14</v>
          </cell>
          <cell r="AO1900">
            <v>18</v>
          </cell>
          <cell r="AP1900">
            <v>0</v>
          </cell>
          <cell r="AQ1900">
            <v>0</v>
          </cell>
          <cell r="AR1900">
            <v>14</v>
          </cell>
          <cell r="BH1900">
            <v>16.8</v>
          </cell>
          <cell r="BI1900">
            <v>18</v>
          </cell>
          <cell r="BJ1900">
            <v>0</v>
          </cell>
          <cell r="BK1900" t="str">
            <v>UK</v>
          </cell>
          <cell r="BN1900">
            <v>14</v>
          </cell>
        </row>
        <row r="1901">
          <cell r="A1901">
            <v>701000000</v>
          </cell>
          <cell r="D1901" t="str">
            <v>Univerzita Komenského v Bratislave</v>
          </cell>
          <cell r="E1901" t="str">
            <v>Filozofická fakulta</v>
          </cell>
          <cell r="L1901">
            <v>1</v>
          </cell>
          <cell r="M1901">
            <v>2</v>
          </cell>
          <cell r="AN1901">
            <v>22</v>
          </cell>
          <cell r="AO1901">
            <v>24</v>
          </cell>
          <cell r="AP1901">
            <v>0</v>
          </cell>
          <cell r="AQ1901">
            <v>0</v>
          </cell>
          <cell r="AR1901">
            <v>22</v>
          </cell>
          <cell r="BH1901">
            <v>23.19166666666667</v>
          </cell>
          <cell r="BI1901">
            <v>24</v>
          </cell>
          <cell r="BJ1901">
            <v>0</v>
          </cell>
          <cell r="BK1901" t="str">
            <v>UK</v>
          </cell>
          <cell r="BN1901">
            <v>22</v>
          </cell>
        </row>
        <row r="1902">
          <cell r="A1902">
            <v>701000000</v>
          </cell>
          <cell r="D1902" t="str">
            <v>Univerzita Komenského v Bratislave</v>
          </cell>
          <cell r="E1902" t="str">
            <v>Filozofická fakulta</v>
          </cell>
          <cell r="L1902">
            <v>1</v>
          </cell>
          <cell r="M1902">
            <v>2</v>
          </cell>
          <cell r="AN1902">
            <v>18</v>
          </cell>
          <cell r="AO1902">
            <v>18</v>
          </cell>
          <cell r="AP1902">
            <v>0</v>
          </cell>
          <cell r="AQ1902">
            <v>0</v>
          </cell>
          <cell r="AR1902">
            <v>18</v>
          </cell>
          <cell r="BH1902">
            <v>13.5</v>
          </cell>
          <cell r="BI1902">
            <v>18</v>
          </cell>
          <cell r="BJ1902">
            <v>0</v>
          </cell>
          <cell r="BK1902" t="str">
            <v>UK</v>
          </cell>
          <cell r="BN1902">
            <v>18</v>
          </cell>
        </row>
        <row r="1903">
          <cell r="A1903">
            <v>701000000</v>
          </cell>
          <cell r="D1903" t="str">
            <v>Univerzita Komenského v Bratislave</v>
          </cell>
          <cell r="E1903" t="str">
            <v>Filozofická fakulta</v>
          </cell>
          <cell r="L1903">
            <v>1</v>
          </cell>
          <cell r="M1903">
            <v>2</v>
          </cell>
          <cell r="AN1903">
            <v>5.5</v>
          </cell>
          <cell r="AO1903">
            <v>6</v>
          </cell>
          <cell r="AP1903">
            <v>0</v>
          </cell>
          <cell r="AQ1903">
            <v>0</v>
          </cell>
          <cell r="AR1903">
            <v>5.5</v>
          </cell>
          <cell r="BH1903">
            <v>8.25</v>
          </cell>
          <cell r="BI1903">
            <v>6</v>
          </cell>
          <cell r="BJ1903">
            <v>0</v>
          </cell>
          <cell r="BK1903" t="str">
            <v>UK</v>
          </cell>
          <cell r="BN1903">
            <v>5.5</v>
          </cell>
        </row>
        <row r="1904">
          <cell r="A1904">
            <v>701000000</v>
          </cell>
          <cell r="D1904" t="str">
            <v>Univerzita Komenského v Bratislave</v>
          </cell>
          <cell r="E1904" t="str">
            <v>Filozofická fakulta</v>
          </cell>
          <cell r="L1904">
            <v>1</v>
          </cell>
          <cell r="M1904">
            <v>2</v>
          </cell>
          <cell r="AN1904">
            <v>10.5</v>
          </cell>
          <cell r="AO1904">
            <v>11</v>
          </cell>
          <cell r="AP1904">
            <v>0</v>
          </cell>
          <cell r="AQ1904">
            <v>0</v>
          </cell>
          <cell r="AR1904">
            <v>10.5</v>
          </cell>
          <cell r="BH1904">
            <v>15.75</v>
          </cell>
          <cell r="BI1904">
            <v>11</v>
          </cell>
          <cell r="BJ1904">
            <v>0</v>
          </cell>
          <cell r="BK1904" t="str">
            <v>UK</v>
          </cell>
          <cell r="BN1904">
            <v>10.5</v>
          </cell>
        </row>
        <row r="1905">
          <cell r="A1905">
            <v>701000000</v>
          </cell>
          <cell r="D1905" t="str">
            <v>Univerzita Komenského v Bratislave</v>
          </cell>
          <cell r="E1905" t="str">
            <v>Filozofická fakulta</v>
          </cell>
          <cell r="L1905">
            <v>1</v>
          </cell>
          <cell r="M1905">
            <v>2</v>
          </cell>
          <cell r="AN1905">
            <v>11.5</v>
          </cell>
          <cell r="AO1905">
            <v>12</v>
          </cell>
          <cell r="AP1905">
            <v>0</v>
          </cell>
          <cell r="AQ1905">
            <v>0</v>
          </cell>
          <cell r="AR1905">
            <v>11.5</v>
          </cell>
          <cell r="BH1905">
            <v>14.375</v>
          </cell>
          <cell r="BI1905">
            <v>12</v>
          </cell>
          <cell r="BJ1905">
            <v>0</v>
          </cell>
          <cell r="BK1905" t="str">
            <v>UK</v>
          </cell>
          <cell r="BN1905">
            <v>11.5</v>
          </cell>
        </row>
        <row r="1906">
          <cell r="A1906">
            <v>701000000</v>
          </cell>
          <cell r="D1906" t="str">
            <v>Univerzita Komenského v Bratislave</v>
          </cell>
          <cell r="E1906" t="str">
            <v>Filozofická fakulta</v>
          </cell>
          <cell r="L1906">
            <v>1</v>
          </cell>
          <cell r="M1906">
            <v>2</v>
          </cell>
          <cell r="AN1906">
            <v>11</v>
          </cell>
          <cell r="AO1906">
            <v>13</v>
          </cell>
          <cell r="AP1906">
            <v>0</v>
          </cell>
          <cell r="AQ1906">
            <v>0</v>
          </cell>
          <cell r="AR1906">
            <v>11</v>
          </cell>
          <cell r="BH1906">
            <v>8.25</v>
          </cell>
          <cell r="BI1906">
            <v>13</v>
          </cell>
          <cell r="BJ1906">
            <v>0</v>
          </cell>
          <cell r="BK1906" t="str">
            <v>UK</v>
          </cell>
          <cell r="BN1906">
            <v>11</v>
          </cell>
        </row>
        <row r="1907">
          <cell r="A1907">
            <v>701000000</v>
          </cell>
          <cell r="D1907" t="str">
            <v>Univerzita Komenského v Bratislave</v>
          </cell>
          <cell r="E1907" t="str">
            <v>Filozofická fakulta</v>
          </cell>
          <cell r="L1907">
            <v>1</v>
          </cell>
          <cell r="M1907">
            <v>2</v>
          </cell>
          <cell r="AN1907">
            <v>1.5</v>
          </cell>
          <cell r="AO1907">
            <v>1.5</v>
          </cell>
          <cell r="AP1907">
            <v>0</v>
          </cell>
          <cell r="AQ1907">
            <v>0</v>
          </cell>
          <cell r="AR1907">
            <v>1.5</v>
          </cell>
          <cell r="BH1907">
            <v>2.25</v>
          </cell>
          <cell r="BI1907">
            <v>1.5</v>
          </cell>
          <cell r="BJ1907">
            <v>0</v>
          </cell>
          <cell r="BK1907" t="str">
            <v>UK</v>
          </cell>
          <cell r="BN1907">
            <v>1.5</v>
          </cell>
        </row>
        <row r="1908">
          <cell r="A1908">
            <v>701000000</v>
          </cell>
          <cell r="D1908" t="str">
            <v>Univerzita Komenského v Bratislave</v>
          </cell>
          <cell r="E1908" t="str">
            <v>Filozofická fakulta</v>
          </cell>
          <cell r="L1908">
            <v>1</v>
          </cell>
          <cell r="M1908">
            <v>2</v>
          </cell>
          <cell r="AN1908">
            <v>8</v>
          </cell>
          <cell r="AO1908">
            <v>8.5</v>
          </cell>
          <cell r="AP1908">
            <v>0</v>
          </cell>
          <cell r="AQ1908">
            <v>0</v>
          </cell>
          <cell r="AR1908">
            <v>8</v>
          </cell>
          <cell r="BH1908">
            <v>12</v>
          </cell>
          <cell r="BI1908">
            <v>8.5</v>
          </cell>
          <cell r="BJ1908">
            <v>0</v>
          </cell>
          <cell r="BK1908" t="str">
            <v>UK</v>
          </cell>
          <cell r="BN1908">
            <v>8</v>
          </cell>
        </row>
        <row r="1909">
          <cell r="A1909">
            <v>701000000</v>
          </cell>
          <cell r="D1909" t="str">
            <v>Univerzita Komenského v Bratislave</v>
          </cell>
          <cell r="E1909" t="str">
            <v>Filozofická fakulta</v>
          </cell>
          <cell r="L1909">
            <v>1</v>
          </cell>
          <cell r="M1909">
            <v>2</v>
          </cell>
          <cell r="AN1909">
            <v>9</v>
          </cell>
          <cell r="AO1909">
            <v>10</v>
          </cell>
          <cell r="AP1909">
            <v>0</v>
          </cell>
          <cell r="AQ1909">
            <v>0</v>
          </cell>
          <cell r="AR1909">
            <v>9</v>
          </cell>
          <cell r="BH1909">
            <v>9</v>
          </cell>
          <cell r="BI1909">
            <v>10</v>
          </cell>
          <cell r="BJ1909">
            <v>0</v>
          </cell>
          <cell r="BK1909" t="str">
            <v>UK</v>
          </cell>
          <cell r="BN1909">
            <v>9</v>
          </cell>
        </row>
        <row r="1910">
          <cell r="A1910">
            <v>701000000</v>
          </cell>
          <cell r="D1910" t="str">
            <v>Univerzita Komenského v Bratislave</v>
          </cell>
          <cell r="E1910" t="str">
            <v>Filozofická fakulta</v>
          </cell>
          <cell r="L1910">
            <v>1</v>
          </cell>
          <cell r="M1910">
            <v>1</v>
          </cell>
          <cell r="AN1910">
            <v>4.5</v>
          </cell>
          <cell r="AO1910">
            <v>5</v>
          </cell>
          <cell r="AP1910">
            <v>0</v>
          </cell>
          <cell r="AQ1910">
            <v>0</v>
          </cell>
          <cell r="AR1910">
            <v>4.5</v>
          </cell>
          <cell r="BH1910">
            <v>4.9499999999999993</v>
          </cell>
          <cell r="BI1910">
            <v>5</v>
          </cell>
          <cell r="BJ1910">
            <v>0</v>
          </cell>
          <cell r="BK1910" t="str">
            <v>UK</v>
          </cell>
          <cell r="BN1910">
            <v>4.5</v>
          </cell>
        </row>
        <row r="1911">
          <cell r="A1911">
            <v>701000000</v>
          </cell>
          <cell r="D1911" t="str">
            <v>Univerzita Komenského v Bratislave</v>
          </cell>
          <cell r="E1911" t="str">
            <v>Filozofická fakulta</v>
          </cell>
          <cell r="L1911">
            <v>1</v>
          </cell>
          <cell r="M1911">
            <v>1</v>
          </cell>
          <cell r="AN1911">
            <v>28.5</v>
          </cell>
          <cell r="AO1911">
            <v>31.5</v>
          </cell>
          <cell r="AP1911">
            <v>0</v>
          </cell>
          <cell r="AQ1911">
            <v>0</v>
          </cell>
          <cell r="AR1911">
            <v>28.5</v>
          </cell>
          <cell r="BH1911">
            <v>33.825000000000003</v>
          </cell>
          <cell r="BI1911">
            <v>31.5</v>
          </cell>
          <cell r="BJ1911">
            <v>0</v>
          </cell>
          <cell r="BK1911" t="str">
            <v>UK</v>
          </cell>
          <cell r="BN1911">
            <v>28.5</v>
          </cell>
        </row>
        <row r="1912">
          <cell r="A1912">
            <v>701000000</v>
          </cell>
          <cell r="D1912" t="str">
            <v>Univerzita Komenského v Bratislave</v>
          </cell>
          <cell r="E1912" t="str">
            <v>Filozofická fakulta</v>
          </cell>
          <cell r="L1912">
            <v>1</v>
          </cell>
          <cell r="M1912">
            <v>2</v>
          </cell>
          <cell r="AN1912">
            <v>7</v>
          </cell>
          <cell r="AO1912">
            <v>8</v>
          </cell>
          <cell r="AP1912">
            <v>0</v>
          </cell>
          <cell r="AQ1912">
            <v>0</v>
          </cell>
          <cell r="AR1912">
            <v>7</v>
          </cell>
          <cell r="BH1912">
            <v>7</v>
          </cell>
          <cell r="BI1912">
            <v>8</v>
          </cell>
          <cell r="BJ1912">
            <v>0</v>
          </cell>
          <cell r="BK1912" t="str">
            <v>UK</v>
          </cell>
          <cell r="BN1912">
            <v>7</v>
          </cell>
        </row>
        <row r="1913">
          <cell r="A1913">
            <v>701000000</v>
          </cell>
          <cell r="D1913" t="str">
            <v>Univerzita Komenského v Bratislave</v>
          </cell>
          <cell r="E1913" t="str">
            <v>Filozofická fakulta</v>
          </cell>
          <cell r="L1913">
            <v>2</v>
          </cell>
          <cell r="M1913">
            <v>3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BH1913">
            <v>0</v>
          </cell>
          <cell r="BI1913">
            <v>3</v>
          </cell>
          <cell r="BJ1913">
            <v>0</v>
          </cell>
          <cell r="BK1913" t="str">
            <v>UK</v>
          </cell>
          <cell r="BN1913">
            <v>0</v>
          </cell>
        </row>
        <row r="1914">
          <cell r="A1914">
            <v>701000000</v>
          </cell>
          <cell r="D1914" t="str">
            <v>Univerzita Komenského v Bratislave</v>
          </cell>
          <cell r="E1914" t="str">
            <v>Filozofická fakulta</v>
          </cell>
          <cell r="L1914">
            <v>1</v>
          </cell>
          <cell r="M1914">
            <v>1</v>
          </cell>
          <cell r="AN1914">
            <v>6</v>
          </cell>
          <cell r="AO1914">
            <v>9</v>
          </cell>
          <cell r="AP1914">
            <v>0</v>
          </cell>
          <cell r="AQ1914">
            <v>0</v>
          </cell>
          <cell r="AR1914">
            <v>6</v>
          </cell>
          <cell r="BH1914">
            <v>6.84</v>
          </cell>
          <cell r="BI1914">
            <v>9</v>
          </cell>
          <cell r="BJ1914">
            <v>0</v>
          </cell>
          <cell r="BK1914" t="str">
            <v>UK</v>
          </cell>
          <cell r="BN1914">
            <v>6</v>
          </cell>
        </row>
        <row r="1915">
          <cell r="A1915">
            <v>701000000</v>
          </cell>
          <cell r="D1915" t="str">
            <v>Univerzita Komenského v Bratislave</v>
          </cell>
          <cell r="E1915" t="str">
            <v>Filozofická fakulta</v>
          </cell>
          <cell r="L1915">
            <v>1</v>
          </cell>
          <cell r="M1915">
            <v>1</v>
          </cell>
          <cell r="AN1915">
            <v>13.5</v>
          </cell>
          <cell r="AO1915">
            <v>14</v>
          </cell>
          <cell r="AP1915">
            <v>0</v>
          </cell>
          <cell r="AQ1915">
            <v>0</v>
          </cell>
          <cell r="AR1915">
            <v>13.5</v>
          </cell>
          <cell r="BH1915">
            <v>12.705000000000002</v>
          </cell>
          <cell r="BI1915">
            <v>14</v>
          </cell>
          <cell r="BJ1915">
            <v>0</v>
          </cell>
          <cell r="BK1915" t="str">
            <v>UK</v>
          </cell>
          <cell r="BN1915">
            <v>13.5</v>
          </cell>
        </row>
        <row r="1916">
          <cell r="A1916">
            <v>701000000</v>
          </cell>
          <cell r="D1916" t="str">
            <v>Univerzita Komenského v Bratislave</v>
          </cell>
          <cell r="E1916" t="str">
            <v>Filozofická fakulta</v>
          </cell>
          <cell r="L1916">
            <v>1</v>
          </cell>
          <cell r="M1916">
            <v>1</v>
          </cell>
          <cell r="AN1916">
            <v>14</v>
          </cell>
          <cell r="AO1916">
            <v>17</v>
          </cell>
          <cell r="AP1916">
            <v>0</v>
          </cell>
          <cell r="AQ1916">
            <v>0</v>
          </cell>
          <cell r="AR1916">
            <v>14</v>
          </cell>
          <cell r="BH1916">
            <v>11.899999999999999</v>
          </cell>
          <cell r="BI1916">
            <v>17</v>
          </cell>
          <cell r="BJ1916">
            <v>0</v>
          </cell>
          <cell r="BK1916" t="str">
            <v>UK</v>
          </cell>
          <cell r="BN1916">
            <v>14</v>
          </cell>
        </row>
        <row r="1917">
          <cell r="A1917">
            <v>701000000</v>
          </cell>
          <cell r="D1917" t="str">
            <v>Univerzita Komenského v Bratislave</v>
          </cell>
          <cell r="E1917" t="str">
            <v>Filozofická fakulta</v>
          </cell>
          <cell r="L1917">
            <v>1</v>
          </cell>
          <cell r="M1917">
            <v>1</v>
          </cell>
          <cell r="AN1917">
            <v>4</v>
          </cell>
          <cell r="AO1917">
            <v>4</v>
          </cell>
          <cell r="AP1917">
            <v>0</v>
          </cell>
          <cell r="AQ1917">
            <v>0</v>
          </cell>
          <cell r="AR1917">
            <v>4</v>
          </cell>
          <cell r="BH1917">
            <v>4</v>
          </cell>
          <cell r="BI1917">
            <v>4</v>
          </cell>
          <cell r="BJ1917">
            <v>0</v>
          </cell>
          <cell r="BK1917" t="str">
            <v>UK</v>
          </cell>
          <cell r="BN1917">
            <v>4</v>
          </cell>
        </row>
        <row r="1918">
          <cell r="A1918">
            <v>701000000</v>
          </cell>
          <cell r="D1918" t="str">
            <v>Univerzita Komenského v Bratislave</v>
          </cell>
          <cell r="E1918" t="str">
            <v>Filozofická fakulta</v>
          </cell>
          <cell r="L1918">
            <v>1</v>
          </cell>
          <cell r="M1918">
            <v>1</v>
          </cell>
          <cell r="AN1918">
            <v>2</v>
          </cell>
          <cell r="AO1918">
            <v>3.5</v>
          </cell>
          <cell r="AP1918">
            <v>0</v>
          </cell>
          <cell r="AQ1918">
            <v>0</v>
          </cell>
          <cell r="AR1918">
            <v>2</v>
          </cell>
          <cell r="BH1918">
            <v>2.7750000000000004</v>
          </cell>
          <cell r="BI1918">
            <v>3.5</v>
          </cell>
          <cell r="BJ1918">
            <v>0</v>
          </cell>
          <cell r="BK1918" t="str">
            <v>UK</v>
          </cell>
          <cell r="BN1918">
            <v>2</v>
          </cell>
        </row>
        <row r="1919">
          <cell r="A1919">
            <v>701000000</v>
          </cell>
          <cell r="D1919" t="str">
            <v>Univerzita Komenského v Bratislave</v>
          </cell>
          <cell r="E1919" t="str">
            <v>Filozofická fakulta</v>
          </cell>
          <cell r="L1919">
            <v>1</v>
          </cell>
          <cell r="M1919">
            <v>1</v>
          </cell>
          <cell r="AN1919">
            <v>3</v>
          </cell>
          <cell r="AO1919">
            <v>3</v>
          </cell>
          <cell r="AP1919">
            <v>0</v>
          </cell>
          <cell r="AQ1919">
            <v>0</v>
          </cell>
          <cell r="AR1919">
            <v>3</v>
          </cell>
          <cell r="BH1919">
            <v>3</v>
          </cell>
          <cell r="BI1919">
            <v>3</v>
          </cell>
          <cell r="BJ1919">
            <v>0</v>
          </cell>
          <cell r="BK1919" t="str">
            <v>UK</v>
          </cell>
          <cell r="BN1919">
            <v>3</v>
          </cell>
        </row>
        <row r="1920">
          <cell r="A1920">
            <v>701000000</v>
          </cell>
          <cell r="D1920" t="str">
            <v>Univerzita Komenského v Bratislave</v>
          </cell>
          <cell r="E1920" t="str">
            <v>Filozofická fakulta</v>
          </cell>
          <cell r="L1920">
            <v>1</v>
          </cell>
          <cell r="M1920">
            <v>1</v>
          </cell>
          <cell r="AN1920">
            <v>3</v>
          </cell>
          <cell r="AO1920">
            <v>3</v>
          </cell>
          <cell r="AP1920">
            <v>0</v>
          </cell>
          <cell r="AQ1920">
            <v>0</v>
          </cell>
          <cell r="AR1920">
            <v>3</v>
          </cell>
          <cell r="BH1920">
            <v>3</v>
          </cell>
          <cell r="BI1920">
            <v>3</v>
          </cell>
          <cell r="BJ1920">
            <v>0</v>
          </cell>
          <cell r="BK1920" t="str">
            <v>UK</v>
          </cell>
          <cell r="BN1920">
            <v>3</v>
          </cell>
        </row>
        <row r="1921">
          <cell r="A1921">
            <v>701000000</v>
          </cell>
          <cell r="D1921" t="str">
            <v>Univerzita Komenského v Bratislave</v>
          </cell>
          <cell r="E1921" t="str">
            <v>Filozofická fakulta</v>
          </cell>
          <cell r="L1921">
            <v>1</v>
          </cell>
          <cell r="M1921">
            <v>1</v>
          </cell>
          <cell r="AN1921">
            <v>4</v>
          </cell>
          <cell r="AO1921">
            <v>4</v>
          </cell>
          <cell r="AP1921">
            <v>0</v>
          </cell>
          <cell r="AQ1921">
            <v>0</v>
          </cell>
          <cell r="AR1921">
            <v>4</v>
          </cell>
          <cell r="BH1921">
            <v>4</v>
          </cell>
          <cell r="BI1921">
            <v>4</v>
          </cell>
          <cell r="BJ1921">
            <v>0</v>
          </cell>
          <cell r="BK1921" t="str">
            <v>UK</v>
          </cell>
          <cell r="BN1921">
            <v>4</v>
          </cell>
        </row>
        <row r="1922">
          <cell r="A1922">
            <v>701000000</v>
          </cell>
          <cell r="D1922" t="str">
            <v>Univerzita Komenského v Bratislave</v>
          </cell>
          <cell r="E1922" t="str">
            <v>Filozofická fakulta</v>
          </cell>
          <cell r="L1922">
            <v>1</v>
          </cell>
          <cell r="M1922">
            <v>1</v>
          </cell>
          <cell r="AN1922">
            <v>2</v>
          </cell>
          <cell r="AO1922">
            <v>2</v>
          </cell>
          <cell r="AP1922">
            <v>0</v>
          </cell>
          <cell r="AQ1922">
            <v>0</v>
          </cell>
          <cell r="AR1922">
            <v>2</v>
          </cell>
          <cell r="BH1922">
            <v>2</v>
          </cell>
          <cell r="BI1922">
            <v>2</v>
          </cell>
          <cell r="BJ1922">
            <v>0</v>
          </cell>
          <cell r="BK1922" t="str">
            <v>UK</v>
          </cell>
          <cell r="BN1922">
            <v>2</v>
          </cell>
        </row>
        <row r="1923">
          <cell r="A1923">
            <v>701000000</v>
          </cell>
          <cell r="D1923" t="str">
            <v>Univerzita Komenského v Bratislave</v>
          </cell>
          <cell r="E1923" t="str">
            <v>Filozofická fakulta</v>
          </cell>
          <cell r="L1923">
            <v>1</v>
          </cell>
          <cell r="M1923">
            <v>1</v>
          </cell>
          <cell r="AN1923">
            <v>3</v>
          </cell>
          <cell r="AO1923">
            <v>3</v>
          </cell>
          <cell r="AP1923">
            <v>0</v>
          </cell>
          <cell r="AQ1923">
            <v>0</v>
          </cell>
          <cell r="AR1923">
            <v>3</v>
          </cell>
          <cell r="BH1923">
            <v>3</v>
          </cell>
          <cell r="BI1923">
            <v>3</v>
          </cell>
          <cell r="BJ1923">
            <v>0</v>
          </cell>
          <cell r="BK1923" t="str">
            <v>UK</v>
          </cell>
          <cell r="BN1923">
            <v>3</v>
          </cell>
        </row>
        <row r="1924">
          <cell r="A1924">
            <v>701000000</v>
          </cell>
          <cell r="D1924" t="str">
            <v>Univerzita Komenského v Bratislave</v>
          </cell>
          <cell r="E1924" t="str">
            <v>Filozofická fakulta</v>
          </cell>
          <cell r="L1924">
            <v>1</v>
          </cell>
          <cell r="M1924">
            <v>1</v>
          </cell>
          <cell r="AN1924">
            <v>3</v>
          </cell>
          <cell r="AO1924">
            <v>4</v>
          </cell>
          <cell r="AP1924">
            <v>0</v>
          </cell>
          <cell r="AQ1924">
            <v>0</v>
          </cell>
          <cell r="AR1924">
            <v>3</v>
          </cell>
          <cell r="BH1924">
            <v>2.0386861313868612</v>
          </cell>
          <cell r="BI1924">
            <v>4</v>
          </cell>
          <cell r="BJ1924">
            <v>0</v>
          </cell>
          <cell r="BK1924" t="str">
            <v>UK</v>
          </cell>
          <cell r="BN1924">
            <v>3</v>
          </cell>
        </row>
        <row r="1925">
          <cell r="A1925">
            <v>704000000</v>
          </cell>
          <cell r="D1925" t="str">
            <v>Slovenská poľnohospodárska univerzita v Nitre</v>
          </cell>
          <cell r="E1925" t="str">
            <v>Fakulta agrobiológie a potravinových zdrojov</v>
          </cell>
          <cell r="L1925">
            <v>1</v>
          </cell>
          <cell r="M1925">
            <v>3</v>
          </cell>
          <cell r="AN1925">
            <v>3</v>
          </cell>
          <cell r="AO1925">
            <v>0</v>
          </cell>
          <cell r="AP1925">
            <v>0</v>
          </cell>
          <cell r="AQ1925">
            <v>0</v>
          </cell>
          <cell r="AR1925">
            <v>3</v>
          </cell>
          <cell r="BH1925">
            <v>25.200000000000003</v>
          </cell>
          <cell r="BI1925">
            <v>3</v>
          </cell>
          <cell r="BJ1925">
            <v>3</v>
          </cell>
          <cell r="BK1925" t="str">
            <v>SPU</v>
          </cell>
          <cell r="BN1925">
            <v>3</v>
          </cell>
        </row>
        <row r="1926">
          <cell r="A1926">
            <v>704000000</v>
          </cell>
          <cell r="D1926" t="str">
            <v>Slovenská poľnohospodárska univerzita v Nitre</v>
          </cell>
          <cell r="E1926" t="str">
            <v>Fakulta agrobiológie a potravinových zdrojov</v>
          </cell>
          <cell r="L1926">
            <v>2</v>
          </cell>
          <cell r="M1926">
            <v>3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BH1926">
            <v>0</v>
          </cell>
          <cell r="BI1926">
            <v>3</v>
          </cell>
          <cell r="BJ1926">
            <v>0</v>
          </cell>
          <cell r="BK1926" t="str">
            <v>SPU</v>
          </cell>
          <cell r="BN1926">
            <v>0</v>
          </cell>
        </row>
        <row r="1927">
          <cell r="A1927">
            <v>704000000</v>
          </cell>
          <cell r="D1927" t="str">
            <v>Slovenská poľnohospodárska univerzita v Nitre</v>
          </cell>
          <cell r="E1927" t="str">
            <v>Fakulta agrobiológie a potravinových zdrojov</v>
          </cell>
          <cell r="L1927">
            <v>2</v>
          </cell>
          <cell r="M1927">
            <v>2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BH1927">
            <v>0</v>
          </cell>
          <cell r="BI1927">
            <v>25</v>
          </cell>
          <cell r="BJ1927">
            <v>0</v>
          </cell>
          <cell r="BK1927" t="str">
            <v>SPU</v>
          </cell>
          <cell r="BN1927">
            <v>0</v>
          </cell>
        </row>
        <row r="1928">
          <cell r="A1928">
            <v>704000000</v>
          </cell>
          <cell r="D1928" t="str">
            <v>Slovenská poľnohospodárska univerzita v Nitre</v>
          </cell>
          <cell r="E1928" t="str">
            <v>Fakulta agrobiológie a potravinových zdrojov</v>
          </cell>
          <cell r="L1928">
            <v>2</v>
          </cell>
          <cell r="M1928">
            <v>3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BH1928">
            <v>0</v>
          </cell>
          <cell r="BI1928">
            <v>7</v>
          </cell>
          <cell r="BJ1928">
            <v>0</v>
          </cell>
          <cell r="BK1928" t="str">
            <v>SPU</v>
          </cell>
          <cell r="BN1928">
            <v>0</v>
          </cell>
        </row>
        <row r="1929">
          <cell r="A1929">
            <v>704000000</v>
          </cell>
          <cell r="D1929" t="str">
            <v>Slovenská poľnohospodárska univerzita v Nitre</v>
          </cell>
          <cell r="E1929" t="str">
            <v>Technická fakulta</v>
          </cell>
          <cell r="L1929">
            <v>1</v>
          </cell>
          <cell r="M1929">
            <v>2</v>
          </cell>
          <cell r="AN1929">
            <v>130</v>
          </cell>
          <cell r="AO1929">
            <v>143</v>
          </cell>
          <cell r="AP1929">
            <v>0</v>
          </cell>
          <cell r="AQ1929">
            <v>0</v>
          </cell>
          <cell r="AR1929">
            <v>130</v>
          </cell>
          <cell r="BH1929">
            <v>162.5</v>
          </cell>
          <cell r="BI1929">
            <v>143</v>
          </cell>
          <cell r="BJ1929">
            <v>0</v>
          </cell>
          <cell r="BK1929" t="str">
            <v>SPU</v>
          </cell>
          <cell r="BN1929">
            <v>130</v>
          </cell>
        </row>
        <row r="1930">
          <cell r="A1930">
            <v>704000000</v>
          </cell>
          <cell r="D1930" t="str">
            <v>Slovenská poľnohospodárska univerzita v Nitre</v>
          </cell>
          <cell r="E1930" t="str">
            <v>Fakulta agrobiológie a potravinových zdrojov</v>
          </cell>
          <cell r="L1930">
            <v>2</v>
          </cell>
          <cell r="M1930">
            <v>2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BH1930">
            <v>0</v>
          </cell>
          <cell r="BI1930">
            <v>7</v>
          </cell>
          <cell r="BJ1930">
            <v>0</v>
          </cell>
          <cell r="BK1930" t="str">
            <v>SPU</v>
          </cell>
          <cell r="BN1930">
            <v>0</v>
          </cell>
        </row>
        <row r="1931">
          <cell r="A1931">
            <v>704000000</v>
          </cell>
          <cell r="D1931" t="str">
            <v>Slovenská poľnohospodárska univerzita v Nitre</v>
          </cell>
          <cell r="E1931" t="str">
            <v>Fakulta biotechnológie a potravinárstva</v>
          </cell>
          <cell r="L1931">
            <v>2</v>
          </cell>
          <cell r="M1931">
            <v>2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BH1931">
            <v>0</v>
          </cell>
          <cell r="BI1931">
            <v>18</v>
          </cell>
          <cell r="BJ1931">
            <v>0</v>
          </cell>
          <cell r="BK1931" t="str">
            <v>SPU</v>
          </cell>
          <cell r="BN1931">
            <v>0</v>
          </cell>
        </row>
        <row r="1932">
          <cell r="A1932">
            <v>704000000</v>
          </cell>
          <cell r="D1932" t="str">
            <v>Slovenská poľnohospodárska univerzita v Nitre</v>
          </cell>
          <cell r="E1932" t="str">
            <v>Fakulta agrobiológie a potravinových zdrojov</v>
          </cell>
          <cell r="L1932">
            <v>1</v>
          </cell>
          <cell r="M1932">
            <v>3</v>
          </cell>
          <cell r="AN1932">
            <v>6</v>
          </cell>
          <cell r="AO1932">
            <v>0</v>
          </cell>
          <cell r="AP1932">
            <v>0</v>
          </cell>
          <cell r="AQ1932">
            <v>0</v>
          </cell>
          <cell r="AR1932">
            <v>6</v>
          </cell>
          <cell r="BH1932">
            <v>50.400000000000006</v>
          </cell>
          <cell r="BI1932">
            <v>6</v>
          </cell>
          <cell r="BJ1932">
            <v>6</v>
          </cell>
          <cell r="BK1932" t="str">
            <v>SPU</v>
          </cell>
          <cell r="BN1932">
            <v>6</v>
          </cell>
        </row>
        <row r="1933">
          <cell r="A1933">
            <v>704000000</v>
          </cell>
          <cell r="D1933" t="str">
            <v>Slovenská poľnohospodárska univerzita v Nitre</v>
          </cell>
          <cell r="E1933" t="str">
            <v>Fakulta európskych štúdií a regionálneho rozvoja</v>
          </cell>
          <cell r="L1933">
            <v>1</v>
          </cell>
          <cell r="M1933">
            <v>3</v>
          </cell>
          <cell r="AN1933">
            <v>4</v>
          </cell>
          <cell r="AO1933">
            <v>0</v>
          </cell>
          <cell r="AP1933">
            <v>0</v>
          </cell>
          <cell r="AQ1933">
            <v>0</v>
          </cell>
          <cell r="AR1933">
            <v>4</v>
          </cell>
          <cell r="BH1933">
            <v>17.600000000000001</v>
          </cell>
          <cell r="BI1933">
            <v>4</v>
          </cell>
          <cell r="BJ1933">
            <v>4</v>
          </cell>
          <cell r="BK1933" t="str">
            <v>SPU</v>
          </cell>
          <cell r="BN1933">
            <v>4</v>
          </cell>
        </row>
        <row r="1934">
          <cell r="A1934">
            <v>704000000</v>
          </cell>
          <cell r="D1934" t="str">
            <v>Slovenská poľnohospodárska univerzita v Nitre</v>
          </cell>
          <cell r="E1934" t="str">
            <v>Fakulta agrobiológie a potravinových zdrojov</v>
          </cell>
          <cell r="L1934">
            <v>1</v>
          </cell>
          <cell r="M1934">
            <v>3</v>
          </cell>
          <cell r="AN1934">
            <v>6</v>
          </cell>
          <cell r="AO1934">
            <v>0</v>
          </cell>
          <cell r="AP1934">
            <v>0</v>
          </cell>
          <cell r="AQ1934">
            <v>0</v>
          </cell>
          <cell r="AR1934">
            <v>6</v>
          </cell>
          <cell r="BH1934">
            <v>0</v>
          </cell>
          <cell r="BI1934">
            <v>6</v>
          </cell>
          <cell r="BJ1934">
            <v>6</v>
          </cell>
          <cell r="BK1934" t="str">
            <v>SPU</v>
          </cell>
          <cell r="BN1934">
            <v>6</v>
          </cell>
        </row>
        <row r="1935">
          <cell r="A1935">
            <v>704000000</v>
          </cell>
          <cell r="D1935" t="str">
            <v>Slovenská poľnohospodárska univerzita v Nitre</v>
          </cell>
          <cell r="E1935" t="str">
            <v>Fakulta ekonomiky a manažmentu</v>
          </cell>
          <cell r="L1935">
            <v>1</v>
          </cell>
          <cell r="M1935">
            <v>2</v>
          </cell>
          <cell r="AN1935">
            <v>0</v>
          </cell>
          <cell r="AO1935">
            <v>24</v>
          </cell>
          <cell r="AP1935">
            <v>0</v>
          </cell>
          <cell r="AQ1935">
            <v>0</v>
          </cell>
          <cell r="AR1935">
            <v>0</v>
          </cell>
          <cell r="BH1935">
            <v>0</v>
          </cell>
          <cell r="BI1935">
            <v>24</v>
          </cell>
          <cell r="BJ1935">
            <v>0</v>
          </cell>
          <cell r="BK1935" t="str">
            <v>SPU</v>
          </cell>
          <cell r="BN1935">
            <v>0</v>
          </cell>
        </row>
        <row r="1936">
          <cell r="A1936">
            <v>704000000</v>
          </cell>
          <cell r="D1936" t="str">
            <v>Slovenská poľnohospodárska univerzita v Nitre</v>
          </cell>
          <cell r="E1936" t="str">
            <v>Fakulta agrobiológie a potravinových zdrojov</v>
          </cell>
          <cell r="L1936">
            <v>1</v>
          </cell>
          <cell r="M1936">
            <v>3</v>
          </cell>
          <cell r="AN1936">
            <v>4</v>
          </cell>
          <cell r="AO1936">
            <v>0</v>
          </cell>
          <cell r="AP1936">
            <v>0</v>
          </cell>
          <cell r="AQ1936">
            <v>0</v>
          </cell>
          <cell r="AR1936">
            <v>4</v>
          </cell>
          <cell r="BH1936">
            <v>33.6</v>
          </cell>
          <cell r="BI1936">
            <v>4</v>
          </cell>
          <cell r="BJ1936">
            <v>4</v>
          </cell>
          <cell r="BK1936" t="str">
            <v>SPU</v>
          </cell>
          <cell r="BN1936">
            <v>4</v>
          </cell>
        </row>
        <row r="1937">
          <cell r="A1937">
            <v>704000000</v>
          </cell>
          <cell r="D1937" t="str">
            <v>Slovenská poľnohospodárska univerzita v Nitre</v>
          </cell>
          <cell r="E1937" t="str">
            <v>Fakulta európskych štúdií a regionálneho rozvoja</v>
          </cell>
          <cell r="L1937">
            <v>1</v>
          </cell>
          <cell r="M1937">
            <v>2</v>
          </cell>
          <cell r="AN1937">
            <v>36</v>
          </cell>
          <cell r="AO1937">
            <v>38</v>
          </cell>
          <cell r="AP1937">
            <v>0</v>
          </cell>
          <cell r="AQ1937">
            <v>0</v>
          </cell>
          <cell r="AR1937">
            <v>36</v>
          </cell>
          <cell r="BH1937">
            <v>30</v>
          </cell>
          <cell r="BI1937">
            <v>38</v>
          </cell>
          <cell r="BJ1937">
            <v>0</v>
          </cell>
          <cell r="BK1937" t="str">
            <v>SPU</v>
          </cell>
          <cell r="BN1937">
            <v>36</v>
          </cell>
        </row>
        <row r="1938">
          <cell r="A1938">
            <v>704000000</v>
          </cell>
          <cell r="D1938" t="str">
            <v>Slovenská poľnohospodárska univerzita v Nitre</v>
          </cell>
          <cell r="E1938" t="str">
            <v>Fakulta európskych štúdií a regionálneho rozvoja</v>
          </cell>
          <cell r="L1938">
            <v>1</v>
          </cell>
          <cell r="M1938">
            <v>2</v>
          </cell>
          <cell r="AN1938">
            <v>13</v>
          </cell>
          <cell r="AO1938">
            <v>16</v>
          </cell>
          <cell r="AP1938">
            <v>0</v>
          </cell>
          <cell r="AQ1938">
            <v>0</v>
          </cell>
          <cell r="AR1938">
            <v>13</v>
          </cell>
          <cell r="BH1938">
            <v>11.555555555555555</v>
          </cell>
          <cell r="BI1938">
            <v>16</v>
          </cell>
          <cell r="BJ1938">
            <v>0</v>
          </cell>
          <cell r="BK1938" t="str">
            <v>SPU</v>
          </cell>
          <cell r="BN1938">
            <v>13</v>
          </cell>
        </row>
        <row r="1939">
          <cell r="A1939">
            <v>704000000</v>
          </cell>
          <cell r="D1939" t="str">
            <v>Slovenská poľnohospodárska univerzita v Nitre</v>
          </cell>
          <cell r="E1939" t="str">
            <v>Technická fakulta</v>
          </cell>
          <cell r="L1939">
            <v>1</v>
          </cell>
          <cell r="M1939">
            <v>2</v>
          </cell>
          <cell r="AN1939">
            <v>74</v>
          </cell>
          <cell r="AO1939">
            <v>81</v>
          </cell>
          <cell r="AP1939">
            <v>0</v>
          </cell>
          <cell r="AQ1939">
            <v>0</v>
          </cell>
          <cell r="AR1939">
            <v>74</v>
          </cell>
          <cell r="BH1939">
            <v>98.192307692307693</v>
          </cell>
          <cell r="BI1939">
            <v>81</v>
          </cell>
          <cell r="BJ1939">
            <v>0</v>
          </cell>
          <cell r="BK1939" t="str">
            <v>SPU</v>
          </cell>
          <cell r="BN1939">
            <v>74</v>
          </cell>
        </row>
        <row r="1940">
          <cell r="A1940">
            <v>704000000</v>
          </cell>
          <cell r="D1940" t="str">
            <v>Slovenská poľnohospodárska univerzita v Nitre</v>
          </cell>
          <cell r="E1940" t="str">
            <v>Fakulta agrobiológie a potravinových zdrojov</v>
          </cell>
          <cell r="L1940">
            <v>1</v>
          </cell>
          <cell r="M1940">
            <v>3</v>
          </cell>
          <cell r="AN1940">
            <v>2</v>
          </cell>
          <cell r="AO1940">
            <v>0</v>
          </cell>
          <cell r="AP1940">
            <v>0</v>
          </cell>
          <cell r="AQ1940">
            <v>0</v>
          </cell>
          <cell r="AR1940">
            <v>2</v>
          </cell>
          <cell r="BH1940">
            <v>16.8</v>
          </cell>
          <cell r="BI1940">
            <v>2</v>
          </cell>
          <cell r="BJ1940">
            <v>2</v>
          </cell>
          <cell r="BK1940" t="str">
            <v>SPU</v>
          </cell>
          <cell r="BN1940">
            <v>2</v>
          </cell>
        </row>
        <row r="1941">
          <cell r="A1941">
            <v>704000000</v>
          </cell>
          <cell r="D1941" t="str">
            <v>Slovenská poľnohospodárska univerzita v Nitre</v>
          </cell>
          <cell r="E1941" t="str">
            <v>Fakulta ekonomiky a manažmentu</v>
          </cell>
          <cell r="L1941">
            <v>1</v>
          </cell>
          <cell r="M1941">
            <v>1</v>
          </cell>
          <cell r="AN1941">
            <v>15</v>
          </cell>
          <cell r="AO1941">
            <v>17</v>
          </cell>
          <cell r="AP1941">
            <v>0</v>
          </cell>
          <cell r="AQ1941">
            <v>0</v>
          </cell>
          <cell r="AR1941">
            <v>15</v>
          </cell>
          <cell r="BH1941">
            <v>14.1</v>
          </cell>
          <cell r="BI1941">
            <v>17</v>
          </cell>
          <cell r="BJ1941">
            <v>0</v>
          </cell>
          <cell r="BK1941" t="str">
            <v>SPU</v>
          </cell>
          <cell r="BN1941">
            <v>15</v>
          </cell>
        </row>
        <row r="1942">
          <cell r="A1942">
            <v>704000000</v>
          </cell>
          <cell r="D1942" t="str">
            <v>Slovenská poľnohospodárska univerzita v Nitre</v>
          </cell>
          <cell r="E1942" t="str">
            <v>Fakulta biotechnológie a potravinárstva</v>
          </cell>
          <cell r="L1942">
            <v>1</v>
          </cell>
          <cell r="M1942">
            <v>1</v>
          </cell>
          <cell r="AN1942">
            <v>36</v>
          </cell>
          <cell r="AO1942">
            <v>37</v>
          </cell>
          <cell r="AP1942">
            <v>0</v>
          </cell>
          <cell r="AQ1942">
            <v>0</v>
          </cell>
          <cell r="AR1942">
            <v>36</v>
          </cell>
          <cell r="BH1942">
            <v>45.900000000000006</v>
          </cell>
          <cell r="BI1942">
            <v>37</v>
          </cell>
          <cell r="BJ1942">
            <v>0</v>
          </cell>
          <cell r="BK1942" t="str">
            <v>SPU</v>
          </cell>
          <cell r="BN1942">
            <v>36</v>
          </cell>
        </row>
        <row r="1943">
          <cell r="A1943">
            <v>704000000</v>
          </cell>
          <cell r="D1943" t="str">
            <v>Slovenská poľnohospodárska univerzita v Nitre</v>
          </cell>
          <cell r="E1943" t="str">
            <v>Fakulta biotechnológie a potravinárstva</v>
          </cell>
          <cell r="L1943">
            <v>1</v>
          </cell>
          <cell r="M1943">
            <v>1</v>
          </cell>
          <cell r="AN1943">
            <v>15</v>
          </cell>
          <cell r="AO1943">
            <v>15</v>
          </cell>
          <cell r="AP1943">
            <v>0</v>
          </cell>
          <cell r="AQ1943">
            <v>0</v>
          </cell>
          <cell r="AR1943">
            <v>15</v>
          </cell>
          <cell r="BH1943">
            <v>20.25</v>
          </cell>
          <cell r="BI1943">
            <v>15</v>
          </cell>
          <cell r="BJ1943">
            <v>0</v>
          </cell>
          <cell r="BK1943" t="str">
            <v>SPU</v>
          </cell>
          <cell r="BN1943">
            <v>15</v>
          </cell>
        </row>
        <row r="1944">
          <cell r="A1944">
            <v>704000000</v>
          </cell>
          <cell r="D1944" t="str">
            <v>Slovenská poľnohospodárska univerzita v Nitre</v>
          </cell>
          <cell r="E1944" t="str">
            <v>Fakulta ekonomiky a manažmentu</v>
          </cell>
          <cell r="L1944">
            <v>1</v>
          </cell>
          <cell r="M1944">
            <v>2</v>
          </cell>
          <cell r="AN1944">
            <v>113</v>
          </cell>
          <cell r="AO1944">
            <v>117</v>
          </cell>
          <cell r="AP1944">
            <v>0</v>
          </cell>
          <cell r="AQ1944">
            <v>0</v>
          </cell>
          <cell r="AR1944">
            <v>113</v>
          </cell>
          <cell r="BH1944">
            <v>87.672413793103445</v>
          </cell>
          <cell r="BI1944">
            <v>117</v>
          </cell>
          <cell r="BJ1944">
            <v>0</v>
          </cell>
          <cell r="BK1944" t="str">
            <v>SPU</v>
          </cell>
          <cell r="BN1944">
            <v>113</v>
          </cell>
        </row>
        <row r="1945">
          <cell r="A1945">
            <v>704000000</v>
          </cell>
          <cell r="D1945" t="str">
            <v>Slovenská poľnohospodárska univerzita v Nitre</v>
          </cell>
          <cell r="E1945" t="str">
            <v>Fakulta ekonomiky a manažmentu</v>
          </cell>
          <cell r="L1945">
            <v>1</v>
          </cell>
          <cell r="M1945">
            <v>3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BH1945">
            <v>0</v>
          </cell>
          <cell r="BI1945">
            <v>2</v>
          </cell>
          <cell r="BJ1945">
            <v>0</v>
          </cell>
          <cell r="BK1945" t="str">
            <v>SPU</v>
          </cell>
          <cell r="BN1945">
            <v>0</v>
          </cell>
        </row>
        <row r="1946">
          <cell r="A1946">
            <v>704000000</v>
          </cell>
          <cell r="D1946" t="str">
            <v>Slovenská poľnohospodárska univerzita v Nitre</v>
          </cell>
          <cell r="E1946" t="str">
            <v>Fakulta biotechnológie a potravinárstva</v>
          </cell>
          <cell r="L1946">
            <v>2</v>
          </cell>
          <cell r="M1946">
            <v>1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BH1946">
            <v>0</v>
          </cell>
          <cell r="BI1946">
            <v>10</v>
          </cell>
          <cell r="BJ1946">
            <v>0</v>
          </cell>
          <cell r="BK1946" t="str">
            <v>SPU</v>
          </cell>
          <cell r="BN1946">
            <v>0</v>
          </cell>
        </row>
        <row r="1947">
          <cell r="A1947">
            <v>704000000</v>
          </cell>
          <cell r="D1947" t="str">
            <v>Slovenská poľnohospodárska univerzita v Nitre</v>
          </cell>
          <cell r="E1947" t="str">
            <v>Fakulta biotechnológie a potravinárstva</v>
          </cell>
          <cell r="L1947">
            <v>2</v>
          </cell>
          <cell r="M1947">
            <v>2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BH1947">
            <v>0</v>
          </cell>
          <cell r="BI1947">
            <v>6</v>
          </cell>
          <cell r="BJ1947">
            <v>0</v>
          </cell>
          <cell r="BK1947" t="str">
            <v>SPU</v>
          </cell>
          <cell r="BN1947">
            <v>0</v>
          </cell>
        </row>
        <row r="1948">
          <cell r="A1948">
            <v>704000000</v>
          </cell>
          <cell r="D1948" t="str">
            <v>Slovenská poľnohospodárska univerzita v Nitre</v>
          </cell>
          <cell r="E1948" t="str">
            <v>Fakulta agrobiológie a potravinových zdrojov</v>
          </cell>
          <cell r="L1948">
            <v>1</v>
          </cell>
          <cell r="M1948">
            <v>1</v>
          </cell>
          <cell r="AN1948">
            <v>56</v>
          </cell>
          <cell r="AO1948">
            <v>62</v>
          </cell>
          <cell r="AP1948">
            <v>0</v>
          </cell>
          <cell r="AQ1948">
            <v>0</v>
          </cell>
          <cell r="AR1948">
            <v>56</v>
          </cell>
          <cell r="BH1948">
            <v>77.12</v>
          </cell>
          <cell r="BI1948">
            <v>62</v>
          </cell>
          <cell r="BJ1948">
            <v>0</v>
          </cell>
          <cell r="BK1948" t="str">
            <v>SPU</v>
          </cell>
          <cell r="BN1948">
            <v>56</v>
          </cell>
        </row>
        <row r="1949">
          <cell r="A1949">
            <v>704000000</v>
          </cell>
          <cell r="D1949" t="str">
            <v>Slovenská poľnohospodárska univerzita v Nitre</v>
          </cell>
          <cell r="E1949" t="str">
            <v>Fakulta agrobiológie a potravinových zdrojov</v>
          </cell>
          <cell r="L1949">
            <v>1</v>
          </cell>
          <cell r="M1949">
            <v>1</v>
          </cell>
          <cell r="AN1949">
            <v>58</v>
          </cell>
          <cell r="AO1949">
            <v>60</v>
          </cell>
          <cell r="AP1949">
            <v>0</v>
          </cell>
          <cell r="AQ1949">
            <v>0</v>
          </cell>
          <cell r="AR1949">
            <v>58</v>
          </cell>
          <cell r="BH1949">
            <v>78.88</v>
          </cell>
          <cell r="BI1949">
            <v>60</v>
          </cell>
          <cell r="BJ1949">
            <v>0</v>
          </cell>
          <cell r="BK1949" t="str">
            <v>SPU</v>
          </cell>
          <cell r="BN1949">
            <v>58</v>
          </cell>
        </row>
        <row r="1950">
          <cell r="A1950">
            <v>704000000</v>
          </cell>
          <cell r="D1950" t="str">
            <v>Slovenská poľnohospodárska univerzita v Nitre</v>
          </cell>
          <cell r="E1950" t="str">
            <v>Fakulta ekonomiky a manažmentu</v>
          </cell>
          <cell r="L1950">
            <v>1</v>
          </cell>
          <cell r="M1950">
            <v>1</v>
          </cell>
          <cell r="AN1950">
            <v>16</v>
          </cell>
          <cell r="AO1950">
            <v>18</v>
          </cell>
          <cell r="AP1950">
            <v>0</v>
          </cell>
          <cell r="AQ1950">
            <v>0</v>
          </cell>
          <cell r="AR1950">
            <v>16</v>
          </cell>
          <cell r="BH1950">
            <v>14.2</v>
          </cell>
          <cell r="BI1950">
            <v>18</v>
          </cell>
          <cell r="BJ1950">
            <v>0</v>
          </cell>
          <cell r="BK1950" t="str">
            <v>SPU</v>
          </cell>
          <cell r="BN1950">
            <v>16</v>
          </cell>
        </row>
        <row r="1951">
          <cell r="A1951">
            <v>704000000</v>
          </cell>
          <cell r="D1951" t="str">
            <v>Slovenská poľnohospodárska univerzita v Nitre</v>
          </cell>
          <cell r="E1951" t="str">
            <v>Technická fakulta</v>
          </cell>
          <cell r="L1951">
            <v>1</v>
          </cell>
          <cell r="M1951">
            <v>1</v>
          </cell>
          <cell r="AN1951">
            <v>39</v>
          </cell>
          <cell r="AO1951">
            <v>43</v>
          </cell>
          <cell r="AP1951">
            <v>43</v>
          </cell>
          <cell r="AQ1951">
            <v>39</v>
          </cell>
          <cell r="AR1951">
            <v>39</v>
          </cell>
          <cell r="BH1951">
            <v>48.149999999999991</v>
          </cell>
          <cell r="BI1951">
            <v>43</v>
          </cell>
          <cell r="BJ1951">
            <v>0</v>
          </cell>
          <cell r="BK1951" t="str">
            <v>SPU</v>
          </cell>
          <cell r="BN1951">
            <v>39</v>
          </cell>
        </row>
        <row r="1952">
          <cell r="A1952">
            <v>704000000</v>
          </cell>
          <cell r="D1952" t="str">
            <v>Slovenská poľnohospodárska univerzita v Nitre</v>
          </cell>
          <cell r="E1952" t="str">
            <v>Fakulta záhradníctva a krajinného inžinierstva</v>
          </cell>
          <cell r="L1952">
            <v>1</v>
          </cell>
          <cell r="M1952">
            <v>2</v>
          </cell>
          <cell r="AN1952">
            <v>53</v>
          </cell>
          <cell r="AO1952">
            <v>55</v>
          </cell>
          <cell r="AP1952">
            <v>0</v>
          </cell>
          <cell r="AQ1952">
            <v>0</v>
          </cell>
          <cell r="AR1952">
            <v>53</v>
          </cell>
          <cell r="BH1952">
            <v>65.955555555555563</v>
          </cell>
          <cell r="BI1952">
            <v>55</v>
          </cell>
          <cell r="BJ1952">
            <v>0</v>
          </cell>
          <cell r="BK1952" t="str">
            <v>SPU</v>
          </cell>
          <cell r="BN1952">
            <v>53</v>
          </cell>
        </row>
        <row r="1953">
          <cell r="A1953">
            <v>704000000</v>
          </cell>
          <cell r="D1953" t="str">
            <v>Slovenská poľnohospodárska univerzita v Nitre</v>
          </cell>
          <cell r="E1953" t="str">
            <v>Technická fakulta</v>
          </cell>
          <cell r="L1953">
            <v>2</v>
          </cell>
          <cell r="M1953">
            <v>3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BH1953">
            <v>0</v>
          </cell>
          <cell r="BI1953">
            <v>1</v>
          </cell>
          <cell r="BJ1953">
            <v>0</v>
          </cell>
          <cell r="BK1953" t="str">
            <v>SPU</v>
          </cell>
          <cell r="BN1953">
            <v>0</v>
          </cell>
        </row>
        <row r="1954">
          <cell r="A1954">
            <v>704000000</v>
          </cell>
          <cell r="D1954" t="str">
            <v>Slovenská poľnohospodárska univerzita v Nitre</v>
          </cell>
          <cell r="E1954" t="str">
            <v>Fakulta európskych štúdií a regionálneho rozvoja</v>
          </cell>
          <cell r="L1954">
            <v>2</v>
          </cell>
          <cell r="M1954">
            <v>2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BH1954">
            <v>0</v>
          </cell>
          <cell r="BI1954">
            <v>7</v>
          </cell>
          <cell r="BJ1954">
            <v>0</v>
          </cell>
          <cell r="BK1954" t="str">
            <v>SPU</v>
          </cell>
          <cell r="BN1954">
            <v>0</v>
          </cell>
        </row>
        <row r="1955">
          <cell r="A1955">
            <v>704000000</v>
          </cell>
          <cell r="D1955" t="str">
            <v>Slovenská poľnohospodárska univerzita v Nitre</v>
          </cell>
          <cell r="E1955" t="str">
            <v>Fakulta ekonomiky a manažmentu</v>
          </cell>
          <cell r="L1955">
            <v>1</v>
          </cell>
          <cell r="M1955">
            <v>1</v>
          </cell>
          <cell r="AN1955">
            <v>0</v>
          </cell>
          <cell r="AO1955">
            <v>13</v>
          </cell>
          <cell r="AP1955">
            <v>0</v>
          </cell>
          <cell r="AQ1955">
            <v>0</v>
          </cell>
          <cell r="AR1955">
            <v>0</v>
          </cell>
          <cell r="BH1955">
            <v>0</v>
          </cell>
          <cell r="BI1955">
            <v>13</v>
          </cell>
          <cell r="BJ1955">
            <v>0</v>
          </cell>
          <cell r="BK1955" t="str">
            <v>SPU</v>
          </cell>
          <cell r="BN1955">
            <v>0</v>
          </cell>
        </row>
        <row r="1956">
          <cell r="A1956">
            <v>704000000</v>
          </cell>
          <cell r="D1956" t="str">
            <v>Slovenská poľnohospodárska univerzita v Nitre</v>
          </cell>
          <cell r="E1956" t="str">
            <v>Fakulta ekonomiky a manažmentu</v>
          </cell>
          <cell r="L1956">
            <v>1</v>
          </cell>
          <cell r="M1956">
            <v>2</v>
          </cell>
          <cell r="AN1956">
            <v>0</v>
          </cell>
          <cell r="AO1956">
            <v>10</v>
          </cell>
          <cell r="AP1956">
            <v>0</v>
          </cell>
          <cell r="AQ1956">
            <v>0</v>
          </cell>
          <cell r="AR1956">
            <v>0</v>
          </cell>
          <cell r="BH1956">
            <v>0</v>
          </cell>
          <cell r="BI1956">
            <v>10</v>
          </cell>
          <cell r="BJ1956">
            <v>0</v>
          </cell>
          <cell r="BK1956" t="str">
            <v>SPU</v>
          </cell>
          <cell r="BN1956">
            <v>0</v>
          </cell>
        </row>
        <row r="1957">
          <cell r="A1957">
            <v>704000000</v>
          </cell>
          <cell r="D1957" t="str">
            <v>Slovenská poľnohospodárska univerzita v Nitre</v>
          </cell>
          <cell r="E1957" t="str">
            <v>Fakulta ekonomiky a manažmentu</v>
          </cell>
          <cell r="L1957">
            <v>1</v>
          </cell>
          <cell r="M1957">
            <v>1</v>
          </cell>
          <cell r="AN1957">
            <v>0</v>
          </cell>
          <cell r="AO1957">
            <v>7</v>
          </cell>
          <cell r="AP1957">
            <v>0</v>
          </cell>
          <cell r="AQ1957">
            <v>0</v>
          </cell>
          <cell r="AR1957">
            <v>0</v>
          </cell>
          <cell r="BH1957">
            <v>0</v>
          </cell>
          <cell r="BI1957">
            <v>7</v>
          </cell>
          <cell r="BJ1957">
            <v>0</v>
          </cell>
          <cell r="BK1957" t="str">
            <v>SPU</v>
          </cell>
          <cell r="BN1957">
            <v>0</v>
          </cell>
        </row>
        <row r="1958">
          <cell r="A1958">
            <v>704000000</v>
          </cell>
          <cell r="D1958" t="str">
            <v>Slovenská poľnohospodárska univerzita v Nitre</v>
          </cell>
          <cell r="E1958" t="str">
            <v>Technická fakulta</v>
          </cell>
          <cell r="L1958">
            <v>1</v>
          </cell>
          <cell r="M1958">
            <v>2</v>
          </cell>
          <cell r="AN1958">
            <v>59</v>
          </cell>
          <cell r="AO1958">
            <v>64</v>
          </cell>
          <cell r="AP1958">
            <v>0</v>
          </cell>
          <cell r="AQ1958">
            <v>0</v>
          </cell>
          <cell r="AR1958">
            <v>59</v>
          </cell>
          <cell r="BH1958">
            <v>81.125</v>
          </cell>
          <cell r="BI1958">
            <v>64</v>
          </cell>
          <cell r="BJ1958">
            <v>0</v>
          </cell>
          <cell r="BK1958" t="str">
            <v>SPU</v>
          </cell>
          <cell r="BN1958">
            <v>59</v>
          </cell>
        </row>
        <row r="1959">
          <cell r="A1959">
            <v>704000000</v>
          </cell>
          <cell r="D1959" t="str">
            <v>Slovenská poľnohospodárska univerzita v Nitre</v>
          </cell>
          <cell r="E1959" t="str">
            <v>Fakulta biotechnológie a potravinárstva</v>
          </cell>
          <cell r="L1959">
            <v>1</v>
          </cell>
          <cell r="M1959">
            <v>3</v>
          </cell>
          <cell r="AN1959">
            <v>6</v>
          </cell>
          <cell r="AO1959">
            <v>0</v>
          </cell>
          <cell r="AP1959">
            <v>0</v>
          </cell>
          <cell r="AQ1959">
            <v>0</v>
          </cell>
          <cell r="AR1959">
            <v>6</v>
          </cell>
          <cell r="BH1959">
            <v>37.800000000000004</v>
          </cell>
          <cell r="BI1959">
            <v>6</v>
          </cell>
          <cell r="BJ1959">
            <v>6</v>
          </cell>
          <cell r="BK1959" t="str">
            <v>SPU</v>
          </cell>
          <cell r="BN1959">
            <v>6</v>
          </cell>
        </row>
        <row r="1960">
          <cell r="A1960">
            <v>704000000</v>
          </cell>
          <cell r="D1960" t="str">
            <v>Slovenská poľnohospodárska univerzita v Nitre</v>
          </cell>
          <cell r="E1960" t="str">
            <v>Fakulta ekonomiky a manažmentu</v>
          </cell>
          <cell r="L1960">
            <v>1</v>
          </cell>
          <cell r="M1960">
            <v>3</v>
          </cell>
          <cell r="AN1960">
            <v>7</v>
          </cell>
          <cell r="AO1960">
            <v>0</v>
          </cell>
          <cell r="AP1960">
            <v>0</v>
          </cell>
          <cell r="AQ1960">
            <v>0</v>
          </cell>
          <cell r="AR1960">
            <v>7</v>
          </cell>
          <cell r="BH1960">
            <v>30.800000000000004</v>
          </cell>
          <cell r="BI1960">
            <v>7</v>
          </cell>
          <cell r="BJ1960">
            <v>7</v>
          </cell>
          <cell r="BK1960" t="str">
            <v>SPU</v>
          </cell>
          <cell r="BN1960">
            <v>7</v>
          </cell>
        </row>
        <row r="1961">
          <cell r="A1961">
            <v>704000000</v>
          </cell>
          <cell r="D1961" t="str">
            <v>Slovenská poľnohospodárska univerzita v Nitre</v>
          </cell>
          <cell r="E1961" t="str">
            <v>Fakulta ekonomiky a manažmentu</v>
          </cell>
          <cell r="L1961">
            <v>1</v>
          </cell>
          <cell r="M1961">
            <v>3</v>
          </cell>
          <cell r="AN1961">
            <v>6</v>
          </cell>
          <cell r="AO1961">
            <v>0</v>
          </cell>
          <cell r="AP1961">
            <v>0</v>
          </cell>
          <cell r="AQ1961">
            <v>0</v>
          </cell>
          <cell r="AR1961">
            <v>6</v>
          </cell>
          <cell r="BH1961">
            <v>26.400000000000002</v>
          </cell>
          <cell r="BI1961">
            <v>6</v>
          </cell>
          <cell r="BJ1961">
            <v>6</v>
          </cell>
          <cell r="BK1961" t="str">
            <v>SPU</v>
          </cell>
          <cell r="BN1961">
            <v>6</v>
          </cell>
        </row>
        <row r="1962">
          <cell r="A1962">
            <v>704000000</v>
          </cell>
          <cell r="D1962" t="str">
            <v>Slovenská poľnohospodárska univerzita v Nitre</v>
          </cell>
          <cell r="E1962" t="str">
            <v>Fakulta ekonomiky a manažmentu</v>
          </cell>
          <cell r="L1962">
            <v>1</v>
          </cell>
          <cell r="M1962">
            <v>3</v>
          </cell>
          <cell r="AN1962">
            <v>7</v>
          </cell>
          <cell r="AO1962">
            <v>0</v>
          </cell>
          <cell r="AP1962">
            <v>0</v>
          </cell>
          <cell r="AQ1962">
            <v>0</v>
          </cell>
          <cell r="AR1962">
            <v>7</v>
          </cell>
          <cell r="BH1962">
            <v>30.800000000000004</v>
          </cell>
          <cell r="BI1962">
            <v>7</v>
          </cell>
          <cell r="BJ1962">
            <v>7</v>
          </cell>
          <cell r="BK1962" t="str">
            <v>SPU</v>
          </cell>
          <cell r="BN1962">
            <v>7</v>
          </cell>
        </row>
        <row r="1963">
          <cell r="A1963">
            <v>704000000</v>
          </cell>
          <cell r="D1963" t="str">
            <v>Slovenská poľnohospodárska univerzita v Nitre</v>
          </cell>
          <cell r="E1963" t="str">
            <v>Fakulta ekonomiky a manažmentu</v>
          </cell>
          <cell r="L1963">
            <v>1</v>
          </cell>
          <cell r="M1963">
            <v>2</v>
          </cell>
          <cell r="AN1963">
            <v>61</v>
          </cell>
          <cell r="AO1963">
            <v>65</v>
          </cell>
          <cell r="AP1963">
            <v>0</v>
          </cell>
          <cell r="AQ1963">
            <v>0</v>
          </cell>
          <cell r="AR1963">
            <v>61</v>
          </cell>
          <cell r="BH1963">
            <v>58.510204081632651</v>
          </cell>
          <cell r="BI1963">
            <v>65</v>
          </cell>
          <cell r="BJ1963">
            <v>0</v>
          </cell>
          <cell r="BK1963" t="str">
            <v>SPU</v>
          </cell>
          <cell r="BN1963">
            <v>61</v>
          </cell>
        </row>
        <row r="1964">
          <cell r="A1964">
            <v>704000000</v>
          </cell>
          <cell r="D1964" t="str">
            <v>Slovenská poľnohospodárska univerzita v Nitre</v>
          </cell>
          <cell r="E1964" t="str">
            <v>Fakulta záhradníctva a krajinného inžinierstva</v>
          </cell>
          <cell r="L1964">
            <v>1</v>
          </cell>
          <cell r="M1964">
            <v>2</v>
          </cell>
          <cell r="AN1964">
            <v>36</v>
          </cell>
          <cell r="AO1964">
            <v>38</v>
          </cell>
          <cell r="AP1964">
            <v>0</v>
          </cell>
          <cell r="AQ1964">
            <v>0</v>
          </cell>
          <cell r="AR1964">
            <v>36</v>
          </cell>
          <cell r="BH1964">
            <v>49.92</v>
          </cell>
          <cell r="BI1964">
            <v>38</v>
          </cell>
          <cell r="BJ1964">
            <v>0</v>
          </cell>
          <cell r="BK1964" t="str">
            <v>SPU</v>
          </cell>
          <cell r="BN1964">
            <v>36</v>
          </cell>
        </row>
        <row r="1965">
          <cell r="A1965">
            <v>704000000</v>
          </cell>
          <cell r="D1965" t="str">
            <v>Slovenská poľnohospodárska univerzita v Nitre</v>
          </cell>
          <cell r="E1965" t="str">
            <v>Fakulta ekonomiky a manažmentu</v>
          </cell>
          <cell r="L1965">
            <v>1</v>
          </cell>
          <cell r="M1965">
            <v>2</v>
          </cell>
          <cell r="AN1965">
            <v>2</v>
          </cell>
          <cell r="AO1965">
            <v>3</v>
          </cell>
          <cell r="AP1965">
            <v>0</v>
          </cell>
          <cell r="AQ1965">
            <v>0</v>
          </cell>
          <cell r="AR1965">
            <v>2</v>
          </cell>
          <cell r="BH1965">
            <v>2</v>
          </cell>
          <cell r="BI1965">
            <v>3</v>
          </cell>
          <cell r="BJ1965">
            <v>0</v>
          </cell>
          <cell r="BK1965" t="str">
            <v>SPU</v>
          </cell>
          <cell r="BN1965">
            <v>2</v>
          </cell>
        </row>
        <row r="1966">
          <cell r="A1966">
            <v>704000000</v>
          </cell>
          <cell r="D1966" t="str">
            <v>Slovenská poľnohospodárska univerzita v Nitre</v>
          </cell>
          <cell r="E1966" t="str">
            <v>Fakulta biotechnológie a potravinárstva</v>
          </cell>
          <cell r="L1966">
            <v>1</v>
          </cell>
          <cell r="M1966">
            <v>2</v>
          </cell>
          <cell r="AN1966">
            <v>28</v>
          </cell>
          <cell r="AO1966">
            <v>29</v>
          </cell>
          <cell r="AP1966">
            <v>0</v>
          </cell>
          <cell r="AQ1966">
            <v>0</v>
          </cell>
          <cell r="AR1966">
            <v>28</v>
          </cell>
          <cell r="BH1966">
            <v>28.875</v>
          </cell>
          <cell r="BI1966">
            <v>29</v>
          </cell>
          <cell r="BJ1966">
            <v>0</v>
          </cell>
          <cell r="BK1966" t="str">
            <v>SPU</v>
          </cell>
          <cell r="BN1966">
            <v>28</v>
          </cell>
        </row>
        <row r="1967">
          <cell r="A1967">
            <v>704000000</v>
          </cell>
          <cell r="D1967" t="str">
            <v>Slovenská poľnohospodárska univerzita v Nitre</v>
          </cell>
          <cell r="E1967" t="str">
            <v>Fakulta ekonomiky a manažmentu</v>
          </cell>
          <cell r="L1967">
            <v>1</v>
          </cell>
          <cell r="M1967">
            <v>2</v>
          </cell>
          <cell r="AN1967">
            <v>31</v>
          </cell>
          <cell r="AO1967">
            <v>32</v>
          </cell>
          <cell r="AP1967">
            <v>0</v>
          </cell>
          <cell r="AQ1967">
            <v>0</v>
          </cell>
          <cell r="AR1967">
            <v>31</v>
          </cell>
          <cell r="BH1967">
            <v>28.047619047619047</v>
          </cell>
          <cell r="BI1967">
            <v>32</v>
          </cell>
          <cell r="BJ1967">
            <v>0</v>
          </cell>
          <cell r="BK1967" t="str">
            <v>SPU</v>
          </cell>
          <cell r="BN1967">
            <v>31</v>
          </cell>
        </row>
        <row r="1968">
          <cell r="A1968">
            <v>704000000</v>
          </cell>
          <cell r="D1968" t="str">
            <v>Slovenská poľnohospodárska univerzita v Nitre</v>
          </cell>
          <cell r="E1968" t="str">
            <v>Fakulta agrobiológie a potravinových zdrojov</v>
          </cell>
          <cell r="L1968">
            <v>1</v>
          </cell>
          <cell r="M1968">
            <v>2</v>
          </cell>
          <cell r="AN1968">
            <v>24</v>
          </cell>
          <cell r="AO1968">
            <v>25</v>
          </cell>
          <cell r="AP1968">
            <v>0</v>
          </cell>
          <cell r="AQ1968">
            <v>0</v>
          </cell>
          <cell r="AR1968">
            <v>24</v>
          </cell>
          <cell r="BH1968">
            <v>38.400000000000006</v>
          </cell>
          <cell r="BI1968">
            <v>25</v>
          </cell>
          <cell r="BJ1968">
            <v>0</v>
          </cell>
          <cell r="BK1968" t="str">
            <v>SPU</v>
          </cell>
          <cell r="BN1968">
            <v>24</v>
          </cell>
        </row>
        <row r="1969">
          <cell r="A1969">
            <v>704000000</v>
          </cell>
          <cell r="D1969" t="str">
            <v>Slovenská poľnohospodárska univerzita v Nitre</v>
          </cell>
          <cell r="E1969" t="str">
            <v>Fakulta agrobiológie a potravinových zdrojov</v>
          </cell>
          <cell r="L1969">
            <v>1</v>
          </cell>
          <cell r="M1969">
            <v>2</v>
          </cell>
          <cell r="AN1969">
            <v>45</v>
          </cell>
          <cell r="AO1969">
            <v>48</v>
          </cell>
          <cell r="AP1969">
            <v>0</v>
          </cell>
          <cell r="AQ1969">
            <v>0</v>
          </cell>
          <cell r="AR1969">
            <v>45</v>
          </cell>
          <cell r="BH1969">
            <v>58.153846153846153</v>
          </cell>
          <cell r="BI1969">
            <v>48</v>
          </cell>
          <cell r="BJ1969">
            <v>0</v>
          </cell>
          <cell r="BK1969" t="str">
            <v>SPU</v>
          </cell>
          <cell r="BN1969">
            <v>45</v>
          </cell>
        </row>
        <row r="1970">
          <cell r="A1970">
            <v>704000000</v>
          </cell>
          <cell r="D1970" t="str">
            <v>Slovenská poľnohospodárska univerzita v Nitre</v>
          </cell>
          <cell r="E1970" t="str">
            <v>Fakulta agrobiológie a potravinových zdrojov</v>
          </cell>
          <cell r="L1970">
            <v>1</v>
          </cell>
          <cell r="M1970">
            <v>2</v>
          </cell>
          <cell r="AN1970">
            <v>23</v>
          </cell>
          <cell r="AO1970">
            <v>25</v>
          </cell>
          <cell r="AP1970">
            <v>0</v>
          </cell>
          <cell r="AQ1970">
            <v>0</v>
          </cell>
          <cell r="AR1970">
            <v>23</v>
          </cell>
          <cell r="BH1970">
            <v>32.200000000000003</v>
          </cell>
          <cell r="BI1970">
            <v>25</v>
          </cell>
          <cell r="BJ1970">
            <v>0</v>
          </cell>
          <cell r="BK1970" t="str">
            <v>SPU</v>
          </cell>
          <cell r="BN1970">
            <v>23</v>
          </cell>
        </row>
        <row r="1971">
          <cell r="A1971">
            <v>704000000</v>
          </cell>
          <cell r="D1971" t="str">
            <v>Slovenská poľnohospodárska univerzita v Nitre</v>
          </cell>
          <cell r="E1971" t="str">
            <v>Fakulta agrobiológie a potravinových zdrojov</v>
          </cell>
          <cell r="L1971">
            <v>1</v>
          </cell>
          <cell r="M1971">
            <v>2</v>
          </cell>
          <cell r="AN1971">
            <v>30</v>
          </cell>
          <cell r="AO1971">
            <v>35</v>
          </cell>
          <cell r="AP1971">
            <v>0</v>
          </cell>
          <cell r="AQ1971">
            <v>0</v>
          </cell>
          <cell r="AR1971">
            <v>30</v>
          </cell>
          <cell r="BH1971">
            <v>45.17647058823529</v>
          </cell>
          <cell r="BI1971">
            <v>35</v>
          </cell>
          <cell r="BJ1971">
            <v>0</v>
          </cell>
          <cell r="BK1971" t="str">
            <v>SPU</v>
          </cell>
          <cell r="BN1971">
            <v>30</v>
          </cell>
        </row>
        <row r="1972">
          <cell r="A1972">
            <v>704000000</v>
          </cell>
          <cell r="D1972" t="str">
            <v>Slovenská poľnohospodárska univerzita v Nitre</v>
          </cell>
          <cell r="E1972" t="str">
            <v>Fakulta agrobiológie a potravinových zdrojov</v>
          </cell>
          <cell r="L1972">
            <v>1</v>
          </cell>
          <cell r="M1972">
            <v>2</v>
          </cell>
          <cell r="AN1972">
            <v>13</v>
          </cell>
          <cell r="AO1972">
            <v>14</v>
          </cell>
          <cell r="AP1972">
            <v>0</v>
          </cell>
          <cell r="AQ1972">
            <v>0</v>
          </cell>
          <cell r="AR1972">
            <v>13</v>
          </cell>
          <cell r="BH1972">
            <v>17.828571428571429</v>
          </cell>
          <cell r="BI1972">
            <v>14</v>
          </cell>
          <cell r="BJ1972">
            <v>0</v>
          </cell>
          <cell r="BK1972" t="str">
            <v>SPU</v>
          </cell>
          <cell r="BN1972">
            <v>13</v>
          </cell>
        </row>
        <row r="1973">
          <cell r="A1973">
            <v>731000000</v>
          </cell>
          <cell r="D1973" t="str">
            <v>Vysoká škola DTI</v>
          </cell>
          <cell r="E1973">
            <v>0</v>
          </cell>
          <cell r="L1973">
            <v>1</v>
          </cell>
          <cell r="M1973">
            <v>2</v>
          </cell>
          <cell r="AN1973">
            <v>318</v>
          </cell>
          <cell r="AO1973">
            <v>318</v>
          </cell>
          <cell r="AP1973">
            <v>0</v>
          </cell>
          <cell r="AQ1973">
            <v>0</v>
          </cell>
          <cell r="AR1973">
            <v>318</v>
          </cell>
          <cell r="BH1973">
            <v>291.22105263157891</v>
          </cell>
          <cell r="BI1973">
            <v>318</v>
          </cell>
          <cell r="BJ1973">
            <v>0</v>
          </cell>
          <cell r="BK1973" t="str">
            <v>VŠDTI</v>
          </cell>
          <cell r="BN1973">
            <v>318</v>
          </cell>
        </row>
        <row r="1974">
          <cell r="A1974">
            <v>731000000</v>
          </cell>
          <cell r="D1974" t="str">
            <v>Vysoká škola DTI</v>
          </cell>
          <cell r="E1974">
            <v>0</v>
          </cell>
          <cell r="L1974">
            <v>1</v>
          </cell>
          <cell r="M1974">
            <v>2</v>
          </cell>
          <cell r="AN1974">
            <v>240</v>
          </cell>
          <cell r="AO1974">
            <v>240</v>
          </cell>
          <cell r="AP1974">
            <v>0</v>
          </cell>
          <cell r="AQ1974">
            <v>0</v>
          </cell>
          <cell r="AR1974">
            <v>240</v>
          </cell>
          <cell r="BH1974">
            <v>258.32258064516128</v>
          </cell>
          <cell r="BI1974">
            <v>240</v>
          </cell>
          <cell r="BJ1974">
            <v>0</v>
          </cell>
          <cell r="BK1974" t="str">
            <v>VŠDTI</v>
          </cell>
          <cell r="BN1974">
            <v>240</v>
          </cell>
        </row>
        <row r="1975">
          <cell r="A1975">
            <v>715000000</v>
          </cell>
          <cell r="D1975" t="str">
            <v>Akadémia Policajného zboru</v>
          </cell>
          <cell r="E1975">
            <v>0</v>
          </cell>
          <cell r="L1975">
            <v>2</v>
          </cell>
          <cell r="M1975">
            <v>2</v>
          </cell>
          <cell r="AN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BH1975">
            <v>0</v>
          </cell>
          <cell r="BI1975">
            <v>22</v>
          </cell>
          <cell r="BJ1975">
            <v>0</v>
          </cell>
          <cell r="BK1975" t="str">
            <v>APZ</v>
          </cell>
          <cell r="BN1975">
            <v>0</v>
          </cell>
        </row>
        <row r="1976">
          <cell r="A1976">
            <v>715000000</v>
          </cell>
          <cell r="D1976" t="str">
            <v>Akadémia Policajného zboru</v>
          </cell>
          <cell r="E1976">
            <v>0</v>
          </cell>
          <cell r="L1976">
            <v>2</v>
          </cell>
          <cell r="M1976">
            <v>2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BH1976">
            <v>0</v>
          </cell>
          <cell r="BI1976">
            <v>161</v>
          </cell>
          <cell r="BJ1976">
            <v>0</v>
          </cell>
          <cell r="BK1976" t="str">
            <v>APZ</v>
          </cell>
          <cell r="BN1976">
            <v>0</v>
          </cell>
        </row>
        <row r="1977">
          <cell r="A1977">
            <v>715000000</v>
          </cell>
          <cell r="D1977" t="str">
            <v>Akadémia Policajného zboru</v>
          </cell>
          <cell r="E1977">
            <v>0</v>
          </cell>
          <cell r="L1977">
            <v>1</v>
          </cell>
          <cell r="M1977">
            <v>1</v>
          </cell>
          <cell r="AN1977">
            <v>275</v>
          </cell>
          <cell r="AO1977">
            <v>277</v>
          </cell>
          <cell r="AP1977">
            <v>0</v>
          </cell>
          <cell r="AQ1977">
            <v>0</v>
          </cell>
          <cell r="AR1977">
            <v>275</v>
          </cell>
          <cell r="BH1977">
            <v>359.52115384615388</v>
          </cell>
          <cell r="BI1977">
            <v>277</v>
          </cell>
          <cell r="BJ1977">
            <v>0</v>
          </cell>
          <cell r="BK1977" t="str">
            <v>APZ</v>
          </cell>
          <cell r="BN1977">
            <v>275</v>
          </cell>
        </row>
        <row r="1978">
          <cell r="A1978">
            <v>715000000</v>
          </cell>
          <cell r="D1978" t="str">
            <v>Akadémia Policajného zboru</v>
          </cell>
          <cell r="E1978">
            <v>0</v>
          </cell>
          <cell r="L1978">
            <v>1</v>
          </cell>
          <cell r="M1978">
            <v>1</v>
          </cell>
          <cell r="AN1978">
            <v>147</v>
          </cell>
          <cell r="AO1978">
            <v>148</v>
          </cell>
          <cell r="AP1978">
            <v>0</v>
          </cell>
          <cell r="AQ1978">
            <v>0</v>
          </cell>
          <cell r="AR1978">
            <v>147</v>
          </cell>
          <cell r="BH1978">
            <v>184.94042553191488</v>
          </cell>
          <cell r="BI1978">
            <v>148</v>
          </cell>
          <cell r="BJ1978">
            <v>0</v>
          </cell>
          <cell r="BK1978" t="str">
            <v>APZ</v>
          </cell>
          <cell r="BN1978">
            <v>147</v>
          </cell>
        </row>
        <row r="1979">
          <cell r="A1979">
            <v>727000000</v>
          </cell>
          <cell r="D1979" t="str">
            <v>Paneurópska vysoká škola</v>
          </cell>
          <cell r="E1979" t="str">
            <v>Fakulta informatiky</v>
          </cell>
          <cell r="L1979">
            <v>2</v>
          </cell>
          <cell r="M1979">
            <v>2</v>
          </cell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BH1979">
            <v>0</v>
          </cell>
          <cell r="BI1979">
            <v>14</v>
          </cell>
          <cell r="BJ1979">
            <v>0</v>
          </cell>
          <cell r="BK1979" t="str">
            <v>PEVŠ</v>
          </cell>
          <cell r="BN1979">
            <v>0</v>
          </cell>
        </row>
        <row r="1980">
          <cell r="A1980">
            <v>727000000</v>
          </cell>
          <cell r="D1980" t="str">
            <v>Paneurópska vysoká škola</v>
          </cell>
          <cell r="E1980" t="str">
            <v>Fakulta ekonómie a podnikania</v>
          </cell>
          <cell r="L1980">
            <v>2</v>
          </cell>
          <cell r="M1980">
            <v>2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BH1980">
            <v>0</v>
          </cell>
          <cell r="BI1980">
            <v>18</v>
          </cell>
          <cell r="BJ1980">
            <v>0</v>
          </cell>
          <cell r="BK1980" t="str">
            <v>PEVŠ</v>
          </cell>
          <cell r="BN1980">
            <v>0</v>
          </cell>
        </row>
        <row r="1981">
          <cell r="A1981">
            <v>727000000</v>
          </cell>
          <cell r="D1981" t="str">
            <v>Paneurópska vysoká škola</v>
          </cell>
          <cell r="E1981" t="str">
            <v>Fakulta práva</v>
          </cell>
          <cell r="L1981">
            <v>1</v>
          </cell>
          <cell r="M1981">
            <v>2</v>
          </cell>
          <cell r="AN1981">
            <v>0</v>
          </cell>
          <cell r="AO1981">
            <v>71</v>
          </cell>
          <cell r="AP1981">
            <v>0</v>
          </cell>
          <cell r="AQ1981">
            <v>0</v>
          </cell>
          <cell r="AR1981">
            <v>0</v>
          </cell>
          <cell r="BH1981">
            <v>0</v>
          </cell>
          <cell r="BI1981">
            <v>71</v>
          </cell>
          <cell r="BJ1981">
            <v>0</v>
          </cell>
          <cell r="BK1981" t="str">
            <v>PEVŠ</v>
          </cell>
          <cell r="BN1981">
            <v>0</v>
          </cell>
        </row>
        <row r="1982">
          <cell r="A1982">
            <v>727000000</v>
          </cell>
          <cell r="D1982" t="str">
            <v>Paneurópska vysoká škola</v>
          </cell>
          <cell r="E1982" t="str">
            <v>Fakulta informatiky</v>
          </cell>
          <cell r="L1982">
            <v>1</v>
          </cell>
          <cell r="M1982">
            <v>2</v>
          </cell>
          <cell r="AN1982">
            <v>1</v>
          </cell>
          <cell r="AO1982">
            <v>23</v>
          </cell>
          <cell r="AP1982">
            <v>23</v>
          </cell>
          <cell r="AQ1982">
            <v>1</v>
          </cell>
          <cell r="AR1982">
            <v>1</v>
          </cell>
          <cell r="BH1982">
            <v>1.5</v>
          </cell>
          <cell r="BI1982">
            <v>23</v>
          </cell>
          <cell r="BJ1982">
            <v>0</v>
          </cell>
          <cell r="BK1982" t="str">
            <v>PEVŠ</v>
          </cell>
          <cell r="BN1982">
            <v>1</v>
          </cell>
        </row>
        <row r="1983">
          <cell r="A1983">
            <v>727000000</v>
          </cell>
          <cell r="D1983" t="str">
            <v>Paneurópska vysoká škola</v>
          </cell>
          <cell r="E1983" t="str">
            <v>Fakulta práva</v>
          </cell>
          <cell r="L1983">
            <v>1</v>
          </cell>
          <cell r="M1983">
            <v>2</v>
          </cell>
          <cell r="AN1983">
            <v>0</v>
          </cell>
          <cell r="AO1983">
            <v>1</v>
          </cell>
          <cell r="AP1983">
            <v>0</v>
          </cell>
          <cell r="AQ1983">
            <v>0</v>
          </cell>
          <cell r="AR1983">
            <v>0</v>
          </cell>
          <cell r="BH1983">
            <v>0</v>
          </cell>
          <cell r="BI1983">
            <v>1</v>
          </cell>
          <cell r="BJ1983">
            <v>0</v>
          </cell>
          <cell r="BK1983" t="str">
            <v>PEVŠ</v>
          </cell>
          <cell r="BN1983">
            <v>0</v>
          </cell>
        </row>
        <row r="1984">
          <cell r="A1984">
            <v>727000000</v>
          </cell>
          <cell r="D1984" t="str">
            <v>Paneurópska vysoká škola</v>
          </cell>
          <cell r="E1984" t="str">
            <v>Fakulta práva</v>
          </cell>
          <cell r="L1984">
            <v>1</v>
          </cell>
          <cell r="M1984">
            <v>1</v>
          </cell>
          <cell r="AN1984">
            <v>0</v>
          </cell>
          <cell r="AO1984">
            <v>38</v>
          </cell>
          <cell r="AP1984">
            <v>0</v>
          </cell>
          <cell r="AQ1984">
            <v>0</v>
          </cell>
          <cell r="AR1984">
            <v>0</v>
          </cell>
          <cell r="BH1984">
            <v>0</v>
          </cell>
          <cell r="BI1984">
            <v>38</v>
          </cell>
          <cell r="BJ1984">
            <v>0</v>
          </cell>
          <cell r="BK1984" t="str">
            <v>PEVŠ</v>
          </cell>
          <cell r="BN1984">
            <v>0</v>
          </cell>
        </row>
        <row r="1985">
          <cell r="A1985">
            <v>727000000</v>
          </cell>
          <cell r="D1985" t="str">
            <v>Paneurópska vysoká škola</v>
          </cell>
          <cell r="E1985" t="str">
            <v>Fakulta ekonómie a podnikania</v>
          </cell>
          <cell r="L1985">
            <v>1</v>
          </cell>
          <cell r="M1985">
            <v>1</v>
          </cell>
          <cell r="AN1985">
            <v>1</v>
          </cell>
          <cell r="AO1985">
            <v>105</v>
          </cell>
          <cell r="AP1985">
            <v>0</v>
          </cell>
          <cell r="AQ1985">
            <v>0</v>
          </cell>
          <cell r="AR1985">
            <v>1</v>
          </cell>
          <cell r="BH1985">
            <v>0.67499999999999993</v>
          </cell>
          <cell r="BI1985">
            <v>105</v>
          </cell>
          <cell r="BJ1985">
            <v>0</v>
          </cell>
          <cell r="BK1985" t="str">
            <v>PEVŠ</v>
          </cell>
          <cell r="BN1985">
            <v>1</v>
          </cell>
        </row>
        <row r="1986">
          <cell r="A1986">
            <v>702000000</v>
          </cell>
          <cell r="D1986" t="str">
            <v>Slovenská technická univerzita v Bratislave</v>
          </cell>
          <cell r="E1986" t="str">
            <v>Fakulta elektrotechniky a informatiky</v>
          </cell>
          <cell r="L1986">
            <v>1</v>
          </cell>
          <cell r="M1986">
            <v>3</v>
          </cell>
          <cell r="AN1986">
            <v>9</v>
          </cell>
          <cell r="AO1986">
            <v>0</v>
          </cell>
          <cell r="AP1986">
            <v>0</v>
          </cell>
          <cell r="AQ1986">
            <v>9</v>
          </cell>
          <cell r="AR1986">
            <v>9</v>
          </cell>
          <cell r="BH1986">
            <v>75.600000000000009</v>
          </cell>
          <cell r="BI1986">
            <v>13</v>
          </cell>
          <cell r="BJ1986">
            <v>9</v>
          </cell>
          <cell r="BK1986" t="str">
            <v>STU</v>
          </cell>
          <cell r="BN1986">
            <v>9</v>
          </cell>
        </row>
        <row r="1987">
          <cell r="A1987">
            <v>702000000</v>
          </cell>
          <cell r="D1987" t="str">
            <v>Slovenská technická univerzita v Bratislave</v>
          </cell>
          <cell r="E1987" t="str">
            <v>Stavebná fakulta</v>
          </cell>
          <cell r="L1987">
            <v>2</v>
          </cell>
          <cell r="M1987">
            <v>3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BH1987">
            <v>0</v>
          </cell>
          <cell r="BI1987">
            <v>2</v>
          </cell>
          <cell r="BJ1987">
            <v>0</v>
          </cell>
          <cell r="BK1987" t="str">
            <v>STU</v>
          </cell>
          <cell r="BN1987">
            <v>0</v>
          </cell>
        </row>
        <row r="1988">
          <cell r="A1988">
            <v>702000000</v>
          </cell>
          <cell r="D1988" t="str">
            <v>Slovenská technická univerzita v Bratislave</v>
          </cell>
          <cell r="E1988">
            <v>0</v>
          </cell>
          <cell r="L1988">
            <v>1</v>
          </cell>
          <cell r="M1988">
            <v>3</v>
          </cell>
          <cell r="AN1988">
            <v>5</v>
          </cell>
          <cell r="AO1988">
            <v>0</v>
          </cell>
          <cell r="AP1988">
            <v>0</v>
          </cell>
          <cell r="AQ1988">
            <v>0</v>
          </cell>
          <cell r="AR1988">
            <v>5</v>
          </cell>
          <cell r="BH1988">
            <v>22</v>
          </cell>
          <cell r="BI1988">
            <v>5</v>
          </cell>
          <cell r="BJ1988">
            <v>5</v>
          </cell>
          <cell r="BK1988" t="str">
            <v>STU</v>
          </cell>
          <cell r="BN1988">
            <v>5</v>
          </cell>
        </row>
        <row r="1989">
          <cell r="A1989">
            <v>702000000</v>
          </cell>
          <cell r="D1989" t="str">
            <v>Slovenská technická univerzita v Bratislave</v>
          </cell>
          <cell r="E1989" t="str">
            <v>Materiálovotechnologická fakulta so sídlom v Trnave</v>
          </cell>
          <cell r="L1989">
            <v>2</v>
          </cell>
          <cell r="M1989">
            <v>3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BH1989">
            <v>0</v>
          </cell>
          <cell r="BI1989">
            <v>4</v>
          </cell>
          <cell r="BJ1989">
            <v>0</v>
          </cell>
          <cell r="BK1989" t="str">
            <v>STU</v>
          </cell>
          <cell r="BN1989">
            <v>0</v>
          </cell>
        </row>
        <row r="1990">
          <cell r="A1990">
            <v>702000000</v>
          </cell>
          <cell r="D1990" t="str">
            <v>Slovenská technická univerzita v Bratislave</v>
          </cell>
          <cell r="E1990" t="str">
            <v>Materiálovotechnologická fakulta so sídlom v Trnave</v>
          </cell>
          <cell r="L1990">
            <v>1</v>
          </cell>
          <cell r="M1990">
            <v>2</v>
          </cell>
          <cell r="AN1990">
            <v>99</v>
          </cell>
          <cell r="AO1990">
            <v>121</v>
          </cell>
          <cell r="AP1990">
            <v>0</v>
          </cell>
          <cell r="AQ1990">
            <v>0</v>
          </cell>
          <cell r="AR1990">
            <v>99</v>
          </cell>
          <cell r="BH1990">
            <v>137.36250000000001</v>
          </cell>
          <cell r="BI1990">
            <v>121</v>
          </cell>
          <cell r="BJ1990">
            <v>0</v>
          </cell>
          <cell r="BK1990" t="str">
            <v>STU</v>
          </cell>
          <cell r="BN1990">
            <v>99</v>
          </cell>
        </row>
        <row r="1991">
          <cell r="A1991">
            <v>702000000</v>
          </cell>
          <cell r="D1991" t="str">
            <v>Slovenská technická univerzita v Bratislave</v>
          </cell>
          <cell r="E1991" t="str">
            <v>Materiálovotechnologická fakulta so sídlom v Trnave</v>
          </cell>
          <cell r="L1991">
            <v>1</v>
          </cell>
          <cell r="M1991">
            <v>2</v>
          </cell>
          <cell r="AN1991">
            <v>138</v>
          </cell>
          <cell r="AO1991">
            <v>165</v>
          </cell>
          <cell r="AP1991">
            <v>165</v>
          </cell>
          <cell r="AQ1991">
            <v>138</v>
          </cell>
          <cell r="AR1991">
            <v>138</v>
          </cell>
          <cell r="BH1991">
            <v>199.86206896551724</v>
          </cell>
          <cell r="BI1991">
            <v>165</v>
          </cell>
          <cell r="BJ1991">
            <v>0</v>
          </cell>
          <cell r="BK1991" t="str">
            <v>STU</v>
          </cell>
          <cell r="BN1991">
            <v>138</v>
          </cell>
        </row>
        <row r="1992">
          <cell r="A1992">
            <v>702000000</v>
          </cell>
          <cell r="D1992" t="str">
            <v>Slovenská technická univerzita v Bratislave</v>
          </cell>
          <cell r="E1992">
            <v>0</v>
          </cell>
          <cell r="L1992">
            <v>2</v>
          </cell>
          <cell r="M1992">
            <v>3</v>
          </cell>
          <cell r="AN1992">
            <v>2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BH1992">
            <v>0</v>
          </cell>
          <cell r="BI1992">
            <v>4</v>
          </cell>
          <cell r="BJ1992">
            <v>0</v>
          </cell>
          <cell r="BK1992" t="str">
            <v>STU</v>
          </cell>
          <cell r="BN1992">
            <v>0</v>
          </cell>
        </row>
        <row r="1993">
          <cell r="A1993">
            <v>702000000</v>
          </cell>
          <cell r="D1993" t="str">
            <v>Slovenská technická univerzita v Bratislave</v>
          </cell>
          <cell r="E1993" t="str">
            <v>Fakulta chemickej a potravinárskej technológie</v>
          </cell>
          <cell r="L1993">
            <v>1</v>
          </cell>
          <cell r="M1993">
            <v>3</v>
          </cell>
          <cell r="AN1993">
            <v>11</v>
          </cell>
          <cell r="AO1993">
            <v>0</v>
          </cell>
          <cell r="AP1993">
            <v>0</v>
          </cell>
          <cell r="AQ1993">
            <v>0</v>
          </cell>
          <cell r="AR1993">
            <v>11</v>
          </cell>
          <cell r="BH1993">
            <v>69.3</v>
          </cell>
          <cell r="BI1993">
            <v>11</v>
          </cell>
          <cell r="BJ1993">
            <v>11</v>
          </cell>
          <cell r="BK1993" t="str">
            <v>STU</v>
          </cell>
          <cell r="BN1993">
            <v>11</v>
          </cell>
        </row>
        <row r="1994">
          <cell r="A1994">
            <v>702000000</v>
          </cell>
          <cell r="D1994" t="str">
            <v>Slovenská technická univerzita v Bratislave</v>
          </cell>
          <cell r="E1994" t="str">
            <v>Strojnícka fakulta</v>
          </cell>
          <cell r="L1994">
            <v>1</v>
          </cell>
          <cell r="M1994">
            <v>3</v>
          </cell>
          <cell r="AN1994">
            <v>4</v>
          </cell>
          <cell r="AO1994">
            <v>0</v>
          </cell>
          <cell r="AP1994">
            <v>0</v>
          </cell>
          <cell r="AQ1994">
            <v>4</v>
          </cell>
          <cell r="AR1994">
            <v>4</v>
          </cell>
          <cell r="BH1994">
            <v>33.6</v>
          </cell>
          <cell r="BI1994">
            <v>4</v>
          </cell>
          <cell r="BJ1994">
            <v>4</v>
          </cell>
          <cell r="BK1994" t="str">
            <v>STU</v>
          </cell>
          <cell r="BN1994">
            <v>4</v>
          </cell>
        </row>
        <row r="1995">
          <cell r="A1995">
            <v>702000000</v>
          </cell>
          <cell r="D1995" t="str">
            <v>Slovenská technická univerzita v Bratislave</v>
          </cell>
          <cell r="E1995" t="str">
            <v>Stavebná fakulta</v>
          </cell>
          <cell r="L1995">
            <v>1</v>
          </cell>
          <cell r="M1995">
            <v>2</v>
          </cell>
          <cell r="AN1995">
            <v>64</v>
          </cell>
          <cell r="AO1995">
            <v>78</v>
          </cell>
          <cell r="AP1995">
            <v>0</v>
          </cell>
          <cell r="AQ1995">
            <v>0</v>
          </cell>
          <cell r="AR1995">
            <v>64</v>
          </cell>
          <cell r="BH1995">
            <v>88</v>
          </cell>
          <cell r="BI1995">
            <v>78</v>
          </cell>
          <cell r="BJ1995">
            <v>0</v>
          </cell>
          <cell r="BK1995" t="str">
            <v>STU</v>
          </cell>
          <cell r="BN1995">
            <v>64</v>
          </cell>
        </row>
        <row r="1996">
          <cell r="A1996">
            <v>702000000</v>
          </cell>
          <cell r="D1996" t="str">
            <v>Slovenská technická univerzita v Bratislave</v>
          </cell>
          <cell r="E1996" t="str">
            <v>Strojnícka fakulta</v>
          </cell>
          <cell r="L1996">
            <v>1</v>
          </cell>
          <cell r="M1996">
            <v>2</v>
          </cell>
          <cell r="AN1996">
            <v>37</v>
          </cell>
          <cell r="AO1996">
            <v>39</v>
          </cell>
          <cell r="AP1996">
            <v>0</v>
          </cell>
          <cell r="AQ1996">
            <v>0</v>
          </cell>
          <cell r="AR1996">
            <v>37</v>
          </cell>
          <cell r="BH1996">
            <v>49.333333333333329</v>
          </cell>
          <cell r="BI1996">
            <v>39</v>
          </cell>
          <cell r="BJ1996">
            <v>0</v>
          </cell>
          <cell r="BK1996" t="str">
            <v>STU</v>
          </cell>
          <cell r="BN1996">
            <v>37</v>
          </cell>
        </row>
        <row r="1997">
          <cell r="A1997">
            <v>702000000</v>
          </cell>
          <cell r="D1997" t="str">
            <v>Slovenská technická univerzita v Bratislave</v>
          </cell>
          <cell r="E1997" t="str">
            <v>Fakulta elektrotechniky a informatiky</v>
          </cell>
          <cell r="L1997">
            <v>1</v>
          </cell>
          <cell r="M1997">
            <v>2</v>
          </cell>
          <cell r="AN1997">
            <v>91</v>
          </cell>
          <cell r="AO1997">
            <v>105</v>
          </cell>
          <cell r="AP1997">
            <v>0</v>
          </cell>
          <cell r="AQ1997">
            <v>91</v>
          </cell>
          <cell r="AR1997">
            <v>91</v>
          </cell>
          <cell r="BH1997">
            <v>131.14705882352942</v>
          </cell>
          <cell r="BI1997">
            <v>105</v>
          </cell>
          <cell r="BJ1997">
            <v>0</v>
          </cell>
          <cell r="BK1997" t="str">
            <v>STU</v>
          </cell>
          <cell r="BN1997">
            <v>91</v>
          </cell>
        </row>
        <row r="1998">
          <cell r="A1998">
            <v>702000000</v>
          </cell>
          <cell r="D1998" t="str">
            <v>Slovenská technická univerzita v Bratislave</v>
          </cell>
          <cell r="E1998" t="str">
            <v>Fakulta elektrotechniky a informatiky</v>
          </cell>
          <cell r="L1998">
            <v>1</v>
          </cell>
          <cell r="M1998">
            <v>2</v>
          </cell>
          <cell r="AN1998">
            <v>182</v>
          </cell>
          <cell r="AO1998">
            <v>205</v>
          </cell>
          <cell r="AP1998">
            <v>205</v>
          </cell>
          <cell r="AQ1998">
            <v>182</v>
          </cell>
          <cell r="AR1998">
            <v>182</v>
          </cell>
          <cell r="BH1998">
            <v>262.08</v>
          </cell>
          <cell r="BI1998">
            <v>205</v>
          </cell>
          <cell r="BJ1998">
            <v>0</v>
          </cell>
          <cell r="BK1998" t="str">
            <v>STU</v>
          </cell>
          <cell r="BN1998">
            <v>182</v>
          </cell>
        </row>
        <row r="1999">
          <cell r="A1999">
            <v>702000000</v>
          </cell>
          <cell r="D1999" t="str">
            <v>Slovenská technická univerzita v Bratislave</v>
          </cell>
          <cell r="E1999" t="str">
            <v>Fakulta elektrotechniky a informatiky</v>
          </cell>
          <cell r="L1999">
            <v>1</v>
          </cell>
          <cell r="M1999">
            <v>2</v>
          </cell>
          <cell r="AN1999">
            <v>24</v>
          </cell>
          <cell r="AO1999">
            <v>30</v>
          </cell>
          <cell r="AP1999">
            <v>0</v>
          </cell>
          <cell r="AQ1999">
            <v>0</v>
          </cell>
          <cell r="AR1999">
            <v>24</v>
          </cell>
          <cell r="BH1999">
            <v>33.428571428571431</v>
          </cell>
          <cell r="BI1999">
            <v>30</v>
          </cell>
          <cell r="BJ1999">
            <v>0</v>
          </cell>
          <cell r="BK1999" t="str">
            <v>STU</v>
          </cell>
          <cell r="BN1999">
            <v>24</v>
          </cell>
        </row>
        <row r="2000">
          <cell r="A2000">
            <v>702000000</v>
          </cell>
          <cell r="D2000" t="str">
            <v>Slovenská technická univerzita v Bratislave</v>
          </cell>
          <cell r="E2000" t="str">
            <v>Fakulta chemickej a potravinárskej technológie</v>
          </cell>
          <cell r="L2000">
            <v>1</v>
          </cell>
          <cell r="M2000">
            <v>2</v>
          </cell>
          <cell r="AN2000">
            <v>20</v>
          </cell>
          <cell r="AO2000">
            <v>23</v>
          </cell>
          <cell r="AP2000">
            <v>0</v>
          </cell>
          <cell r="AQ2000">
            <v>20</v>
          </cell>
          <cell r="AR2000">
            <v>20</v>
          </cell>
          <cell r="BH2000">
            <v>30</v>
          </cell>
          <cell r="BI2000">
            <v>23</v>
          </cell>
          <cell r="BJ2000">
            <v>0</v>
          </cell>
          <cell r="BK2000" t="str">
            <v>STU</v>
          </cell>
          <cell r="BN2000">
            <v>20</v>
          </cell>
        </row>
        <row r="2001">
          <cell r="A2001">
            <v>702000000</v>
          </cell>
          <cell r="D2001" t="str">
            <v>Slovenská technická univerzita v Bratislave</v>
          </cell>
          <cell r="E2001" t="str">
            <v>Stavebná fakulta</v>
          </cell>
          <cell r="L2001">
            <v>1</v>
          </cell>
          <cell r="M2001">
            <v>2</v>
          </cell>
          <cell r="AN2001">
            <v>60</v>
          </cell>
          <cell r="AO2001">
            <v>65</v>
          </cell>
          <cell r="AP2001">
            <v>0</v>
          </cell>
          <cell r="AQ2001">
            <v>0</v>
          </cell>
          <cell r="AR2001">
            <v>60</v>
          </cell>
          <cell r="BH2001">
            <v>70</v>
          </cell>
          <cell r="BI2001">
            <v>65</v>
          </cell>
          <cell r="BJ2001">
            <v>0</v>
          </cell>
          <cell r="BK2001" t="str">
            <v>STU</v>
          </cell>
          <cell r="BN2001">
            <v>60</v>
          </cell>
        </row>
        <row r="2002">
          <cell r="A2002">
            <v>702000000</v>
          </cell>
          <cell r="D2002" t="str">
            <v>Slovenská technická univerzita v Bratislave</v>
          </cell>
          <cell r="E2002" t="str">
            <v>Strojnícka fakulta</v>
          </cell>
          <cell r="L2002">
            <v>1</v>
          </cell>
          <cell r="M2002">
            <v>3</v>
          </cell>
          <cell r="AN2002">
            <v>6</v>
          </cell>
          <cell r="AO2002">
            <v>0</v>
          </cell>
          <cell r="AP2002">
            <v>0</v>
          </cell>
          <cell r="AQ2002">
            <v>6</v>
          </cell>
          <cell r="AR2002">
            <v>6</v>
          </cell>
          <cell r="BH2002">
            <v>50.400000000000006</v>
          </cell>
          <cell r="BI2002">
            <v>6</v>
          </cell>
          <cell r="BJ2002">
            <v>6</v>
          </cell>
          <cell r="BK2002" t="str">
            <v>STU</v>
          </cell>
          <cell r="BN2002">
            <v>6</v>
          </cell>
        </row>
        <row r="2003">
          <cell r="A2003">
            <v>702000000</v>
          </cell>
          <cell r="D2003" t="str">
            <v>Slovenská technická univerzita v Bratislave</v>
          </cell>
          <cell r="E2003" t="str">
            <v>Fakulta architektúry a dizajnu</v>
          </cell>
          <cell r="L2003">
            <v>1</v>
          </cell>
          <cell r="M2003">
            <v>2</v>
          </cell>
          <cell r="AN2003">
            <v>212</v>
          </cell>
          <cell r="AO2003">
            <v>224</v>
          </cell>
          <cell r="AP2003">
            <v>0</v>
          </cell>
          <cell r="AQ2003">
            <v>0</v>
          </cell>
          <cell r="AR2003">
            <v>212</v>
          </cell>
          <cell r="BH2003">
            <v>262.53488372093022</v>
          </cell>
          <cell r="BI2003">
            <v>224</v>
          </cell>
          <cell r="BJ2003">
            <v>0</v>
          </cell>
          <cell r="BK2003" t="str">
            <v>STU</v>
          </cell>
          <cell r="BN2003">
            <v>212</v>
          </cell>
        </row>
        <row r="2004">
          <cell r="A2004">
            <v>702000000</v>
          </cell>
          <cell r="D2004" t="str">
            <v>Slovenská technická univerzita v Bratislave</v>
          </cell>
          <cell r="E2004">
            <v>0</v>
          </cell>
          <cell r="L2004">
            <v>1</v>
          </cell>
          <cell r="M2004">
            <v>2</v>
          </cell>
          <cell r="AN2004">
            <v>29</v>
          </cell>
          <cell r="AO2004">
            <v>30</v>
          </cell>
          <cell r="AP2004">
            <v>0</v>
          </cell>
          <cell r="AQ2004">
            <v>0</v>
          </cell>
          <cell r="AR2004">
            <v>29</v>
          </cell>
          <cell r="BH2004">
            <v>29</v>
          </cell>
          <cell r="BI2004">
            <v>30</v>
          </cell>
          <cell r="BJ2004">
            <v>0</v>
          </cell>
          <cell r="BK2004" t="str">
            <v>STU</v>
          </cell>
          <cell r="BN2004">
            <v>29</v>
          </cell>
        </row>
        <row r="2005">
          <cell r="A2005">
            <v>702000000</v>
          </cell>
          <cell r="D2005" t="str">
            <v>Slovenská technická univerzita v Bratislave</v>
          </cell>
          <cell r="E2005" t="str">
            <v>Materiálovotechnologická fakulta so sídlom v Trnave</v>
          </cell>
          <cell r="L2005">
            <v>1</v>
          </cell>
          <cell r="M2005">
            <v>2</v>
          </cell>
          <cell r="AN2005">
            <v>140</v>
          </cell>
          <cell r="AO2005">
            <v>153</v>
          </cell>
          <cell r="AP2005">
            <v>153</v>
          </cell>
          <cell r="AQ2005">
            <v>140</v>
          </cell>
          <cell r="AR2005">
            <v>140</v>
          </cell>
          <cell r="BH2005">
            <v>200.73529411764707</v>
          </cell>
          <cell r="BI2005">
            <v>153</v>
          </cell>
          <cell r="BJ2005">
            <v>0</v>
          </cell>
          <cell r="BK2005" t="str">
            <v>STU</v>
          </cell>
          <cell r="BN2005">
            <v>140</v>
          </cell>
        </row>
        <row r="2006">
          <cell r="A2006">
            <v>702000000</v>
          </cell>
          <cell r="D2006" t="str">
            <v>Slovenská technická univerzita v Bratislave</v>
          </cell>
          <cell r="E2006" t="str">
            <v>Materiálovotechnologická fakulta so sídlom v Trnave</v>
          </cell>
          <cell r="L2006">
            <v>1</v>
          </cell>
          <cell r="M2006">
            <v>2</v>
          </cell>
          <cell r="AN2006">
            <v>44</v>
          </cell>
          <cell r="AO2006">
            <v>50</v>
          </cell>
          <cell r="AP2006">
            <v>0</v>
          </cell>
          <cell r="AQ2006">
            <v>0</v>
          </cell>
          <cell r="AR2006">
            <v>44</v>
          </cell>
          <cell r="BH2006">
            <v>61.285714285714285</v>
          </cell>
          <cell r="BI2006">
            <v>50</v>
          </cell>
          <cell r="BJ2006">
            <v>0</v>
          </cell>
          <cell r="BK2006" t="str">
            <v>STU</v>
          </cell>
          <cell r="BN2006">
            <v>44</v>
          </cell>
        </row>
        <row r="2007">
          <cell r="A2007">
            <v>702000000</v>
          </cell>
          <cell r="D2007" t="str">
            <v>Slovenská technická univerzita v Bratislave</v>
          </cell>
          <cell r="E2007">
            <v>0</v>
          </cell>
          <cell r="L2007">
            <v>1</v>
          </cell>
          <cell r="M2007">
            <v>3</v>
          </cell>
          <cell r="AN2007">
            <v>3</v>
          </cell>
          <cell r="AO2007">
            <v>0</v>
          </cell>
          <cell r="AP2007">
            <v>0</v>
          </cell>
          <cell r="AQ2007">
            <v>0</v>
          </cell>
          <cell r="AR2007">
            <v>3</v>
          </cell>
          <cell r="BH2007">
            <v>25.200000000000003</v>
          </cell>
          <cell r="BI2007">
            <v>5</v>
          </cell>
          <cell r="BJ2007">
            <v>3</v>
          </cell>
          <cell r="BK2007" t="str">
            <v>STU</v>
          </cell>
          <cell r="BN2007">
            <v>3</v>
          </cell>
        </row>
        <row r="2008">
          <cell r="A2008">
            <v>702000000</v>
          </cell>
          <cell r="D2008" t="str">
            <v>Slovenská technická univerzita v Bratislave</v>
          </cell>
          <cell r="E2008" t="str">
            <v>Fakulta chemickej a potravinárskej technológie</v>
          </cell>
          <cell r="L2008">
            <v>1</v>
          </cell>
          <cell r="M2008">
            <v>2</v>
          </cell>
          <cell r="AN2008">
            <v>39</v>
          </cell>
          <cell r="AO2008">
            <v>40</v>
          </cell>
          <cell r="AP2008">
            <v>0</v>
          </cell>
          <cell r="AQ2008">
            <v>0</v>
          </cell>
          <cell r="AR2008">
            <v>39</v>
          </cell>
          <cell r="BH2008">
            <v>58.5</v>
          </cell>
          <cell r="BI2008">
            <v>40</v>
          </cell>
          <cell r="BJ2008">
            <v>0</v>
          </cell>
          <cell r="BK2008" t="str">
            <v>STU</v>
          </cell>
          <cell r="BN2008">
            <v>39</v>
          </cell>
        </row>
        <row r="2009">
          <cell r="A2009">
            <v>702000000</v>
          </cell>
          <cell r="D2009" t="str">
            <v>Slovenská technická univerzita v Bratislave</v>
          </cell>
          <cell r="E2009" t="str">
            <v>Fakulta chemickej a potravinárskej technológie</v>
          </cell>
          <cell r="L2009">
            <v>1</v>
          </cell>
          <cell r="M2009">
            <v>2</v>
          </cell>
          <cell r="AN2009">
            <v>37</v>
          </cell>
          <cell r="AO2009">
            <v>40</v>
          </cell>
          <cell r="AP2009">
            <v>0</v>
          </cell>
          <cell r="AQ2009">
            <v>0</v>
          </cell>
          <cell r="AR2009">
            <v>37</v>
          </cell>
          <cell r="BH2009">
            <v>47.93181818181818</v>
          </cell>
          <cell r="BI2009">
            <v>40</v>
          </cell>
          <cell r="BJ2009">
            <v>0</v>
          </cell>
          <cell r="BK2009" t="str">
            <v>STU</v>
          </cell>
          <cell r="BN2009">
            <v>37</v>
          </cell>
        </row>
        <row r="2010">
          <cell r="A2010">
            <v>702000000</v>
          </cell>
          <cell r="D2010" t="str">
            <v>Slovenská technická univerzita v Bratislave</v>
          </cell>
          <cell r="E2010" t="str">
            <v>Strojnícka fakulta</v>
          </cell>
          <cell r="L2010">
            <v>1</v>
          </cell>
          <cell r="M2010">
            <v>1</v>
          </cell>
          <cell r="AN2010">
            <v>73</v>
          </cell>
          <cell r="AO2010">
            <v>77</v>
          </cell>
          <cell r="AP2010">
            <v>77</v>
          </cell>
          <cell r="AQ2010">
            <v>73</v>
          </cell>
          <cell r="AR2010">
            <v>73</v>
          </cell>
          <cell r="BH2010">
            <v>85.199999999999989</v>
          </cell>
          <cell r="BI2010">
            <v>77</v>
          </cell>
          <cell r="BJ2010">
            <v>0</v>
          </cell>
          <cell r="BK2010" t="str">
            <v>STU</v>
          </cell>
          <cell r="BN2010">
            <v>73</v>
          </cell>
        </row>
        <row r="2011">
          <cell r="A2011">
            <v>702000000</v>
          </cell>
          <cell r="D2011" t="str">
            <v>Slovenská technická univerzita v Bratislave</v>
          </cell>
          <cell r="E2011" t="str">
            <v>Strojnícka fakulta</v>
          </cell>
          <cell r="L2011">
            <v>1</v>
          </cell>
          <cell r="M2011">
            <v>1</v>
          </cell>
          <cell r="AN2011">
            <v>27</v>
          </cell>
          <cell r="AO2011">
            <v>30</v>
          </cell>
          <cell r="AP2011">
            <v>30</v>
          </cell>
          <cell r="AQ2011">
            <v>27</v>
          </cell>
          <cell r="AR2011">
            <v>27</v>
          </cell>
          <cell r="BH2011">
            <v>35.099999999999994</v>
          </cell>
          <cell r="BI2011">
            <v>30</v>
          </cell>
          <cell r="BJ2011">
            <v>0</v>
          </cell>
          <cell r="BK2011" t="str">
            <v>STU</v>
          </cell>
          <cell r="BN2011">
            <v>27</v>
          </cell>
        </row>
        <row r="2012">
          <cell r="A2012">
            <v>702000000</v>
          </cell>
          <cell r="D2012" t="str">
            <v>Slovenská technická univerzita v Bratislave</v>
          </cell>
          <cell r="E2012" t="str">
            <v>Stavebná fakulta</v>
          </cell>
          <cell r="L2012">
            <v>1</v>
          </cell>
          <cell r="M2012">
            <v>2</v>
          </cell>
          <cell r="AN2012">
            <v>14</v>
          </cell>
          <cell r="AO2012">
            <v>18</v>
          </cell>
          <cell r="AP2012">
            <v>0</v>
          </cell>
          <cell r="AQ2012">
            <v>0</v>
          </cell>
          <cell r="AR2012">
            <v>14</v>
          </cell>
          <cell r="BH2012">
            <v>17.5</v>
          </cell>
          <cell r="BI2012">
            <v>18</v>
          </cell>
          <cell r="BJ2012">
            <v>0</v>
          </cell>
          <cell r="BK2012" t="str">
            <v>STU</v>
          </cell>
          <cell r="BN2012">
            <v>14</v>
          </cell>
        </row>
        <row r="2013">
          <cell r="A2013">
            <v>702000000</v>
          </cell>
          <cell r="D2013" t="str">
            <v>Slovenská technická univerzita v Bratislave</v>
          </cell>
          <cell r="E2013" t="str">
            <v>Strojnícka fakulta</v>
          </cell>
          <cell r="L2013">
            <v>1</v>
          </cell>
          <cell r="M2013">
            <v>3</v>
          </cell>
          <cell r="AN2013">
            <v>2</v>
          </cell>
          <cell r="AO2013">
            <v>0</v>
          </cell>
          <cell r="AP2013">
            <v>0</v>
          </cell>
          <cell r="AQ2013">
            <v>2</v>
          </cell>
          <cell r="AR2013">
            <v>2</v>
          </cell>
          <cell r="BH2013">
            <v>16.8</v>
          </cell>
          <cell r="BI2013">
            <v>2</v>
          </cell>
          <cell r="BJ2013">
            <v>2</v>
          </cell>
          <cell r="BK2013" t="str">
            <v>STU</v>
          </cell>
          <cell r="BN2013">
            <v>2</v>
          </cell>
        </row>
        <row r="2014">
          <cell r="A2014">
            <v>702000000</v>
          </cell>
          <cell r="D2014" t="str">
            <v>Slovenská technická univerzita v Bratislave</v>
          </cell>
          <cell r="E2014" t="str">
            <v>Strojnícka fakulta</v>
          </cell>
          <cell r="L2014">
            <v>1</v>
          </cell>
          <cell r="M2014">
            <v>2</v>
          </cell>
          <cell r="AN2014">
            <v>65</v>
          </cell>
          <cell r="AO2014">
            <v>70</v>
          </cell>
          <cell r="AP2014">
            <v>0</v>
          </cell>
          <cell r="AQ2014">
            <v>0</v>
          </cell>
          <cell r="AR2014">
            <v>65</v>
          </cell>
          <cell r="BH2014">
            <v>89.375</v>
          </cell>
          <cell r="BI2014">
            <v>70</v>
          </cell>
          <cell r="BJ2014">
            <v>0</v>
          </cell>
          <cell r="BK2014" t="str">
            <v>STU</v>
          </cell>
          <cell r="BN2014">
            <v>65</v>
          </cell>
        </row>
        <row r="2015">
          <cell r="A2015">
            <v>702000000</v>
          </cell>
          <cell r="D2015" t="str">
            <v>Slovenská technická univerzita v Bratislave</v>
          </cell>
          <cell r="E2015" t="str">
            <v>Fakulta chemickej a potravinárskej technológie</v>
          </cell>
          <cell r="L2015">
            <v>1</v>
          </cell>
          <cell r="M2015">
            <v>3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BH2015">
            <v>0</v>
          </cell>
          <cell r="BI2015">
            <v>1</v>
          </cell>
          <cell r="BJ2015">
            <v>0</v>
          </cell>
          <cell r="BK2015" t="str">
            <v>STU</v>
          </cell>
          <cell r="BN2015">
            <v>0</v>
          </cell>
        </row>
        <row r="2016">
          <cell r="A2016">
            <v>702000000</v>
          </cell>
          <cell r="D2016" t="str">
            <v>Slovenská technická univerzita v Bratislave</v>
          </cell>
          <cell r="E2016" t="str">
            <v>Fakulta chemickej a potravinárskej technológie</v>
          </cell>
          <cell r="L2016">
            <v>1</v>
          </cell>
          <cell r="M2016">
            <v>2</v>
          </cell>
          <cell r="AN2016">
            <v>77</v>
          </cell>
          <cell r="AO2016">
            <v>79</v>
          </cell>
          <cell r="AP2016">
            <v>0</v>
          </cell>
          <cell r="AQ2016">
            <v>0</v>
          </cell>
          <cell r="AR2016">
            <v>77</v>
          </cell>
          <cell r="BH2016">
            <v>144.5888888888889</v>
          </cell>
          <cell r="BI2016">
            <v>79</v>
          </cell>
          <cell r="BJ2016">
            <v>0</v>
          </cell>
          <cell r="BK2016" t="str">
            <v>STU</v>
          </cell>
          <cell r="BN2016">
            <v>77</v>
          </cell>
        </row>
        <row r="2017">
          <cell r="A2017">
            <v>702000000</v>
          </cell>
          <cell r="D2017" t="str">
            <v>Slovenská technická univerzita v Bratislave</v>
          </cell>
          <cell r="E2017" t="str">
            <v>Stavebná fakulta</v>
          </cell>
          <cell r="L2017">
            <v>1</v>
          </cell>
          <cell r="M2017">
            <v>2</v>
          </cell>
          <cell r="AN2017">
            <v>108</v>
          </cell>
          <cell r="AO2017">
            <v>113</v>
          </cell>
          <cell r="AP2017">
            <v>0</v>
          </cell>
          <cell r="AQ2017">
            <v>0</v>
          </cell>
          <cell r="AR2017">
            <v>108</v>
          </cell>
          <cell r="BH2017">
            <v>143.16279069767441</v>
          </cell>
          <cell r="BI2017">
            <v>113</v>
          </cell>
          <cell r="BJ2017">
            <v>0</v>
          </cell>
          <cell r="BK2017" t="str">
            <v>STU</v>
          </cell>
          <cell r="BN2017">
            <v>108</v>
          </cell>
        </row>
        <row r="2018">
          <cell r="A2018">
            <v>702000000</v>
          </cell>
          <cell r="D2018" t="str">
            <v>Slovenská technická univerzita v Bratislave</v>
          </cell>
          <cell r="E2018" t="str">
            <v>Fakulta elektrotechniky a informatiky</v>
          </cell>
          <cell r="L2018">
            <v>1</v>
          </cell>
          <cell r="M2018">
            <v>2</v>
          </cell>
          <cell r="AN2018">
            <v>53</v>
          </cell>
          <cell r="AO2018">
            <v>60</v>
          </cell>
          <cell r="AP2018">
            <v>60</v>
          </cell>
          <cell r="AQ2018">
            <v>53</v>
          </cell>
          <cell r="AR2018">
            <v>53</v>
          </cell>
          <cell r="BH2018">
            <v>79.5</v>
          </cell>
          <cell r="BI2018">
            <v>60</v>
          </cell>
          <cell r="BJ2018">
            <v>0</v>
          </cell>
          <cell r="BK2018" t="str">
            <v>STU</v>
          </cell>
          <cell r="BN2018">
            <v>53</v>
          </cell>
        </row>
        <row r="2019">
          <cell r="A2019">
            <v>702000000</v>
          </cell>
          <cell r="D2019" t="str">
            <v>Slovenská technická univerzita v Bratislave</v>
          </cell>
          <cell r="E2019" t="str">
            <v>Fakulta informatiky a informačných technológií</v>
          </cell>
          <cell r="L2019">
            <v>1</v>
          </cell>
          <cell r="M2019">
            <v>3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BH2019">
            <v>0</v>
          </cell>
          <cell r="BI2019">
            <v>1</v>
          </cell>
          <cell r="BJ2019">
            <v>0</v>
          </cell>
          <cell r="BK2019" t="str">
            <v>STU</v>
          </cell>
          <cell r="BN2019">
            <v>0</v>
          </cell>
        </row>
        <row r="2020">
          <cell r="A2020">
            <v>702000000</v>
          </cell>
          <cell r="D2020" t="str">
            <v>Slovenská technická univerzita v Bratislave</v>
          </cell>
          <cell r="E2020" t="str">
            <v>Fakulta chemickej a potravinárskej technológie</v>
          </cell>
          <cell r="L2020">
            <v>1</v>
          </cell>
          <cell r="M2020">
            <v>3</v>
          </cell>
          <cell r="AN2020">
            <v>2</v>
          </cell>
          <cell r="AO2020">
            <v>0</v>
          </cell>
          <cell r="AP2020">
            <v>0</v>
          </cell>
          <cell r="AQ2020">
            <v>0</v>
          </cell>
          <cell r="AR2020">
            <v>2</v>
          </cell>
          <cell r="BH2020">
            <v>12.600000000000001</v>
          </cell>
          <cell r="BI2020">
            <v>5</v>
          </cell>
          <cell r="BJ2020">
            <v>2</v>
          </cell>
          <cell r="BK2020" t="str">
            <v>STU</v>
          </cell>
          <cell r="BN2020">
            <v>2</v>
          </cell>
        </row>
        <row r="2021">
          <cell r="A2021">
            <v>702000000</v>
          </cell>
          <cell r="D2021" t="str">
            <v>Slovenská technická univerzita v Bratislave</v>
          </cell>
          <cell r="E2021" t="str">
            <v>Strojnícka fakulta</v>
          </cell>
          <cell r="L2021">
            <v>1</v>
          </cell>
          <cell r="M2021">
            <v>1</v>
          </cell>
          <cell r="AN2021">
            <v>27</v>
          </cell>
          <cell r="AO2021">
            <v>31</v>
          </cell>
          <cell r="AP2021">
            <v>31</v>
          </cell>
          <cell r="AQ2021">
            <v>27</v>
          </cell>
          <cell r="AR2021">
            <v>27</v>
          </cell>
          <cell r="BH2021">
            <v>33.299999999999997</v>
          </cell>
          <cell r="BI2021">
            <v>31</v>
          </cell>
          <cell r="BJ2021">
            <v>0</v>
          </cell>
          <cell r="BK2021" t="str">
            <v>STU</v>
          </cell>
          <cell r="BN2021">
            <v>27</v>
          </cell>
        </row>
        <row r="2022">
          <cell r="A2022">
            <v>702000000</v>
          </cell>
          <cell r="D2022" t="str">
            <v>Slovenská technická univerzita v Bratislave</v>
          </cell>
          <cell r="E2022" t="str">
            <v>Strojnícka fakulta</v>
          </cell>
          <cell r="L2022">
            <v>1</v>
          </cell>
          <cell r="M2022">
            <v>1</v>
          </cell>
          <cell r="AN2022">
            <v>23</v>
          </cell>
          <cell r="AO2022">
            <v>24</v>
          </cell>
          <cell r="AP2022">
            <v>24</v>
          </cell>
          <cell r="AQ2022">
            <v>23</v>
          </cell>
          <cell r="AR2022">
            <v>23</v>
          </cell>
          <cell r="BH2022">
            <v>27.75</v>
          </cell>
          <cell r="BI2022">
            <v>24</v>
          </cell>
          <cell r="BJ2022">
            <v>0</v>
          </cell>
          <cell r="BK2022" t="str">
            <v>STU</v>
          </cell>
          <cell r="BN2022">
            <v>23</v>
          </cell>
        </row>
        <row r="2023">
          <cell r="A2023">
            <v>702000000</v>
          </cell>
          <cell r="D2023" t="str">
            <v>Slovenská technická univerzita v Bratislave</v>
          </cell>
          <cell r="E2023" t="str">
            <v>Strojnícka fakulta</v>
          </cell>
          <cell r="L2023">
            <v>1</v>
          </cell>
          <cell r="M2023">
            <v>5</v>
          </cell>
          <cell r="AN2023">
            <v>22</v>
          </cell>
          <cell r="AO2023">
            <v>26</v>
          </cell>
          <cell r="AP2023">
            <v>26</v>
          </cell>
          <cell r="AQ2023">
            <v>22</v>
          </cell>
          <cell r="AR2023">
            <v>22</v>
          </cell>
          <cell r="BH2023">
            <v>50.400000000000006</v>
          </cell>
          <cell r="BI2023">
            <v>26</v>
          </cell>
          <cell r="BJ2023">
            <v>0</v>
          </cell>
          <cell r="BK2023" t="str">
            <v>STU</v>
          </cell>
          <cell r="BN2023">
            <v>22</v>
          </cell>
        </row>
        <row r="2024">
          <cell r="A2024">
            <v>702000000</v>
          </cell>
          <cell r="D2024" t="str">
            <v>Slovenská technická univerzita v Bratislave</v>
          </cell>
          <cell r="E2024" t="str">
            <v>Stavebná fakulta</v>
          </cell>
          <cell r="L2024">
            <v>1</v>
          </cell>
          <cell r="M2024">
            <v>2</v>
          </cell>
          <cell r="AN2024">
            <v>19</v>
          </cell>
          <cell r="AO2024">
            <v>22</v>
          </cell>
          <cell r="AP2024">
            <v>0</v>
          </cell>
          <cell r="AQ2024">
            <v>0</v>
          </cell>
          <cell r="AR2024">
            <v>19</v>
          </cell>
          <cell r="BH2024">
            <v>28.5</v>
          </cell>
          <cell r="BI2024">
            <v>22</v>
          </cell>
          <cell r="BJ2024">
            <v>0</v>
          </cell>
          <cell r="BK2024" t="str">
            <v>STU</v>
          </cell>
          <cell r="BN2024">
            <v>19</v>
          </cell>
        </row>
        <row r="2025">
          <cell r="A2025">
            <v>702000000</v>
          </cell>
          <cell r="D2025" t="str">
            <v>Slovenská technická univerzita v Bratislave</v>
          </cell>
          <cell r="E2025" t="str">
            <v>Fakulta chemickej a potravinárskej technológie</v>
          </cell>
          <cell r="L2025">
            <v>2</v>
          </cell>
          <cell r="M2025">
            <v>3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BH2025">
            <v>0</v>
          </cell>
          <cell r="BI2025">
            <v>1</v>
          </cell>
          <cell r="BJ2025">
            <v>0</v>
          </cell>
          <cell r="BK2025" t="str">
            <v>STU</v>
          </cell>
          <cell r="BN2025">
            <v>0</v>
          </cell>
        </row>
        <row r="2026">
          <cell r="A2026">
            <v>702000000</v>
          </cell>
          <cell r="D2026" t="str">
            <v>Slovenská technická univerzita v Bratislave</v>
          </cell>
          <cell r="E2026" t="str">
            <v>Stavebná fakulta</v>
          </cell>
          <cell r="L2026">
            <v>1</v>
          </cell>
          <cell r="M2026">
            <v>2</v>
          </cell>
          <cell r="AN2026">
            <v>57</v>
          </cell>
          <cell r="AO2026">
            <v>64</v>
          </cell>
          <cell r="AP2026">
            <v>0</v>
          </cell>
          <cell r="AQ2026">
            <v>0</v>
          </cell>
          <cell r="AR2026">
            <v>57</v>
          </cell>
          <cell r="BH2026">
            <v>85.5</v>
          </cell>
          <cell r="BI2026">
            <v>64</v>
          </cell>
          <cell r="BJ2026">
            <v>0</v>
          </cell>
          <cell r="BK2026" t="str">
            <v>STU</v>
          </cell>
          <cell r="BN2026">
            <v>57</v>
          </cell>
        </row>
        <row r="2027">
          <cell r="A2027">
            <v>702000000</v>
          </cell>
          <cell r="D2027" t="str">
            <v>Slovenská technická univerzita v Bratislave</v>
          </cell>
          <cell r="E2027" t="str">
            <v>Strojnícka fakulta</v>
          </cell>
          <cell r="L2027">
            <v>1</v>
          </cell>
          <cell r="M2027">
            <v>2</v>
          </cell>
          <cell r="AN2027">
            <v>13</v>
          </cell>
          <cell r="AO2027">
            <v>16</v>
          </cell>
          <cell r="AP2027">
            <v>16</v>
          </cell>
          <cell r="AQ2027">
            <v>13</v>
          </cell>
          <cell r="AR2027">
            <v>13</v>
          </cell>
          <cell r="BH2027">
            <v>19.5</v>
          </cell>
          <cell r="BI2027">
            <v>16</v>
          </cell>
          <cell r="BJ2027">
            <v>0</v>
          </cell>
          <cell r="BK2027" t="str">
            <v>STU</v>
          </cell>
          <cell r="BN2027">
            <v>13</v>
          </cell>
        </row>
        <row r="2028">
          <cell r="A2028">
            <v>702000000</v>
          </cell>
          <cell r="D2028" t="str">
            <v>Slovenská technická univerzita v Bratislave</v>
          </cell>
          <cell r="E2028" t="str">
            <v>Strojnícka fakulta</v>
          </cell>
          <cell r="L2028">
            <v>1</v>
          </cell>
          <cell r="M2028">
            <v>2</v>
          </cell>
          <cell r="AN2028">
            <v>10</v>
          </cell>
          <cell r="AO2028">
            <v>12</v>
          </cell>
          <cell r="AP2028">
            <v>12</v>
          </cell>
          <cell r="AQ2028">
            <v>10</v>
          </cell>
          <cell r="AR2028">
            <v>10</v>
          </cell>
          <cell r="BH2028">
            <v>15</v>
          </cell>
          <cell r="BI2028">
            <v>12</v>
          </cell>
          <cell r="BJ2028">
            <v>0</v>
          </cell>
          <cell r="BK2028" t="str">
            <v>STU</v>
          </cell>
          <cell r="BN2028">
            <v>10</v>
          </cell>
        </row>
        <row r="2029">
          <cell r="A2029">
            <v>702000000</v>
          </cell>
          <cell r="D2029" t="str">
            <v>Slovenská technická univerzita v Bratislave</v>
          </cell>
          <cell r="E2029" t="str">
            <v>Fakulta chemickej a potravinárskej technológie</v>
          </cell>
          <cell r="L2029">
            <v>1</v>
          </cell>
          <cell r="M2029">
            <v>2</v>
          </cell>
          <cell r="AN2029">
            <v>41</v>
          </cell>
          <cell r="AO2029">
            <v>46</v>
          </cell>
          <cell r="AP2029">
            <v>0</v>
          </cell>
          <cell r="AQ2029">
            <v>0</v>
          </cell>
          <cell r="AR2029">
            <v>41</v>
          </cell>
          <cell r="BH2029">
            <v>61.5</v>
          </cell>
          <cell r="BI2029">
            <v>46</v>
          </cell>
          <cell r="BJ2029">
            <v>0</v>
          </cell>
          <cell r="BK2029" t="str">
            <v>STU</v>
          </cell>
          <cell r="BN2029">
            <v>41</v>
          </cell>
        </row>
        <row r="2030">
          <cell r="A2030">
            <v>702000000</v>
          </cell>
          <cell r="D2030" t="str">
            <v>Slovenská technická univerzita v Bratislave</v>
          </cell>
          <cell r="E2030" t="str">
            <v>Strojnícka fakulta</v>
          </cell>
          <cell r="L2030">
            <v>1</v>
          </cell>
          <cell r="M2030">
            <v>2</v>
          </cell>
          <cell r="AN2030">
            <v>23</v>
          </cell>
          <cell r="AO2030">
            <v>24</v>
          </cell>
          <cell r="AP2030">
            <v>0</v>
          </cell>
          <cell r="AQ2030">
            <v>0</v>
          </cell>
          <cell r="AR2030">
            <v>23</v>
          </cell>
          <cell r="BH2030">
            <v>31.846153846153847</v>
          </cell>
          <cell r="BI2030">
            <v>24</v>
          </cell>
          <cell r="BJ2030">
            <v>0</v>
          </cell>
          <cell r="BK2030" t="str">
            <v>STU</v>
          </cell>
          <cell r="BN2030">
            <v>23</v>
          </cell>
        </row>
        <row r="2031">
          <cell r="A2031">
            <v>702000000</v>
          </cell>
          <cell r="D2031" t="str">
            <v>Slovenská technická univerzita v Bratislave</v>
          </cell>
          <cell r="E2031" t="str">
            <v>Fakulta informatiky a informačných technológií</v>
          </cell>
          <cell r="L2031">
            <v>2</v>
          </cell>
          <cell r="M2031">
            <v>3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BH2031">
            <v>0</v>
          </cell>
          <cell r="BI2031">
            <v>9</v>
          </cell>
          <cell r="BJ2031">
            <v>0</v>
          </cell>
          <cell r="BK2031" t="str">
            <v>STU</v>
          </cell>
          <cell r="BN2031">
            <v>0</v>
          </cell>
        </row>
        <row r="2032">
          <cell r="A2032">
            <v>702000000</v>
          </cell>
          <cell r="D2032" t="str">
            <v>Slovenská technická univerzita v Bratislave</v>
          </cell>
          <cell r="E2032" t="str">
            <v>Fakulta chemickej a potravinárskej technológie</v>
          </cell>
          <cell r="L2032">
            <v>1</v>
          </cell>
          <cell r="M2032">
            <v>2</v>
          </cell>
          <cell r="AN2032">
            <v>26</v>
          </cell>
          <cell r="AO2032">
            <v>30</v>
          </cell>
          <cell r="AP2032">
            <v>0</v>
          </cell>
          <cell r="AQ2032">
            <v>0</v>
          </cell>
          <cell r="AR2032">
            <v>26</v>
          </cell>
          <cell r="BH2032">
            <v>58.72941176470588</v>
          </cell>
          <cell r="BI2032">
            <v>30</v>
          </cell>
          <cell r="BJ2032">
            <v>0</v>
          </cell>
          <cell r="BK2032" t="str">
            <v>STU</v>
          </cell>
          <cell r="BN2032">
            <v>26</v>
          </cell>
        </row>
        <row r="2033">
          <cell r="A2033">
            <v>705000000</v>
          </cell>
          <cell r="D2033" t="str">
            <v>Technická univerzita vo Zvolene</v>
          </cell>
          <cell r="E2033" t="str">
            <v>Fakulta techniky</v>
          </cell>
          <cell r="L2033">
            <v>2</v>
          </cell>
          <cell r="M2033">
            <v>2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BH2033">
            <v>0</v>
          </cell>
          <cell r="BI2033">
            <v>13</v>
          </cell>
          <cell r="BJ2033">
            <v>0</v>
          </cell>
          <cell r="BK2033" t="str">
            <v>TUZVO</v>
          </cell>
          <cell r="BN2033">
            <v>0</v>
          </cell>
        </row>
        <row r="2034">
          <cell r="A2034">
            <v>705000000</v>
          </cell>
          <cell r="D2034" t="str">
            <v>Technická univerzita vo Zvolene</v>
          </cell>
          <cell r="E2034">
            <v>0</v>
          </cell>
          <cell r="L2034">
            <v>2</v>
          </cell>
          <cell r="M2034">
            <v>2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BH2034">
            <v>0</v>
          </cell>
          <cell r="BI2034">
            <v>5</v>
          </cell>
          <cell r="BJ2034">
            <v>0</v>
          </cell>
          <cell r="BK2034" t="str">
            <v>TUZVO</v>
          </cell>
          <cell r="BN2034">
            <v>0</v>
          </cell>
        </row>
        <row r="2035">
          <cell r="A2035">
            <v>705000000</v>
          </cell>
          <cell r="D2035" t="str">
            <v>Technická univerzita vo Zvolene</v>
          </cell>
          <cell r="E2035" t="str">
            <v>Drevárska fakulta</v>
          </cell>
          <cell r="L2035">
            <v>1</v>
          </cell>
          <cell r="M2035">
            <v>3</v>
          </cell>
          <cell r="AN2035">
            <v>12</v>
          </cell>
          <cell r="AO2035">
            <v>0</v>
          </cell>
          <cell r="AP2035">
            <v>0</v>
          </cell>
          <cell r="AQ2035">
            <v>0</v>
          </cell>
          <cell r="AR2035">
            <v>12</v>
          </cell>
          <cell r="BH2035">
            <v>100.80000000000001</v>
          </cell>
          <cell r="BI2035">
            <v>12</v>
          </cell>
          <cell r="BJ2035">
            <v>12</v>
          </cell>
          <cell r="BK2035" t="str">
            <v>TUZVO</v>
          </cell>
          <cell r="BN2035">
            <v>12</v>
          </cell>
        </row>
        <row r="2036">
          <cell r="A2036">
            <v>705000000</v>
          </cell>
          <cell r="D2036" t="str">
            <v>Technická univerzita vo Zvolene</v>
          </cell>
          <cell r="E2036" t="str">
            <v>Fakulta techniky</v>
          </cell>
          <cell r="L2036">
            <v>2</v>
          </cell>
          <cell r="M2036">
            <v>3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BH2036">
            <v>0</v>
          </cell>
          <cell r="BI2036">
            <v>2</v>
          </cell>
          <cell r="BJ2036">
            <v>0</v>
          </cell>
          <cell r="BK2036" t="str">
            <v>TUZVO</v>
          </cell>
          <cell r="BN2036">
            <v>0</v>
          </cell>
        </row>
        <row r="2037">
          <cell r="A2037">
            <v>705000000</v>
          </cell>
          <cell r="D2037" t="str">
            <v>Technická univerzita vo Zvolene</v>
          </cell>
          <cell r="E2037" t="str">
            <v>Drevárska fakulta</v>
          </cell>
          <cell r="L2037">
            <v>2</v>
          </cell>
          <cell r="M2037">
            <v>2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BH2037">
            <v>0</v>
          </cell>
          <cell r="BI2037">
            <v>4</v>
          </cell>
          <cell r="BJ2037">
            <v>0</v>
          </cell>
          <cell r="BK2037" t="str">
            <v>TUZVO</v>
          </cell>
          <cell r="BN2037">
            <v>0</v>
          </cell>
        </row>
        <row r="2038">
          <cell r="A2038">
            <v>705000000</v>
          </cell>
          <cell r="D2038" t="str">
            <v>Technická univerzita vo Zvolene</v>
          </cell>
          <cell r="E2038">
            <v>0</v>
          </cell>
          <cell r="L2038">
            <v>1</v>
          </cell>
          <cell r="M2038">
            <v>3</v>
          </cell>
          <cell r="AN2038">
            <v>8</v>
          </cell>
          <cell r="AO2038">
            <v>0</v>
          </cell>
          <cell r="AP2038">
            <v>0</v>
          </cell>
          <cell r="AQ2038">
            <v>0</v>
          </cell>
          <cell r="AR2038">
            <v>8</v>
          </cell>
          <cell r="BH2038">
            <v>35.200000000000003</v>
          </cell>
          <cell r="BI2038">
            <v>8</v>
          </cell>
          <cell r="BJ2038">
            <v>8</v>
          </cell>
          <cell r="BK2038" t="str">
            <v>TUZVO</v>
          </cell>
          <cell r="BN2038">
            <v>8</v>
          </cell>
        </row>
        <row r="2039">
          <cell r="A2039">
            <v>705000000</v>
          </cell>
          <cell r="D2039" t="str">
            <v>Technická univerzita vo Zvolene</v>
          </cell>
          <cell r="E2039" t="str">
            <v>Lesnícka fakulta</v>
          </cell>
          <cell r="L2039">
            <v>2</v>
          </cell>
          <cell r="M2039">
            <v>2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BH2039">
            <v>0</v>
          </cell>
          <cell r="BI2039">
            <v>16</v>
          </cell>
          <cell r="BJ2039">
            <v>0</v>
          </cell>
          <cell r="BK2039" t="str">
            <v>TUZVO</v>
          </cell>
          <cell r="BN2039">
            <v>0</v>
          </cell>
        </row>
        <row r="2040">
          <cell r="A2040">
            <v>705000000</v>
          </cell>
          <cell r="D2040" t="str">
            <v>Technická univerzita vo Zvolene</v>
          </cell>
          <cell r="E2040" t="str">
            <v>Lesnícka fakulta</v>
          </cell>
          <cell r="L2040">
            <v>2</v>
          </cell>
          <cell r="M2040">
            <v>3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BH2040">
            <v>0</v>
          </cell>
          <cell r="BI2040">
            <v>1</v>
          </cell>
          <cell r="BJ2040">
            <v>0</v>
          </cell>
          <cell r="BK2040" t="str">
            <v>TUZVO</v>
          </cell>
          <cell r="BN2040">
            <v>0</v>
          </cell>
        </row>
        <row r="2041">
          <cell r="A2041">
            <v>705000000</v>
          </cell>
          <cell r="D2041" t="str">
            <v>Technická univerzita vo Zvolene</v>
          </cell>
          <cell r="E2041" t="str">
            <v>Drevárska fakulta</v>
          </cell>
          <cell r="L2041">
            <v>1</v>
          </cell>
          <cell r="M2041">
            <v>3</v>
          </cell>
          <cell r="AN2041">
            <v>5</v>
          </cell>
          <cell r="AO2041">
            <v>0</v>
          </cell>
          <cell r="AP2041">
            <v>0</v>
          </cell>
          <cell r="AQ2041">
            <v>0</v>
          </cell>
          <cell r="AR2041">
            <v>5</v>
          </cell>
          <cell r="BH2041">
            <v>22</v>
          </cell>
          <cell r="BI2041">
            <v>5</v>
          </cell>
          <cell r="BJ2041">
            <v>5</v>
          </cell>
          <cell r="BK2041" t="str">
            <v>TUZVO</v>
          </cell>
          <cell r="BN2041">
            <v>5</v>
          </cell>
        </row>
        <row r="2042">
          <cell r="A2042">
            <v>705000000</v>
          </cell>
          <cell r="D2042" t="str">
            <v>Technická univerzita vo Zvolene</v>
          </cell>
          <cell r="E2042" t="str">
            <v>Drevárska fakulta</v>
          </cell>
          <cell r="L2042">
            <v>2</v>
          </cell>
          <cell r="M2042">
            <v>2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BH2042">
            <v>0</v>
          </cell>
          <cell r="BI2042">
            <v>11</v>
          </cell>
          <cell r="BJ2042">
            <v>0</v>
          </cell>
          <cell r="BK2042" t="str">
            <v>TUZVO</v>
          </cell>
          <cell r="BN2042">
            <v>0</v>
          </cell>
        </row>
        <row r="2043">
          <cell r="A2043">
            <v>705000000</v>
          </cell>
          <cell r="D2043" t="str">
            <v>Technická univerzita vo Zvolene</v>
          </cell>
          <cell r="E2043" t="str">
            <v>Fakulta ekológie a environmentalistiky</v>
          </cell>
          <cell r="L2043">
            <v>2</v>
          </cell>
          <cell r="M2043">
            <v>2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BH2043">
            <v>0</v>
          </cell>
          <cell r="BI2043">
            <v>9</v>
          </cell>
          <cell r="BJ2043">
            <v>0</v>
          </cell>
          <cell r="BK2043" t="str">
            <v>TUZVO</v>
          </cell>
          <cell r="BN2043">
            <v>0</v>
          </cell>
        </row>
        <row r="2044">
          <cell r="A2044">
            <v>705000000</v>
          </cell>
          <cell r="D2044" t="str">
            <v>Technická univerzita vo Zvolene</v>
          </cell>
          <cell r="E2044" t="str">
            <v>Lesnícka fakulta</v>
          </cell>
          <cell r="L2044">
            <v>2</v>
          </cell>
          <cell r="M2044">
            <v>2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BH2044">
            <v>0</v>
          </cell>
          <cell r="BI2044">
            <v>24</v>
          </cell>
          <cell r="BJ2044">
            <v>0</v>
          </cell>
          <cell r="BK2044" t="str">
            <v>TUZVO</v>
          </cell>
          <cell r="BN2044">
            <v>0</v>
          </cell>
        </row>
        <row r="2045">
          <cell r="A2045">
            <v>705000000</v>
          </cell>
          <cell r="D2045" t="str">
            <v>Technická univerzita vo Zvolene</v>
          </cell>
          <cell r="E2045" t="str">
            <v>Lesnícka fakulta</v>
          </cell>
          <cell r="L2045">
            <v>1</v>
          </cell>
          <cell r="M2045">
            <v>2</v>
          </cell>
          <cell r="AN2045">
            <v>19</v>
          </cell>
          <cell r="AO2045">
            <v>22</v>
          </cell>
          <cell r="AP2045">
            <v>0</v>
          </cell>
          <cell r="AQ2045">
            <v>0</v>
          </cell>
          <cell r="AR2045">
            <v>19</v>
          </cell>
          <cell r="BH2045">
            <v>27.866666666666667</v>
          </cell>
          <cell r="BI2045">
            <v>22</v>
          </cell>
          <cell r="BJ2045">
            <v>0</v>
          </cell>
          <cell r="BK2045" t="str">
            <v>TUZVO</v>
          </cell>
          <cell r="BN2045">
            <v>19</v>
          </cell>
        </row>
        <row r="2046">
          <cell r="A2046">
            <v>705000000</v>
          </cell>
          <cell r="D2046" t="str">
            <v>Technická univerzita vo Zvolene</v>
          </cell>
          <cell r="E2046" t="str">
            <v>Drevárska fakulta</v>
          </cell>
          <cell r="L2046">
            <v>2</v>
          </cell>
          <cell r="M2046">
            <v>2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BH2046">
            <v>0</v>
          </cell>
          <cell r="BI2046">
            <v>23</v>
          </cell>
          <cell r="BJ2046">
            <v>0</v>
          </cell>
          <cell r="BK2046" t="str">
            <v>TUZVO</v>
          </cell>
          <cell r="BN2046">
            <v>0</v>
          </cell>
        </row>
        <row r="2047">
          <cell r="A2047">
            <v>705000000</v>
          </cell>
          <cell r="D2047" t="str">
            <v>Technická univerzita vo Zvolene</v>
          </cell>
          <cell r="E2047" t="str">
            <v>Drevárska fakulta</v>
          </cell>
          <cell r="L2047">
            <v>1</v>
          </cell>
          <cell r="M2047">
            <v>2</v>
          </cell>
          <cell r="AN2047">
            <v>53</v>
          </cell>
          <cell r="AO2047">
            <v>55</v>
          </cell>
          <cell r="AP2047">
            <v>0</v>
          </cell>
          <cell r="AQ2047">
            <v>0</v>
          </cell>
          <cell r="AR2047">
            <v>53</v>
          </cell>
          <cell r="BH2047">
            <v>58.013513513513516</v>
          </cell>
          <cell r="BI2047">
            <v>55</v>
          </cell>
          <cell r="BJ2047">
            <v>0</v>
          </cell>
          <cell r="BK2047" t="str">
            <v>TUZVO</v>
          </cell>
          <cell r="BN2047">
            <v>53</v>
          </cell>
        </row>
        <row r="2048">
          <cell r="A2048">
            <v>705000000</v>
          </cell>
          <cell r="D2048" t="str">
            <v>Technická univerzita vo Zvolene</v>
          </cell>
          <cell r="E2048" t="str">
            <v>Drevárska fakulta</v>
          </cell>
          <cell r="L2048">
            <v>1</v>
          </cell>
          <cell r="M2048">
            <v>2</v>
          </cell>
          <cell r="AN2048">
            <v>20</v>
          </cell>
          <cell r="AO2048">
            <v>20</v>
          </cell>
          <cell r="AP2048">
            <v>0</v>
          </cell>
          <cell r="AQ2048">
            <v>0</v>
          </cell>
          <cell r="AR2048">
            <v>20</v>
          </cell>
          <cell r="BH2048">
            <v>45.714285714285715</v>
          </cell>
          <cell r="BI2048">
            <v>20</v>
          </cell>
          <cell r="BJ2048">
            <v>0</v>
          </cell>
          <cell r="BK2048" t="str">
            <v>TUZVO</v>
          </cell>
          <cell r="BN2048">
            <v>20</v>
          </cell>
        </row>
        <row r="2049">
          <cell r="A2049">
            <v>705000000</v>
          </cell>
          <cell r="D2049" t="str">
            <v>Technická univerzita vo Zvolene</v>
          </cell>
          <cell r="E2049" t="str">
            <v>Drevárska fakulta</v>
          </cell>
          <cell r="L2049">
            <v>2</v>
          </cell>
          <cell r="M2049">
            <v>2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BH2049">
            <v>0</v>
          </cell>
          <cell r="BI2049">
            <v>7</v>
          </cell>
          <cell r="BJ2049">
            <v>0</v>
          </cell>
          <cell r="BK2049" t="str">
            <v>TUZVO</v>
          </cell>
          <cell r="BN2049">
            <v>0</v>
          </cell>
        </row>
        <row r="2050">
          <cell r="A2050">
            <v>705000000</v>
          </cell>
          <cell r="D2050" t="str">
            <v>Technická univerzita vo Zvolene</v>
          </cell>
          <cell r="E2050" t="str">
            <v>Fakulta ekológie a environmentalistiky</v>
          </cell>
          <cell r="L2050">
            <v>1</v>
          </cell>
          <cell r="M2050">
            <v>3</v>
          </cell>
          <cell r="AN2050">
            <v>4</v>
          </cell>
          <cell r="AO2050">
            <v>0</v>
          </cell>
          <cell r="AP2050">
            <v>0</v>
          </cell>
          <cell r="AQ2050">
            <v>0</v>
          </cell>
          <cell r="AR2050">
            <v>4</v>
          </cell>
          <cell r="BH2050">
            <v>25.200000000000003</v>
          </cell>
          <cell r="BI2050">
            <v>4</v>
          </cell>
          <cell r="BJ2050">
            <v>4</v>
          </cell>
          <cell r="BK2050" t="str">
            <v>TUZVO</v>
          </cell>
          <cell r="BN2050">
            <v>4</v>
          </cell>
        </row>
        <row r="2051">
          <cell r="A2051">
            <v>705000000</v>
          </cell>
          <cell r="D2051" t="str">
            <v>Technická univerzita vo Zvolene</v>
          </cell>
          <cell r="E2051" t="str">
            <v>Drevárska fakulta</v>
          </cell>
          <cell r="L2051">
            <v>1</v>
          </cell>
          <cell r="M2051">
            <v>2</v>
          </cell>
          <cell r="AN2051">
            <v>37</v>
          </cell>
          <cell r="AO2051">
            <v>41</v>
          </cell>
          <cell r="AP2051">
            <v>0</v>
          </cell>
          <cell r="AQ2051">
            <v>0</v>
          </cell>
          <cell r="AR2051">
            <v>37</v>
          </cell>
          <cell r="BH2051">
            <v>31.714285714285715</v>
          </cell>
          <cell r="BI2051">
            <v>41</v>
          </cell>
          <cell r="BJ2051">
            <v>0</v>
          </cell>
          <cell r="BK2051" t="str">
            <v>TUZVO</v>
          </cell>
          <cell r="BN2051">
            <v>37</v>
          </cell>
        </row>
        <row r="2052">
          <cell r="A2052">
            <v>705000000</v>
          </cell>
          <cell r="D2052" t="str">
            <v>Technická univerzita vo Zvolene</v>
          </cell>
          <cell r="E2052" t="str">
            <v>Drevárska fakulta</v>
          </cell>
          <cell r="L2052">
            <v>1</v>
          </cell>
          <cell r="M2052">
            <v>2</v>
          </cell>
          <cell r="AN2052">
            <v>24</v>
          </cell>
          <cell r="AO2052">
            <v>27</v>
          </cell>
          <cell r="AP2052">
            <v>0</v>
          </cell>
          <cell r="AQ2052">
            <v>0</v>
          </cell>
          <cell r="AR2052">
            <v>24</v>
          </cell>
          <cell r="BH2052">
            <v>36</v>
          </cell>
          <cell r="BI2052">
            <v>27</v>
          </cell>
          <cell r="BJ2052">
            <v>0</v>
          </cell>
          <cell r="BK2052" t="str">
            <v>TUZVO</v>
          </cell>
          <cell r="BN2052">
            <v>24</v>
          </cell>
        </row>
        <row r="2053">
          <cell r="A2053">
            <v>705000000</v>
          </cell>
          <cell r="D2053" t="str">
            <v>Technická univerzita vo Zvolene</v>
          </cell>
          <cell r="E2053" t="str">
            <v>Fakulta ekológie a environmentalistiky</v>
          </cell>
          <cell r="L2053">
            <v>1</v>
          </cell>
          <cell r="M2053">
            <v>2</v>
          </cell>
          <cell r="AN2053">
            <v>28</v>
          </cell>
          <cell r="AO2053">
            <v>30</v>
          </cell>
          <cell r="AP2053">
            <v>0</v>
          </cell>
          <cell r="AQ2053">
            <v>0</v>
          </cell>
          <cell r="AR2053">
            <v>28</v>
          </cell>
          <cell r="BH2053">
            <v>29.076923076923077</v>
          </cell>
          <cell r="BI2053">
            <v>30</v>
          </cell>
          <cell r="BJ2053">
            <v>0</v>
          </cell>
          <cell r="BK2053" t="str">
            <v>TUZVO</v>
          </cell>
          <cell r="BN2053">
            <v>28</v>
          </cell>
        </row>
        <row r="2054">
          <cell r="A2054">
            <v>705000000</v>
          </cell>
          <cell r="D2054" t="str">
            <v>Technická univerzita vo Zvolene</v>
          </cell>
          <cell r="E2054" t="str">
            <v>Drevárska fakulta</v>
          </cell>
          <cell r="L2054">
            <v>1</v>
          </cell>
          <cell r="M2054">
            <v>1</v>
          </cell>
          <cell r="AN2054">
            <v>48</v>
          </cell>
          <cell r="AO2054">
            <v>56</v>
          </cell>
          <cell r="AP2054">
            <v>0</v>
          </cell>
          <cell r="AQ2054">
            <v>0</v>
          </cell>
          <cell r="AR2054">
            <v>48</v>
          </cell>
          <cell r="BH2054">
            <v>60.300000000000004</v>
          </cell>
          <cell r="BI2054">
            <v>56</v>
          </cell>
          <cell r="BJ2054">
            <v>0</v>
          </cell>
          <cell r="BK2054" t="str">
            <v>TUZVO</v>
          </cell>
          <cell r="BN2054">
            <v>48</v>
          </cell>
        </row>
        <row r="2055">
          <cell r="A2055">
            <v>705000000</v>
          </cell>
          <cell r="D2055" t="str">
            <v>Technická univerzita vo Zvolene</v>
          </cell>
          <cell r="E2055" t="str">
            <v>Drevárska fakulta</v>
          </cell>
          <cell r="L2055">
            <v>1</v>
          </cell>
          <cell r="M2055">
            <v>1</v>
          </cell>
          <cell r="AN2055">
            <v>108</v>
          </cell>
          <cell r="AO2055">
            <v>117</v>
          </cell>
          <cell r="AP2055">
            <v>0</v>
          </cell>
          <cell r="AQ2055">
            <v>0</v>
          </cell>
          <cell r="AR2055">
            <v>108</v>
          </cell>
          <cell r="BH2055">
            <v>135.99310344827589</v>
          </cell>
          <cell r="BI2055">
            <v>117</v>
          </cell>
          <cell r="BJ2055">
            <v>0</v>
          </cell>
          <cell r="BK2055" t="str">
            <v>TUZVO</v>
          </cell>
          <cell r="BN2055">
            <v>108</v>
          </cell>
        </row>
        <row r="2056">
          <cell r="A2056">
            <v>705000000</v>
          </cell>
          <cell r="D2056" t="str">
            <v>Technická univerzita vo Zvolene</v>
          </cell>
          <cell r="E2056" t="str">
            <v>Drevárska fakulta</v>
          </cell>
          <cell r="L2056">
            <v>1</v>
          </cell>
          <cell r="M2056">
            <v>1</v>
          </cell>
          <cell r="AN2056">
            <v>41</v>
          </cell>
          <cell r="AO2056">
            <v>44</v>
          </cell>
          <cell r="AP2056">
            <v>0</v>
          </cell>
          <cell r="AQ2056">
            <v>0</v>
          </cell>
          <cell r="AR2056">
            <v>41</v>
          </cell>
          <cell r="BH2056">
            <v>52.050000000000004</v>
          </cell>
          <cell r="BI2056">
            <v>44</v>
          </cell>
          <cell r="BJ2056">
            <v>0</v>
          </cell>
          <cell r="BK2056" t="str">
            <v>TUZVO</v>
          </cell>
          <cell r="BN2056">
            <v>41</v>
          </cell>
        </row>
        <row r="2057">
          <cell r="A2057">
            <v>705000000</v>
          </cell>
          <cell r="D2057" t="str">
            <v>Technická univerzita vo Zvolene</v>
          </cell>
          <cell r="E2057" t="str">
            <v>Drevárska fakulta</v>
          </cell>
          <cell r="L2057">
            <v>1</v>
          </cell>
          <cell r="M2057">
            <v>1</v>
          </cell>
          <cell r="AN2057">
            <v>95</v>
          </cell>
          <cell r="AO2057">
            <v>109</v>
          </cell>
          <cell r="AP2057">
            <v>0</v>
          </cell>
          <cell r="AQ2057">
            <v>0</v>
          </cell>
          <cell r="AR2057">
            <v>95</v>
          </cell>
          <cell r="BH2057">
            <v>81.8</v>
          </cell>
          <cell r="BI2057">
            <v>109</v>
          </cell>
          <cell r="BJ2057">
            <v>0</v>
          </cell>
          <cell r="BK2057" t="str">
            <v>TUZVO</v>
          </cell>
          <cell r="BN2057">
            <v>95</v>
          </cell>
        </row>
        <row r="2058">
          <cell r="A2058">
            <v>705000000</v>
          </cell>
          <cell r="D2058" t="str">
            <v>Technická univerzita vo Zvolene</v>
          </cell>
          <cell r="E2058" t="str">
            <v>Lesnícka fakulta</v>
          </cell>
          <cell r="L2058">
            <v>1</v>
          </cell>
          <cell r="M2058">
            <v>1</v>
          </cell>
          <cell r="AN2058">
            <v>69</v>
          </cell>
          <cell r="AO2058">
            <v>78</v>
          </cell>
          <cell r="AP2058">
            <v>0</v>
          </cell>
          <cell r="AQ2058">
            <v>0</v>
          </cell>
          <cell r="AR2058">
            <v>69</v>
          </cell>
          <cell r="BH2058">
            <v>91.68</v>
          </cell>
          <cell r="BI2058">
            <v>78</v>
          </cell>
          <cell r="BJ2058">
            <v>0</v>
          </cell>
          <cell r="BK2058" t="str">
            <v>TUZVO</v>
          </cell>
          <cell r="BN2058">
            <v>69</v>
          </cell>
        </row>
        <row r="2059">
          <cell r="A2059">
            <v>705000000</v>
          </cell>
          <cell r="D2059" t="str">
            <v>Technická univerzita vo Zvolene</v>
          </cell>
          <cell r="E2059" t="str">
            <v>Lesnícka fakulta</v>
          </cell>
          <cell r="L2059">
            <v>2</v>
          </cell>
          <cell r="M2059">
            <v>1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BH2059">
            <v>0</v>
          </cell>
          <cell r="BI2059">
            <v>24</v>
          </cell>
          <cell r="BJ2059">
            <v>0</v>
          </cell>
          <cell r="BK2059" t="str">
            <v>TUZVO</v>
          </cell>
          <cell r="BN2059">
            <v>0</v>
          </cell>
        </row>
        <row r="2060">
          <cell r="A2060">
            <v>705000000</v>
          </cell>
          <cell r="D2060" t="str">
            <v>Technická univerzita vo Zvolene</v>
          </cell>
          <cell r="E2060">
            <v>0</v>
          </cell>
          <cell r="L2060">
            <v>1</v>
          </cell>
          <cell r="M2060">
            <v>1</v>
          </cell>
          <cell r="AN2060">
            <v>29</v>
          </cell>
          <cell r="AO2060">
            <v>34</v>
          </cell>
          <cell r="AP2060">
            <v>0</v>
          </cell>
          <cell r="AQ2060">
            <v>0</v>
          </cell>
          <cell r="AR2060">
            <v>29</v>
          </cell>
          <cell r="BH2060">
            <v>21.2</v>
          </cell>
          <cell r="BI2060">
            <v>34</v>
          </cell>
          <cell r="BJ2060">
            <v>0</v>
          </cell>
          <cell r="BK2060" t="str">
            <v>TUZVO</v>
          </cell>
          <cell r="BN2060">
            <v>29</v>
          </cell>
        </row>
        <row r="2061">
          <cell r="A2061">
            <v>705000000</v>
          </cell>
          <cell r="D2061" t="str">
            <v>Technická univerzita vo Zvolene</v>
          </cell>
          <cell r="E2061" t="str">
            <v>Fakulta ekológie a environmentalistiky</v>
          </cell>
          <cell r="L2061">
            <v>1</v>
          </cell>
          <cell r="M2061">
            <v>1</v>
          </cell>
          <cell r="AN2061">
            <v>27</v>
          </cell>
          <cell r="AO2061">
            <v>33</v>
          </cell>
          <cell r="AP2061">
            <v>0</v>
          </cell>
          <cell r="AQ2061">
            <v>0</v>
          </cell>
          <cell r="AR2061">
            <v>27</v>
          </cell>
          <cell r="BH2061">
            <v>32.849999999999994</v>
          </cell>
          <cell r="BI2061">
            <v>33</v>
          </cell>
          <cell r="BJ2061">
            <v>0</v>
          </cell>
          <cell r="BK2061" t="str">
            <v>TUZVO</v>
          </cell>
          <cell r="BN2061">
            <v>27</v>
          </cell>
        </row>
        <row r="2062">
          <cell r="A2062">
            <v>705000000</v>
          </cell>
          <cell r="D2062" t="str">
            <v>Technická univerzita vo Zvolene</v>
          </cell>
          <cell r="E2062" t="str">
            <v>Fakulta techniky</v>
          </cell>
          <cell r="L2062">
            <v>1</v>
          </cell>
          <cell r="M2062">
            <v>1</v>
          </cell>
          <cell r="AN2062">
            <v>53</v>
          </cell>
          <cell r="AO2062">
            <v>62</v>
          </cell>
          <cell r="AP2062">
            <v>62</v>
          </cell>
          <cell r="AQ2062">
            <v>53</v>
          </cell>
          <cell r="AR2062">
            <v>53</v>
          </cell>
          <cell r="BH2062">
            <v>67.349999999999994</v>
          </cell>
          <cell r="BI2062">
            <v>62</v>
          </cell>
          <cell r="BJ2062">
            <v>0</v>
          </cell>
          <cell r="BK2062" t="str">
            <v>TUZVO</v>
          </cell>
          <cell r="BN2062">
            <v>53</v>
          </cell>
        </row>
        <row r="2063">
          <cell r="A2063">
            <v>705000000</v>
          </cell>
          <cell r="D2063" t="str">
            <v>Technická univerzita vo Zvolene</v>
          </cell>
          <cell r="E2063" t="str">
            <v>Drevárska fakulta</v>
          </cell>
          <cell r="L2063">
            <v>1</v>
          </cell>
          <cell r="M2063">
            <v>1</v>
          </cell>
          <cell r="AN2063">
            <v>2</v>
          </cell>
          <cell r="AO2063">
            <v>2</v>
          </cell>
          <cell r="AP2063">
            <v>0</v>
          </cell>
          <cell r="AQ2063">
            <v>0</v>
          </cell>
          <cell r="AR2063">
            <v>2</v>
          </cell>
          <cell r="BH2063">
            <v>2.5499999999999998</v>
          </cell>
          <cell r="BI2063">
            <v>2</v>
          </cell>
          <cell r="BJ2063">
            <v>0</v>
          </cell>
          <cell r="BK2063" t="str">
            <v>TUZVO</v>
          </cell>
          <cell r="BN2063">
            <v>2</v>
          </cell>
        </row>
        <row r="2064">
          <cell r="A2064">
            <v>721000000</v>
          </cell>
          <cell r="D2064" t="str">
            <v>Vysoká škola manažmentu</v>
          </cell>
          <cell r="E2064">
            <v>0</v>
          </cell>
          <cell r="L2064">
            <v>1</v>
          </cell>
          <cell r="M2064">
            <v>2</v>
          </cell>
          <cell r="AN2064">
            <v>42</v>
          </cell>
          <cell r="AO2064">
            <v>42</v>
          </cell>
          <cell r="AP2064">
            <v>0</v>
          </cell>
          <cell r="AQ2064">
            <v>0</v>
          </cell>
          <cell r="AR2064">
            <v>42</v>
          </cell>
          <cell r="BH2064">
            <v>42</v>
          </cell>
          <cell r="BI2064">
            <v>42</v>
          </cell>
          <cell r="BJ2064">
            <v>0</v>
          </cell>
          <cell r="BK2064" t="str">
            <v>VŠM</v>
          </cell>
          <cell r="BN2064">
            <v>42</v>
          </cell>
        </row>
        <row r="2065">
          <cell r="A2065">
            <v>721000000</v>
          </cell>
          <cell r="D2065" t="str">
            <v>Vysoká škola manažmentu</v>
          </cell>
          <cell r="E2065">
            <v>0</v>
          </cell>
          <cell r="L2065">
            <v>1</v>
          </cell>
          <cell r="M2065">
            <v>2</v>
          </cell>
          <cell r="AN2065">
            <v>9</v>
          </cell>
          <cell r="AO2065">
            <v>9</v>
          </cell>
          <cell r="AP2065">
            <v>0</v>
          </cell>
          <cell r="AQ2065">
            <v>0</v>
          </cell>
          <cell r="AR2065">
            <v>9</v>
          </cell>
          <cell r="BH2065">
            <v>9</v>
          </cell>
          <cell r="BI2065">
            <v>9</v>
          </cell>
          <cell r="BJ2065">
            <v>0</v>
          </cell>
          <cell r="BK2065" t="str">
            <v>VŠM</v>
          </cell>
          <cell r="BN2065">
            <v>9</v>
          </cell>
        </row>
        <row r="2066">
          <cell r="A2066">
            <v>701000000</v>
          </cell>
          <cell r="D2066" t="str">
            <v>Univerzita Komenského v Bratislave</v>
          </cell>
          <cell r="E2066" t="str">
            <v>Právnická fakulta</v>
          </cell>
          <cell r="L2066">
            <v>2</v>
          </cell>
          <cell r="M2066">
            <v>2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BH2066">
            <v>0</v>
          </cell>
          <cell r="BI2066">
            <v>38</v>
          </cell>
          <cell r="BJ2066">
            <v>0</v>
          </cell>
          <cell r="BK2066" t="str">
            <v>UK</v>
          </cell>
          <cell r="BN2066">
            <v>0</v>
          </cell>
        </row>
        <row r="2067">
          <cell r="A2067">
            <v>701000000</v>
          </cell>
          <cell r="D2067" t="str">
            <v>Univerzita Komenského v Bratislave</v>
          </cell>
          <cell r="E2067" t="str">
            <v>Právnická fakulta</v>
          </cell>
          <cell r="L2067">
            <v>1</v>
          </cell>
          <cell r="M2067">
            <v>3</v>
          </cell>
          <cell r="AN2067">
            <v>6</v>
          </cell>
          <cell r="AO2067">
            <v>0</v>
          </cell>
          <cell r="AP2067">
            <v>0</v>
          </cell>
          <cell r="AQ2067">
            <v>0</v>
          </cell>
          <cell r="AR2067">
            <v>6</v>
          </cell>
          <cell r="BH2067">
            <v>26.400000000000002</v>
          </cell>
          <cell r="BI2067">
            <v>6</v>
          </cell>
          <cell r="BJ2067">
            <v>6</v>
          </cell>
          <cell r="BK2067" t="str">
            <v>UK</v>
          </cell>
          <cell r="BN2067">
            <v>6</v>
          </cell>
        </row>
        <row r="2068">
          <cell r="A2068">
            <v>701000000</v>
          </cell>
          <cell r="D2068" t="str">
            <v>Univerzita Komenského v Bratislave</v>
          </cell>
          <cell r="E2068" t="str">
            <v>Právnická fakulta</v>
          </cell>
          <cell r="L2068">
            <v>2</v>
          </cell>
          <cell r="M2068">
            <v>3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BH2068">
            <v>0</v>
          </cell>
          <cell r="BI2068">
            <v>7</v>
          </cell>
          <cell r="BJ2068">
            <v>0</v>
          </cell>
          <cell r="BK2068" t="str">
            <v>UK</v>
          </cell>
          <cell r="BN2068">
            <v>0</v>
          </cell>
        </row>
        <row r="2069">
          <cell r="A2069">
            <v>701000000</v>
          </cell>
          <cell r="D2069" t="str">
            <v>Univerzita Komenského v Bratislave</v>
          </cell>
          <cell r="E2069" t="str">
            <v>Právnická fakulta</v>
          </cell>
          <cell r="L2069">
            <v>1</v>
          </cell>
          <cell r="M2069">
            <v>3</v>
          </cell>
          <cell r="AN2069">
            <v>7</v>
          </cell>
          <cell r="AO2069">
            <v>0</v>
          </cell>
          <cell r="AP2069">
            <v>0</v>
          </cell>
          <cell r="AQ2069">
            <v>0</v>
          </cell>
          <cell r="AR2069">
            <v>7</v>
          </cell>
          <cell r="BH2069">
            <v>30.800000000000004</v>
          </cell>
          <cell r="BI2069">
            <v>7</v>
          </cell>
          <cell r="BJ2069">
            <v>7</v>
          </cell>
          <cell r="BK2069" t="str">
            <v>UK</v>
          </cell>
          <cell r="BN2069">
            <v>7</v>
          </cell>
        </row>
        <row r="2070">
          <cell r="A2070">
            <v>701000000</v>
          </cell>
          <cell r="D2070" t="str">
            <v>Univerzita Komenského v Bratislave</v>
          </cell>
          <cell r="E2070" t="str">
            <v>Právnická fakulta</v>
          </cell>
          <cell r="L2070">
            <v>1</v>
          </cell>
          <cell r="M2070">
            <v>3</v>
          </cell>
          <cell r="AN2070">
            <v>3</v>
          </cell>
          <cell r="AO2070">
            <v>0</v>
          </cell>
          <cell r="AP2070">
            <v>0</v>
          </cell>
          <cell r="AQ2070">
            <v>0</v>
          </cell>
          <cell r="AR2070">
            <v>3</v>
          </cell>
          <cell r="BH2070">
            <v>13.200000000000001</v>
          </cell>
          <cell r="BI2070">
            <v>3</v>
          </cell>
          <cell r="BJ2070">
            <v>3</v>
          </cell>
          <cell r="BK2070" t="str">
            <v>UK</v>
          </cell>
          <cell r="BN2070">
            <v>3</v>
          </cell>
        </row>
        <row r="2071">
          <cell r="A2071">
            <v>701000000</v>
          </cell>
          <cell r="D2071" t="str">
            <v>Univerzita Komenského v Bratislave</v>
          </cell>
          <cell r="E2071" t="str">
            <v>Právnická fakulta</v>
          </cell>
          <cell r="L2071">
            <v>1</v>
          </cell>
          <cell r="M2071">
            <v>2</v>
          </cell>
          <cell r="AN2071">
            <v>52</v>
          </cell>
          <cell r="AO2071">
            <v>56</v>
          </cell>
          <cell r="AP2071">
            <v>0</v>
          </cell>
          <cell r="AQ2071">
            <v>0</v>
          </cell>
          <cell r="AR2071">
            <v>52</v>
          </cell>
          <cell r="BH2071">
            <v>42.25</v>
          </cell>
          <cell r="BI2071">
            <v>56</v>
          </cell>
          <cell r="BJ2071">
            <v>0</v>
          </cell>
          <cell r="BK2071" t="str">
            <v>UK</v>
          </cell>
          <cell r="BN2071">
            <v>52</v>
          </cell>
        </row>
        <row r="2072">
          <cell r="A2072">
            <v>701000000</v>
          </cell>
          <cell r="D2072" t="str">
            <v>Univerzita Komenského v Bratislave</v>
          </cell>
          <cell r="E2072" t="str">
            <v>Právnická fakulta</v>
          </cell>
          <cell r="L2072">
            <v>1</v>
          </cell>
          <cell r="M2072">
            <v>3</v>
          </cell>
          <cell r="AN2072">
            <v>1</v>
          </cell>
          <cell r="AO2072">
            <v>0</v>
          </cell>
          <cell r="AP2072">
            <v>0</v>
          </cell>
          <cell r="AQ2072">
            <v>0</v>
          </cell>
          <cell r="AR2072">
            <v>1</v>
          </cell>
          <cell r="BH2072">
            <v>4.4000000000000004</v>
          </cell>
          <cell r="BI2072">
            <v>1</v>
          </cell>
          <cell r="BJ2072">
            <v>1</v>
          </cell>
          <cell r="BK2072" t="str">
            <v>UK</v>
          </cell>
          <cell r="BN2072">
            <v>1</v>
          </cell>
        </row>
        <row r="2073">
          <cell r="A2073">
            <v>701000000</v>
          </cell>
          <cell r="D2073" t="str">
            <v>Univerzita Komenského v Bratislave</v>
          </cell>
          <cell r="E2073" t="str">
            <v>Právnická fakulta</v>
          </cell>
          <cell r="L2073">
            <v>1</v>
          </cell>
          <cell r="M2073">
            <v>3</v>
          </cell>
          <cell r="AN2073">
            <v>4</v>
          </cell>
          <cell r="AO2073">
            <v>0</v>
          </cell>
          <cell r="AP2073">
            <v>0</v>
          </cell>
          <cell r="AQ2073">
            <v>0</v>
          </cell>
          <cell r="AR2073">
            <v>4</v>
          </cell>
          <cell r="BH2073">
            <v>17.600000000000001</v>
          </cell>
          <cell r="BI2073">
            <v>4</v>
          </cell>
          <cell r="BJ2073">
            <v>4</v>
          </cell>
          <cell r="BK2073" t="str">
            <v>UK</v>
          </cell>
          <cell r="BN2073">
            <v>4</v>
          </cell>
        </row>
        <row r="2074">
          <cell r="A2074">
            <v>701000000</v>
          </cell>
          <cell r="D2074" t="str">
            <v>Univerzita Komenského v Bratislave</v>
          </cell>
          <cell r="E2074" t="str">
            <v>Právnická fakulta</v>
          </cell>
          <cell r="L2074">
            <v>1</v>
          </cell>
          <cell r="M2074">
            <v>1</v>
          </cell>
          <cell r="AN2074">
            <v>0</v>
          </cell>
          <cell r="AO2074">
            <v>27</v>
          </cell>
          <cell r="AP2074">
            <v>0</v>
          </cell>
          <cell r="AQ2074">
            <v>0</v>
          </cell>
          <cell r="AR2074">
            <v>0</v>
          </cell>
          <cell r="BH2074">
            <v>0</v>
          </cell>
          <cell r="BI2074">
            <v>27</v>
          </cell>
          <cell r="BJ2074">
            <v>0</v>
          </cell>
          <cell r="BK2074" t="str">
            <v>UK</v>
          </cell>
          <cell r="BN2074">
            <v>0</v>
          </cell>
        </row>
        <row r="2075">
          <cell r="A2075">
            <v>701000000</v>
          </cell>
          <cell r="D2075" t="str">
            <v>Univerzita Komenského v Bratislave</v>
          </cell>
          <cell r="E2075" t="str">
            <v>Jesseniova lekárska fakulta v Martine</v>
          </cell>
          <cell r="L2075">
            <v>1</v>
          </cell>
          <cell r="M2075">
            <v>3</v>
          </cell>
          <cell r="AN2075">
            <v>3</v>
          </cell>
          <cell r="AO2075">
            <v>0</v>
          </cell>
          <cell r="AP2075">
            <v>0</v>
          </cell>
          <cell r="AQ2075">
            <v>0</v>
          </cell>
          <cell r="AR2075">
            <v>3</v>
          </cell>
          <cell r="BH2075">
            <v>30.599999999999998</v>
          </cell>
          <cell r="BI2075">
            <v>3</v>
          </cell>
          <cell r="BJ2075">
            <v>3</v>
          </cell>
          <cell r="BK2075" t="str">
            <v>UK</v>
          </cell>
          <cell r="BN2075">
            <v>3</v>
          </cell>
        </row>
        <row r="2076">
          <cell r="A2076">
            <v>701000000</v>
          </cell>
          <cell r="D2076" t="str">
            <v>Univerzita Komenského v Bratislave</v>
          </cell>
          <cell r="E2076" t="str">
            <v>Jesseniova lekárska fakulta v Martine</v>
          </cell>
          <cell r="L2076">
            <v>1</v>
          </cell>
          <cell r="M2076">
            <v>3</v>
          </cell>
          <cell r="AN2076">
            <v>5</v>
          </cell>
          <cell r="AO2076">
            <v>0</v>
          </cell>
          <cell r="AP2076">
            <v>0</v>
          </cell>
          <cell r="AQ2076">
            <v>0</v>
          </cell>
          <cell r="AR2076">
            <v>5</v>
          </cell>
          <cell r="BH2076">
            <v>51</v>
          </cell>
          <cell r="BI2076">
            <v>5</v>
          </cell>
          <cell r="BJ2076">
            <v>5</v>
          </cell>
          <cell r="BK2076" t="str">
            <v>UK</v>
          </cell>
          <cell r="BN2076">
            <v>5</v>
          </cell>
        </row>
        <row r="2077">
          <cell r="A2077">
            <v>701000000</v>
          </cell>
          <cell r="D2077" t="str">
            <v>Univerzita Komenského v Bratislave</v>
          </cell>
          <cell r="E2077" t="str">
            <v>Jesseniova lekárska fakulta v Martine</v>
          </cell>
          <cell r="L2077">
            <v>1</v>
          </cell>
          <cell r="M2077">
            <v>3</v>
          </cell>
          <cell r="AN2077">
            <v>1</v>
          </cell>
          <cell r="AO2077">
            <v>0</v>
          </cell>
          <cell r="AP2077">
            <v>0</v>
          </cell>
          <cell r="AQ2077">
            <v>0</v>
          </cell>
          <cell r="AR2077">
            <v>1</v>
          </cell>
          <cell r="BH2077">
            <v>9.9085714285714275</v>
          </cell>
          <cell r="BI2077">
            <v>1</v>
          </cell>
          <cell r="BJ2077">
            <v>1</v>
          </cell>
          <cell r="BK2077" t="str">
            <v>UK</v>
          </cell>
          <cell r="BN2077">
            <v>1</v>
          </cell>
        </row>
        <row r="2078">
          <cell r="A2078">
            <v>701000000</v>
          </cell>
          <cell r="D2078" t="str">
            <v>Univerzita Komenského v Bratislave</v>
          </cell>
          <cell r="E2078" t="str">
            <v>Jesseniova lekárska fakulta v Martine</v>
          </cell>
          <cell r="L2078">
            <v>1</v>
          </cell>
          <cell r="M2078">
            <v>5</v>
          </cell>
          <cell r="AN2078">
            <v>41</v>
          </cell>
          <cell r="AO2078">
            <v>42</v>
          </cell>
          <cell r="AP2078">
            <v>0</v>
          </cell>
          <cell r="AQ2078">
            <v>0</v>
          </cell>
          <cell r="AR2078">
            <v>41</v>
          </cell>
          <cell r="BH2078">
            <v>95.699999999999989</v>
          </cell>
          <cell r="BI2078">
            <v>42</v>
          </cell>
          <cell r="BJ2078">
            <v>0</v>
          </cell>
          <cell r="BK2078" t="str">
            <v>UK</v>
          </cell>
          <cell r="BN2078">
            <v>41</v>
          </cell>
        </row>
        <row r="2079">
          <cell r="A2079">
            <v>701000000</v>
          </cell>
          <cell r="D2079" t="str">
            <v>Univerzita Komenského v Bratislave</v>
          </cell>
          <cell r="E2079" t="str">
            <v>Jesseniova lekárska fakulta v Martine</v>
          </cell>
          <cell r="L2079">
            <v>1</v>
          </cell>
          <cell r="M2079">
            <v>2</v>
          </cell>
          <cell r="AN2079">
            <v>22</v>
          </cell>
          <cell r="AO2079">
            <v>23</v>
          </cell>
          <cell r="AP2079">
            <v>0</v>
          </cell>
          <cell r="AQ2079">
            <v>0</v>
          </cell>
          <cell r="AR2079">
            <v>22</v>
          </cell>
          <cell r="BH2079">
            <v>22</v>
          </cell>
          <cell r="BI2079">
            <v>23</v>
          </cell>
          <cell r="BJ2079">
            <v>0</v>
          </cell>
          <cell r="BK2079" t="str">
            <v>UK</v>
          </cell>
          <cell r="BN2079">
            <v>22</v>
          </cell>
        </row>
        <row r="2080">
          <cell r="A2080">
            <v>701000000</v>
          </cell>
          <cell r="D2080" t="str">
            <v>Univerzita Komenského v Bratislave</v>
          </cell>
          <cell r="E2080" t="str">
            <v>Fakulta managementu</v>
          </cell>
          <cell r="L2080">
            <v>1</v>
          </cell>
          <cell r="M2080">
            <v>2</v>
          </cell>
          <cell r="AN2080">
            <v>58</v>
          </cell>
          <cell r="AO2080">
            <v>58</v>
          </cell>
          <cell r="AP2080">
            <v>0</v>
          </cell>
          <cell r="AQ2080">
            <v>0</v>
          </cell>
          <cell r="AR2080">
            <v>58</v>
          </cell>
          <cell r="BH2080">
            <v>58</v>
          </cell>
          <cell r="BI2080">
            <v>58</v>
          </cell>
          <cell r="BJ2080">
            <v>0</v>
          </cell>
          <cell r="BK2080" t="str">
            <v>UK</v>
          </cell>
          <cell r="BN2080">
            <v>58</v>
          </cell>
        </row>
        <row r="2081">
          <cell r="A2081">
            <v>716000000</v>
          </cell>
          <cell r="D2081" t="str">
            <v>Univerzita Konštantína Filozofa v Nitre</v>
          </cell>
          <cell r="E2081" t="str">
            <v>Fakulta sociálnych vied a zdravotníctva</v>
          </cell>
          <cell r="L2081">
            <v>1</v>
          </cell>
          <cell r="M2081">
            <v>3</v>
          </cell>
          <cell r="AN2081">
            <v>4</v>
          </cell>
          <cell r="AO2081">
            <v>0</v>
          </cell>
          <cell r="AP2081">
            <v>0</v>
          </cell>
          <cell r="AQ2081">
            <v>0</v>
          </cell>
          <cell r="AR2081">
            <v>4</v>
          </cell>
          <cell r="BH2081">
            <v>17.600000000000001</v>
          </cell>
          <cell r="BI2081">
            <v>4</v>
          </cell>
          <cell r="BJ2081">
            <v>4</v>
          </cell>
          <cell r="BK2081" t="str">
            <v>UKF</v>
          </cell>
          <cell r="BN2081">
            <v>4</v>
          </cell>
        </row>
        <row r="2082">
          <cell r="A2082">
            <v>725000000</v>
          </cell>
          <cell r="D2082" t="str">
            <v>Univerzita J. Selyeho</v>
          </cell>
          <cell r="E2082" t="str">
            <v>Pedagogická fakulta</v>
          </cell>
          <cell r="L2082">
            <v>2</v>
          </cell>
          <cell r="M2082">
            <v>2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BH2082">
            <v>0</v>
          </cell>
          <cell r="BI2082">
            <v>24</v>
          </cell>
          <cell r="BJ2082">
            <v>0</v>
          </cell>
          <cell r="BK2082" t="str">
            <v>UJS</v>
          </cell>
          <cell r="BN2082">
            <v>0</v>
          </cell>
        </row>
        <row r="2083">
          <cell r="A2083">
            <v>725000000</v>
          </cell>
          <cell r="D2083" t="str">
            <v>Univerzita J. Selyeho</v>
          </cell>
          <cell r="E2083" t="str">
            <v>Reformovaná teologická fakulta</v>
          </cell>
          <cell r="L2083">
            <v>1</v>
          </cell>
          <cell r="M2083">
            <v>1</v>
          </cell>
          <cell r="AN2083">
            <v>17</v>
          </cell>
          <cell r="AO2083">
            <v>19</v>
          </cell>
          <cell r="AP2083">
            <v>0</v>
          </cell>
          <cell r="AQ2083">
            <v>0</v>
          </cell>
          <cell r="AR2083">
            <v>17</v>
          </cell>
          <cell r="BH2083">
            <v>15.2</v>
          </cell>
          <cell r="BI2083">
            <v>19</v>
          </cell>
          <cell r="BJ2083">
            <v>0</v>
          </cell>
          <cell r="BK2083" t="str">
            <v>UJS</v>
          </cell>
          <cell r="BN2083">
            <v>17</v>
          </cell>
        </row>
        <row r="2084">
          <cell r="A2084">
            <v>725000000</v>
          </cell>
          <cell r="D2084" t="str">
            <v>Univerzita J. Selyeho</v>
          </cell>
          <cell r="E2084" t="str">
            <v>Pedagogická fakulta</v>
          </cell>
          <cell r="L2084">
            <v>1</v>
          </cell>
          <cell r="M2084">
            <v>3</v>
          </cell>
          <cell r="AN2084">
            <v>5</v>
          </cell>
          <cell r="AO2084">
            <v>0</v>
          </cell>
          <cell r="AP2084">
            <v>0</v>
          </cell>
          <cell r="AQ2084">
            <v>0</v>
          </cell>
          <cell r="AR2084">
            <v>5</v>
          </cell>
          <cell r="BH2084">
            <v>22</v>
          </cell>
          <cell r="BI2084">
            <v>5</v>
          </cell>
          <cell r="BJ2084">
            <v>5</v>
          </cell>
          <cell r="BK2084" t="str">
            <v>UJS</v>
          </cell>
          <cell r="BN2084">
            <v>5</v>
          </cell>
        </row>
        <row r="2085">
          <cell r="A2085">
            <v>725000000</v>
          </cell>
          <cell r="D2085" t="str">
            <v>Univerzita J. Selyeho</v>
          </cell>
          <cell r="E2085" t="str">
            <v>Fakulta ekonómie a informatiky</v>
          </cell>
          <cell r="L2085">
            <v>1</v>
          </cell>
          <cell r="M2085">
            <v>3</v>
          </cell>
          <cell r="AN2085">
            <v>8</v>
          </cell>
          <cell r="AO2085">
            <v>0</v>
          </cell>
          <cell r="AP2085">
            <v>0</v>
          </cell>
          <cell r="AQ2085">
            <v>0</v>
          </cell>
          <cell r="AR2085">
            <v>8</v>
          </cell>
          <cell r="BH2085">
            <v>35.200000000000003</v>
          </cell>
          <cell r="BI2085">
            <v>8</v>
          </cell>
          <cell r="BJ2085">
            <v>8</v>
          </cell>
          <cell r="BK2085" t="str">
            <v>UJS</v>
          </cell>
          <cell r="BN2085">
            <v>8</v>
          </cell>
        </row>
        <row r="2086">
          <cell r="A2086">
            <v>725000000</v>
          </cell>
          <cell r="D2086" t="str">
            <v>Univerzita J. Selyeho</v>
          </cell>
          <cell r="E2086" t="str">
            <v>Pedagogická fakulta</v>
          </cell>
          <cell r="L2086">
            <v>1</v>
          </cell>
          <cell r="M2086">
            <v>2</v>
          </cell>
          <cell r="AN2086">
            <v>21</v>
          </cell>
          <cell r="AO2086">
            <v>23</v>
          </cell>
          <cell r="AP2086">
            <v>0</v>
          </cell>
          <cell r="AQ2086">
            <v>0</v>
          </cell>
          <cell r="AR2086">
            <v>21</v>
          </cell>
          <cell r="BH2086">
            <v>18.150000000000002</v>
          </cell>
          <cell r="BI2086">
            <v>23</v>
          </cell>
          <cell r="BJ2086">
            <v>0</v>
          </cell>
          <cell r="BK2086" t="str">
            <v>UJS</v>
          </cell>
          <cell r="BN2086">
            <v>21</v>
          </cell>
        </row>
        <row r="2087">
          <cell r="A2087">
            <v>725000000</v>
          </cell>
          <cell r="D2087" t="str">
            <v>Univerzita J. Selyeho</v>
          </cell>
          <cell r="E2087" t="str">
            <v>Pedagogická fakulta</v>
          </cell>
          <cell r="L2087">
            <v>1</v>
          </cell>
          <cell r="M2087">
            <v>2</v>
          </cell>
          <cell r="AN2087">
            <v>15.5</v>
          </cell>
          <cell r="AO2087">
            <v>17.5</v>
          </cell>
          <cell r="AP2087">
            <v>0</v>
          </cell>
          <cell r="AQ2087">
            <v>0</v>
          </cell>
          <cell r="AR2087">
            <v>15.5</v>
          </cell>
          <cell r="BH2087">
            <v>17.05</v>
          </cell>
          <cell r="BI2087">
            <v>17.5</v>
          </cell>
          <cell r="BJ2087">
            <v>0</v>
          </cell>
          <cell r="BK2087" t="str">
            <v>UJS</v>
          </cell>
          <cell r="BN2087">
            <v>15.5</v>
          </cell>
        </row>
        <row r="2088">
          <cell r="A2088">
            <v>725000000</v>
          </cell>
          <cell r="D2088" t="str">
            <v>Univerzita J. Selyeho</v>
          </cell>
          <cell r="E2088" t="str">
            <v>Pedagogická fakulta</v>
          </cell>
          <cell r="L2088">
            <v>1</v>
          </cell>
          <cell r="M2088">
            <v>1</v>
          </cell>
          <cell r="AN2088">
            <v>6</v>
          </cell>
          <cell r="AO2088">
            <v>7</v>
          </cell>
          <cell r="AP2088">
            <v>7</v>
          </cell>
          <cell r="AQ2088">
            <v>6</v>
          </cell>
          <cell r="AR2088">
            <v>6</v>
          </cell>
          <cell r="BH2088">
            <v>6.3</v>
          </cell>
          <cell r="BI2088">
            <v>7</v>
          </cell>
          <cell r="BJ2088">
            <v>0</v>
          </cell>
          <cell r="BK2088" t="str">
            <v>UJS</v>
          </cell>
          <cell r="BN2088">
            <v>6</v>
          </cell>
        </row>
        <row r="2089">
          <cell r="A2089">
            <v>725000000</v>
          </cell>
          <cell r="D2089" t="str">
            <v>Univerzita J. Selyeho</v>
          </cell>
          <cell r="E2089" t="str">
            <v>Pedagogická fakulta</v>
          </cell>
          <cell r="L2089">
            <v>1</v>
          </cell>
          <cell r="M2089">
            <v>1</v>
          </cell>
          <cell r="AN2089">
            <v>7.5</v>
          </cell>
          <cell r="AO2089">
            <v>7.5</v>
          </cell>
          <cell r="AP2089">
            <v>0</v>
          </cell>
          <cell r="AQ2089">
            <v>0</v>
          </cell>
          <cell r="AR2089">
            <v>7.5</v>
          </cell>
          <cell r="BH2089">
            <v>6.9300000000000006</v>
          </cell>
          <cell r="BI2089">
            <v>7.5</v>
          </cell>
          <cell r="BJ2089">
            <v>0</v>
          </cell>
          <cell r="BK2089" t="str">
            <v>UJS</v>
          </cell>
          <cell r="BN2089">
            <v>7.5</v>
          </cell>
        </row>
        <row r="2090">
          <cell r="A2090">
            <v>725000000</v>
          </cell>
          <cell r="D2090" t="str">
            <v>Univerzita J. Selyeho</v>
          </cell>
          <cell r="E2090" t="str">
            <v>Pedagogická fakulta</v>
          </cell>
          <cell r="L2090">
            <v>1</v>
          </cell>
          <cell r="M2090">
            <v>1</v>
          </cell>
          <cell r="AN2090">
            <v>2.5</v>
          </cell>
          <cell r="AO2090">
            <v>2.5</v>
          </cell>
          <cell r="AP2090">
            <v>2.5</v>
          </cell>
          <cell r="AQ2090">
            <v>2.5</v>
          </cell>
          <cell r="AR2090">
            <v>2.5</v>
          </cell>
          <cell r="BH2090">
            <v>3.08</v>
          </cell>
          <cell r="BI2090">
            <v>2.5</v>
          </cell>
          <cell r="BJ2090">
            <v>0</v>
          </cell>
          <cell r="BK2090" t="str">
            <v>UJS</v>
          </cell>
          <cell r="BN2090">
            <v>2.5</v>
          </cell>
        </row>
        <row r="2091">
          <cell r="A2091">
            <v>720000000</v>
          </cell>
          <cell r="D2091" t="str">
            <v>Univerzita sv. Cyrila a Metoda v Trnave</v>
          </cell>
          <cell r="E2091" t="str">
            <v>Fakulta masmediálnej komunikácie</v>
          </cell>
          <cell r="L2091">
            <v>1</v>
          </cell>
          <cell r="M2091">
            <v>3</v>
          </cell>
          <cell r="AN2091">
            <v>9</v>
          </cell>
          <cell r="AO2091">
            <v>0</v>
          </cell>
          <cell r="AP2091">
            <v>0</v>
          </cell>
          <cell r="AQ2091">
            <v>0</v>
          </cell>
          <cell r="AR2091">
            <v>9</v>
          </cell>
          <cell r="BH2091">
            <v>39.6</v>
          </cell>
          <cell r="BI2091">
            <v>9</v>
          </cell>
          <cell r="BJ2091">
            <v>9</v>
          </cell>
          <cell r="BK2091" t="str">
            <v>UCM</v>
          </cell>
          <cell r="BN2091">
            <v>9</v>
          </cell>
        </row>
        <row r="2092">
          <cell r="A2092">
            <v>702000000</v>
          </cell>
          <cell r="D2092" t="str">
            <v>Slovenská technická univerzita v Bratislave</v>
          </cell>
          <cell r="E2092" t="str">
            <v>Fakulta chemickej a potravinárskej technológie</v>
          </cell>
          <cell r="L2092">
            <v>2</v>
          </cell>
          <cell r="M2092">
            <v>3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BH2092">
            <v>0</v>
          </cell>
          <cell r="BI2092">
            <v>1</v>
          </cell>
          <cell r="BJ2092">
            <v>0</v>
          </cell>
          <cell r="BK2092" t="str">
            <v>STU</v>
          </cell>
          <cell r="BN2092">
            <v>0</v>
          </cell>
        </row>
        <row r="2093">
          <cell r="A2093">
            <v>702000000</v>
          </cell>
          <cell r="D2093" t="str">
            <v>Slovenská technická univerzita v Bratislave</v>
          </cell>
          <cell r="E2093" t="str">
            <v>Fakulta architektúry a dizajnu</v>
          </cell>
          <cell r="L2093">
            <v>1</v>
          </cell>
          <cell r="M2093">
            <v>3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BH2093">
            <v>0</v>
          </cell>
          <cell r="BI2093">
            <v>2</v>
          </cell>
          <cell r="BJ2093">
            <v>0</v>
          </cell>
          <cell r="BK2093" t="str">
            <v>STU</v>
          </cell>
          <cell r="BN2093">
            <v>0</v>
          </cell>
        </row>
        <row r="2094">
          <cell r="A2094">
            <v>727000000</v>
          </cell>
          <cell r="D2094" t="str">
            <v>Paneurópska vysoká škola</v>
          </cell>
          <cell r="E2094" t="str">
            <v>Fakulta práva</v>
          </cell>
          <cell r="L2094">
            <v>1</v>
          </cell>
          <cell r="M2094">
            <v>3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BH2094">
            <v>0</v>
          </cell>
          <cell r="BI2094">
            <v>6</v>
          </cell>
          <cell r="BJ2094">
            <v>0</v>
          </cell>
          <cell r="BK2094" t="str">
            <v>PEVŠ</v>
          </cell>
          <cell r="BN2094">
            <v>0</v>
          </cell>
        </row>
        <row r="2095">
          <cell r="A2095">
            <v>727000000</v>
          </cell>
          <cell r="D2095" t="str">
            <v>Paneurópska vysoká škola</v>
          </cell>
          <cell r="E2095" t="str">
            <v>Fakulta práva</v>
          </cell>
          <cell r="L2095">
            <v>1</v>
          </cell>
          <cell r="M2095">
            <v>3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BH2095">
            <v>0</v>
          </cell>
          <cell r="BI2095">
            <v>8</v>
          </cell>
          <cell r="BJ2095">
            <v>0</v>
          </cell>
          <cell r="BK2095" t="str">
            <v>PEVŠ</v>
          </cell>
          <cell r="BN2095">
            <v>0</v>
          </cell>
        </row>
        <row r="2096">
          <cell r="A2096">
            <v>727000000</v>
          </cell>
          <cell r="D2096" t="str">
            <v>Paneurópska vysoká škola</v>
          </cell>
          <cell r="E2096" t="str">
            <v>Fakulta psychológie</v>
          </cell>
          <cell r="L2096">
            <v>2</v>
          </cell>
          <cell r="M2096">
            <v>3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BH2096">
            <v>0</v>
          </cell>
          <cell r="BI2096">
            <v>2</v>
          </cell>
          <cell r="BJ2096">
            <v>0</v>
          </cell>
          <cell r="BK2096" t="str">
            <v>PEVŠ</v>
          </cell>
          <cell r="BN2096">
            <v>0</v>
          </cell>
        </row>
        <row r="2097">
          <cell r="A2097">
            <v>724000000</v>
          </cell>
          <cell r="D2097" t="str">
            <v>Vysoká škola zdravotníctva a sociálnej práce sv. Alžbety v Bratislave, n. o.</v>
          </cell>
          <cell r="E2097">
            <v>0</v>
          </cell>
          <cell r="L2097">
            <v>2</v>
          </cell>
          <cell r="M2097">
            <v>2</v>
          </cell>
          <cell r="AN2097">
            <v>17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BH2097">
            <v>0</v>
          </cell>
          <cell r="BI2097">
            <v>17</v>
          </cell>
          <cell r="BJ2097">
            <v>0</v>
          </cell>
          <cell r="BK2097" t="str">
            <v>VŠZaSP</v>
          </cell>
          <cell r="BN2097">
            <v>0</v>
          </cell>
        </row>
        <row r="2098">
          <cell r="A2098">
            <v>701000000</v>
          </cell>
          <cell r="D2098" t="str">
            <v>Univerzita Komenského v Bratislave</v>
          </cell>
          <cell r="E2098" t="str">
            <v>Fakulta matematiky, fyziky a informatiky</v>
          </cell>
          <cell r="L2098">
            <v>1</v>
          </cell>
          <cell r="M2098">
            <v>2</v>
          </cell>
          <cell r="AN2098">
            <v>1</v>
          </cell>
          <cell r="AO2098">
            <v>2</v>
          </cell>
          <cell r="AP2098">
            <v>0</v>
          </cell>
          <cell r="AQ2098">
            <v>0</v>
          </cell>
          <cell r="AR2098">
            <v>1</v>
          </cell>
          <cell r="BH2098">
            <v>1.44</v>
          </cell>
          <cell r="BI2098">
            <v>2</v>
          </cell>
          <cell r="BJ2098">
            <v>0</v>
          </cell>
          <cell r="BK2098" t="str">
            <v>UK</v>
          </cell>
          <cell r="BN2098">
            <v>1</v>
          </cell>
        </row>
        <row r="2099">
          <cell r="A2099">
            <v>731000000</v>
          </cell>
          <cell r="D2099" t="str">
            <v>Vysoká škola DTI</v>
          </cell>
          <cell r="E2099">
            <v>0</v>
          </cell>
          <cell r="L2099">
            <v>2</v>
          </cell>
          <cell r="M2099">
            <v>2</v>
          </cell>
          <cell r="AN2099">
            <v>5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BH2099">
            <v>0</v>
          </cell>
          <cell r="BI2099">
            <v>5</v>
          </cell>
          <cell r="BJ2099">
            <v>0</v>
          </cell>
          <cell r="BK2099" t="str">
            <v>VŠDTI</v>
          </cell>
          <cell r="BN2099">
            <v>0</v>
          </cell>
        </row>
        <row r="2100">
          <cell r="A2100">
            <v>726000000</v>
          </cell>
          <cell r="D2100" t="str">
            <v>Vysoká škola ekonómie a manažmentu v Bratislave</v>
          </cell>
          <cell r="E2100">
            <v>0</v>
          </cell>
          <cell r="L2100">
            <v>1</v>
          </cell>
          <cell r="M2100">
            <v>2</v>
          </cell>
          <cell r="AN2100">
            <v>5</v>
          </cell>
          <cell r="AO2100">
            <v>5</v>
          </cell>
          <cell r="AP2100">
            <v>0</v>
          </cell>
          <cell r="AQ2100">
            <v>0</v>
          </cell>
          <cell r="AR2100">
            <v>5</v>
          </cell>
          <cell r="BH2100">
            <v>4.5569620253164551</v>
          </cell>
          <cell r="BI2100">
            <v>5</v>
          </cell>
          <cell r="BJ2100">
            <v>0</v>
          </cell>
          <cell r="BK2100" t="str">
            <v>VŠEMVS</v>
          </cell>
          <cell r="BN2100">
            <v>5</v>
          </cell>
        </row>
        <row r="2101">
          <cell r="A2101">
            <v>734000000</v>
          </cell>
          <cell r="D2101" t="str">
            <v>Hudobná a umelecká akadémia Jána Albrechta - Banská Štiavnica, s. r. o., odborná vysoká škola</v>
          </cell>
          <cell r="E2101">
            <v>0</v>
          </cell>
          <cell r="L2101">
            <v>2</v>
          </cell>
          <cell r="M2101">
            <v>1</v>
          </cell>
          <cell r="AN2101">
            <v>1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BH2101">
            <v>0</v>
          </cell>
          <cell r="BI2101">
            <v>1</v>
          </cell>
          <cell r="BJ2101">
            <v>0</v>
          </cell>
          <cell r="BK2101" t="str">
            <v>HUAJA</v>
          </cell>
          <cell r="BN2101">
            <v>0</v>
          </cell>
        </row>
        <row r="2102">
          <cell r="A2102">
            <v>702000000</v>
          </cell>
          <cell r="D2102" t="str">
            <v>Slovenská technická univerzita v Bratislave</v>
          </cell>
          <cell r="E2102" t="str">
            <v>Fakulta chemickej a potravinárskej technológie</v>
          </cell>
          <cell r="L2102">
            <v>1</v>
          </cell>
          <cell r="M2102">
            <v>3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BH2102">
            <v>0</v>
          </cell>
          <cell r="BI2102">
            <v>1</v>
          </cell>
          <cell r="BJ2102">
            <v>0</v>
          </cell>
          <cell r="BK2102" t="str">
            <v>STU</v>
          </cell>
          <cell r="BN2102">
            <v>0</v>
          </cell>
        </row>
        <row r="2103">
          <cell r="A2103">
            <v>726000000</v>
          </cell>
          <cell r="D2103" t="str">
            <v>Vysoká škola ekonómie a manažmentu v Bratislave</v>
          </cell>
          <cell r="E2103">
            <v>0</v>
          </cell>
          <cell r="L2103">
            <v>2</v>
          </cell>
          <cell r="M2103">
            <v>3</v>
          </cell>
          <cell r="AN2103">
            <v>9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BH2103">
            <v>0</v>
          </cell>
          <cell r="BI2103">
            <v>9</v>
          </cell>
          <cell r="BJ2103">
            <v>0</v>
          </cell>
          <cell r="BK2103" t="str">
            <v>VŠEMVS</v>
          </cell>
          <cell r="BN2103">
            <v>0</v>
          </cell>
        </row>
        <row r="2104">
          <cell r="A2104">
            <v>714000000</v>
          </cell>
          <cell r="D2104" t="str">
            <v>Univerzita Mateja Bela v Banskej Bystrici</v>
          </cell>
          <cell r="E2104" t="str">
            <v>Fakulta prírodných vied</v>
          </cell>
          <cell r="L2104">
            <v>1</v>
          </cell>
          <cell r="M2104">
            <v>5</v>
          </cell>
          <cell r="AN2104">
            <v>104</v>
          </cell>
          <cell r="AO2104">
            <v>119</v>
          </cell>
          <cell r="AP2104">
            <v>119</v>
          </cell>
          <cell r="AQ2104">
            <v>104</v>
          </cell>
          <cell r="AR2104">
            <v>104</v>
          </cell>
          <cell r="BH2104">
            <v>210.60000000000002</v>
          </cell>
          <cell r="BI2104">
            <v>119</v>
          </cell>
          <cell r="BJ2104">
            <v>0</v>
          </cell>
          <cell r="BK2104" t="str">
            <v>UMB</v>
          </cell>
          <cell r="BN2104">
            <v>104</v>
          </cell>
        </row>
        <row r="2105">
          <cell r="A2105">
            <v>714000000</v>
          </cell>
          <cell r="D2105" t="str">
            <v>Univerzita Mateja Bela v Banskej Bystrici</v>
          </cell>
          <cell r="E2105" t="str">
            <v>Fakulta prírodných vied</v>
          </cell>
          <cell r="L2105">
            <v>2</v>
          </cell>
          <cell r="M2105">
            <v>5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BH2105">
            <v>0</v>
          </cell>
          <cell r="BI2105">
            <v>2</v>
          </cell>
          <cell r="BJ2105">
            <v>0</v>
          </cell>
          <cell r="BK2105" t="str">
            <v>UMB</v>
          </cell>
          <cell r="BN2105">
            <v>0</v>
          </cell>
        </row>
        <row r="2106">
          <cell r="A2106">
            <v>711000000</v>
          </cell>
          <cell r="D2106" t="str">
            <v>Univerzita Pavla Jozefa Šafárika v Košiciach</v>
          </cell>
          <cell r="E2106" t="str">
            <v>Prírodovedecká fakulta</v>
          </cell>
          <cell r="L2106">
            <v>1</v>
          </cell>
          <cell r="M2106">
            <v>3</v>
          </cell>
          <cell r="AN2106">
            <v>4</v>
          </cell>
          <cell r="AO2106">
            <v>0</v>
          </cell>
          <cell r="AP2106">
            <v>0</v>
          </cell>
          <cell r="AQ2106">
            <v>0</v>
          </cell>
          <cell r="AR2106">
            <v>4</v>
          </cell>
          <cell r="BH2106">
            <v>25.200000000000003</v>
          </cell>
          <cell r="BI2106">
            <v>4</v>
          </cell>
          <cell r="BJ2106">
            <v>4</v>
          </cell>
          <cell r="BK2106" t="str">
            <v>UPJŠ</v>
          </cell>
          <cell r="BN2106">
            <v>4</v>
          </cell>
        </row>
        <row r="2107">
          <cell r="A2107">
            <v>724000000</v>
          </cell>
          <cell r="D2107" t="str">
            <v>Vysoká škola zdravotníctva a sociálnej práce sv. Alžbety v Bratislave, n. o.</v>
          </cell>
          <cell r="E2107">
            <v>0</v>
          </cell>
          <cell r="L2107">
            <v>2</v>
          </cell>
          <cell r="M2107">
            <v>2</v>
          </cell>
          <cell r="AN2107">
            <v>2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BH2107">
            <v>0</v>
          </cell>
          <cell r="BI2107">
            <v>2</v>
          </cell>
          <cell r="BJ2107">
            <v>0</v>
          </cell>
          <cell r="BK2107" t="str">
            <v>VŠZaSP</v>
          </cell>
          <cell r="BN2107">
            <v>0</v>
          </cell>
        </row>
        <row r="2108">
          <cell r="A2108">
            <v>724000000</v>
          </cell>
          <cell r="D2108" t="str">
            <v>Vysoká škola zdravotníctva a sociálnej práce sv. Alžbety v Bratislave, n. o.</v>
          </cell>
          <cell r="E2108">
            <v>0</v>
          </cell>
          <cell r="L2108">
            <v>2</v>
          </cell>
          <cell r="M2108">
            <v>2</v>
          </cell>
          <cell r="AN2108">
            <v>33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BH2108">
            <v>0</v>
          </cell>
          <cell r="BI2108">
            <v>33</v>
          </cell>
          <cell r="BJ2108">
            <v>0</v>
          </cell>
          <cell r="BK2108" t="str">
            <v>VŠZaSP</v>
          </cell>
          <cell r="BN2108">
            <v>0</v>
          </cell>
        </row>
        <row r="2109">
          <cell r="A2109">
            <v>724000000</v>
          </cell>
          <cell r="D2109" t="str">
            <v>Vysoká škola zdravotníctva a sociálnej práce sv. Alžbety v Bratislave, n. o.</v>
          </cell>
          <cell r="E2109">
            <v>0</v>
          </cell>
          <cell r="L2109">
            <v>2</v>
          </cell>
          <cell r="M2109">
            <v>2</v>
          </cell>
          <cell r="AN2109">
            <v>14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BH2109">
            <v>0</v>
          </cell>
          <cell r="BI2109">
            <v>14</v>
          </cell>
          <cell r="BJ2109">
            <v>0</v>
          </cell>
          <cell r="BK2109" t="str">
            <v>VŠZaSP</v>
          </cell>
          <cell r="BN2109">
            <v>0</v>
          </cell>
        </row>
        <row r="2110">
          <cell r="A2110">
            <v>716000000</v>
          </cell>
          <cell r="D2110" t="str">
            <v>Univerzita Konštantína Filozofa v Nitre</v>
          </cell>
          <cell r="E2110" t="str">
            <v>Pedagogická fakulta</v>
          </cell>
          <cell r="L2110">
            <v>2</v>
          </cell>
          <cell r="M2110">
            <v>1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BH2110">
            <v>0</v>
          </cell>
          <cell r="BI2110">
            <v>22</v>
          </cell>
          <cell r="BJ2110">
            <v>0</v>
          </cell>
          <cell r="BK2110" t="str">
            <v>UKF</v>
          </cell>
          <cell r="BN2110">
            <v>0</v>
          </cell>
        </row>
        <row r="2111">
          <cell r="A2111">
            <v>716000000</v>
          </cell>
          <cell r="D2111" t="str">
            <v>Univerzita Konštantína Filozofa v Nitre</v>
          </cell>
          <cell r="E2111" t="str">
            <v>Pedagogická fakulta</v>
          </cell>
          <cell r="L2111">
            <v>1</v>
          </cell>
          <cell r="M2111">
            <v>1</v>
          </cell>
          <cell r="AN2111">
            <v>44</v>
          </cell>
          <cell r="AO2111">
            <v>60</v>
          </cell>
          <cell r="AP2111">
            <v>0</v>
          </cell>
          <cell r="AQ2111">
            <v>0</v>
          </cell>
          <cell r="AR2111">
            <v>44</v>
          </cell>
          <cell r="BH2111">
            <v>44.519999999999989</v>
          </cell>
          <cell r="BI2111">
            <v>60</v>
          </cell>
          <cell r="BJ2111">
            <v>0</v>
          </cell>
          <cell r="BK2111" t="str">
            <v>UKF</v>
          </cell>
          <cell r="BN2111">
            <v>44</v>
          </cell>
        </row>
        <row r="2112">
          <cell r="A2112">
            <v>708000000</v>
          </cell>
          <cell r="D2112" t="str">
            <v>Univerzita veterinárskeho lekárstva a farmácie v Košiciach</v>
          </cell>
          <cell r="E2112">
            <v>0</v>
          </cell>
          <cell r="L2112">
            <v>2</v>
          </cell>
          <cell r="M2112">
            <v>3</v>
          </cell>
          <cell r="AN2112">
            <v>2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BH2112">
            <v>0</v>
          </cell>
          <cell r="BI2112">
            <v>2</v>
          </cell>
          <cell r="BJ2112">
            <v>0</v>
          </cell>
          <cell r="BK2112" t="str">
            <v>UVLF</v>
          </cell>
          <cell r="BN2112">
            <v>0</v>
          </cell>
        </row>
        <row r="2113">
          <cell r="A2113">
            <v>716000000</v>
          </cell>
          <cell r="D2113" t="str">
            <v>Univerzita Konštantína Filozofa v Nitre</v>
          </cell>
          <cell r="E2113" t="str">
            <v>Pedagogická fakulta</v>
          </cell>
          <cell r="L2113">
            <v>2</v>
          </cell>
          <cell r="M2113">
            <v>3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BH2113">
            <v>0</v>
          </cell>
          <cell r="BI2113">
            <v>1</v>
          </cell>
          <cell r="BJ2113">
            <v>0</v>
          </cell>
          <cell r="BK2113" t="str">
            <v>UKF</v>
          </cell>
          <cell r="BN2113">
            <v>0</v>
          </cell>
        </row>
        <row r="2114">
          <cell r="A2114">
            <v>717000000</v>
          </cell>
          <cell r="D2114" t="str">
            <v>Prešovská univerzita v Prešove</v>
          </cell>
          <cell r="E2114" t="str">
            <v>Filozofická fakulta</v>
          </cell>
          <cell r="L2114">
            <v>2</v>
          </cell>
          <cell r="M2114">
            <v>3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BH2114">
            <v>0</v>
          </cell>
          <cell r="BI2114">
            <v>2</v>
          </cell>
          <cell r="BJ2114">
            <v>0</v>
          </cell>
          <cell r="BK2114" t="str">
            <v>PU</v>
          </cell>
          <cell r="BN2114">
            <v>0</v>
          </cell>
        </row>
        <row r="2115">
          <cell r="A2115">
            <v>717000000</v>
          </cell>
          <cell r="D2115" t="str">
            <v>Prešovská univerzita v Prešove</v>
          </cell>
          <cell r="E2115" t="str">
            <v>Filozofická fakulta</v>
          </cell>
          <cell r="L2115">
            <v>2</v>
          </cell>
          <cell r="M2115">
            <v>3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BH2115">
            <v>0</v>
          </cell>
          <cell r="BI2115">
            <v>3</v>
          </cell>
          <cell r="BJ2115">
            <v>0</v>
          </cell>
          <cell r="BK2115" t="str">
            <v>PU</v>
          </cell>
          <cell r="BN2115">
            <v>0</v>
          </cell>
        </row>
        <row r="2116">
          <cell r="A2116">
            <v>717000000</v>
          </cell>
          <cell r="D2116" t="str">
            <v>Prešovská univerzita v Prešove</v>
          </cell>
          <cell r="E2116" t="str">
            <v>Filozofická fakulta</v>
          </cell>
          <cell r="L2116">
            <v>1</v>
          </cell>
          <cell r="M2116">
            <v>2</v>
          </cell>
          <cell r="AN2116">
            <v>41</v>
          </cell>
          <cell r="AO2116">
            <v>43</v>
          </cell>
          <cell r="AP2116">
            <v>0</v>
          </cell>
          <cell r="AQ2116">
            <v>0</v>
          </cell>
          <cell r="AR2116">
            <v>41</v>
          </cell>
          <cell r="BH2116">
            <v>43.050000000000004</v>
          </cell>
          <cell r="BI2116">
            <v>43</v>
          </cell>
          <cell r="BJ2116">
            <v>0</v>
          </cell>
          <cell r="BK2116" t="str">
            <v>PU</v>
          </cell>
          <cell r="BN2116">
            <v>41</v>
          </cell>
        </row>
        <row r="2117">
          <cell r="A2117">
            <v>717000000</v>
          </cell>
          <cell r="D2117" t="str">
            <v>Prešovská univerzita v Prešove</v>
          </cell>
          <cell r="E2117" t="str">
            <v>Filozofická fakulta</v>
          </cell>
          <cell r="L2117">
            <v>1</v>
          </cell>
          <cell r="M2117">
            <v>3</v>
          </cell>
          <cell r="AN2117">
            <v>1</v>
          </cell>
          <cell r="AO2117">
            <v>0</v>
          </cell>
          <cell r="AP2117">
            <v>0</v>
          </cell>
          <cell r="AQ2117">
            <v>0</v>
          </cell>
          <cell r="AR2117">
            <v>1</v>
          </cell>
          <cell r="BH2117">
            <v>3.3000000000000003</v>
          </cell>
          <cell r="BI2117">
            <v>1</v>
          </cell>
          <cell r="BJ2117">
            <v>1</v>
          </cell>
          <cell r="BK2117" t="str">
            <v>PU</v>
          </cell>
          <cell r="BN2117">
            <v>1</v>
          </cell>
        </row>
        <row r="2118">
          <cell r="A2118">
            <v>717000000</v>
          </cell>
          <cell r="D2118" t="str">
            <v>Prešovská univerzita v Prešove</v>
          </cell>
          <cell r="E2118" t="str">
            <v>Filozofická fakulta</v>
          </cell>
          <cell r="L2118">
            <v>1</v>
          </cell>
          <cell r="M2118">
            <v>2</v>
          </cell>
          <cell r="AN2118">
            <v>35</v>
          </cell>
          <cell r="AO2118">
            <v>37</v>
          </cell>
          <cell r="AP2118">
            <v>0</v>
          </cell>
          <cell r="AQ2118">
            <v>0</v>
          </cell>
          <cell r="AR2118">
            <v>35</v>
          </cell>
          <cell r="BH2118">
            <v>33.532258064516128</v>
          </cell>
          <cell r="BI2118">
            <v>37</v>
          </cell>
          <cell r="BJ2118">
            <v>0</v>
          </cell>
          <cell r="BK2118" t="str">
            <v>PU</v>
          </cell>
          <cell r="BN2118">
            <v>35</v>
          </cell>
        </row>
        <row r="2119">
          <cell r="A2119">
            <v>717000000</v>
          </cell>
          <cell r="D2119" t="str">
            <v>Prešovská univerzita v Prešove</v>
          </cell>
          <cell r="E2119" t="str">
            <v>Filozofická fakulta</v>
          </cell>
          <cell r="L2119">
            <v>1</v>
          </cell>
          <cell r="M2119">
            <v>2</v>
          </cell>
          <cell r="AN2119">
            <v>18</v>
          </cell>
          <cell r="AO2119">
            <v>19</v>
          </cell>
          <cell r="AP2119">
            <v>0</v>
          </cell>
          <cell r="AQ2119">
            <v>0</v>
          </cell>
          <cell r="AR2119">
            <v>18</v>
          </cell>
          <cell r="BH2119">
            <v>18</v>
          </cell>
          <cell r="BI2119">
            <v>19</v>
          </cell>
          <cell r="BJ2119">
            <v>0</v>
          </cell>
          <cell r="BK2119" t="str">
            <v>PU</v>
          </cell>
          <cell r="BN2119">
            <v>18</v>
          </cell>
        </row>
        <row r="2120">
          <cell r="A2120">
            <v>717000000</v>
          </cell>
          <cell r="D2120" t="str">
            <v>Prešovská univerzita v Prešove</v>
          </cell>
          <cell r="E2120" t="str">
            <v>Filozofická fakulta</v>
          </cell>
          <cell r="L2120">
            <v>1</v>
          </cell>
          <cell r="M2120">
            <v>2</v>
          </cell>
          <cell r="AN2120">
            <v>13</v>
          </cell>
          <cell r="AO2120">
            <v>14</v>
          </cell>
          <cell r="AP2120">
            <v>0</v>
          </cell>
          <cell r="AQ2120">
            <v>0</v>
          </cell>
          <cell r="AR2120">
            <v>13</v>
          </cell>
          <cell r="BH2120">
            <v>11.375</v>
          </cell>
          <cell r="BI2120">
            <v>14</v>
          </cell>
          <cell r="BJ2120">
            <v>0</v>
          </cell>
          <cell r="BK2120" t="str">
            <v>PU</v>
          </cell>
          <cell r="BN2120">
            <v>13</v>
          </cell>
        </row>
        <row r="2121">
          <cell r="A2121">
            <v>717000000</v>
          </cell>
          <cell r="D2121" t="str">
            <v>Prešovská univerzita v Prešove</v>
          </cell>
          <cell r="E2121" t="str">
            <v>Filozofická fakulta</v>
          </cell>
          <cell r="L2121">
            <v>1</v>
          </cell>
          <cell r="M2121">
            <v>2</v>
          </cell>
          <cell r="AN2121">
            <v>58</v>
          </cell>
          <cell r="AO2121">
            <v>59</v>
          </cell>
          <cell r="AP2121">
            <v>0</v>
          </cell>
          <cell r="AQ2121">
            <v>0</v>
          </cell>
          <cell r="AR2121">
            <v>58</v>
          </cell>
          <cell r="BH2121">
            <v>53.166666666666664</v>
          </cell>
          <cell r="BI2121">
            <v>59</v>
          </cell>
          <cell r="BJ2121">
            <v>0</v>
          </cell>
          <cell r="BK2121" t="str">
            <v>PU</v>
          </cell>
          <cell r="BN2121">
            <v>58</v>
          </cell>
        </row>
        <row r="2122">
          <cell r="A2122">
            <v>717000000</v>
          </cell>
          <cell r="D2122" t="str">
            <v>Prešovská univerzita v Prešove</v>
          </cell>
          <cell r="E2122" t="str">
            <v>Filozofická fakulta</v>
          </cell>
          <cell r="L2122">
            <v>1</v>
          </cell>
          <cell r="M2122">
            <v>2</v>
          </cell>
          <cell r="AN2122">
            <v>19</v>
          </cell>
          <cell r="AO2122">
            <v>20</v>
          </cell>
          <cell r="AP2122">
            <v>0</v>
          </cell>
          <cell r="AQ2122">
            <v>0</v>
          </cell>
          <cell r="AR2122">
            <v>19</v>
          </cell>
          <cell r="BH2122">
            <v>13.722222222222221</v>
          </cell>
          <cell r="BI2122">
            <v>20</v>
          </cell>
          <cell r="BJ2122">
            <v>0</v>
          </cell>
          <cell r="BK2122" t="str">
            <v>PU</v>
          </cell>
          <cell r="BN2122">
            <v>19</v>
          </cell>
        </row>
        <row r="2123">
          <cell r="A2123">
            <v>717000000</v>
          </cell>
          <cell r="D2123" t="str">
            <v>Prešovská univerzita v Prešove</v>
          </cell>
          <cell r="E2123" t="str">
            <v>Filozofická fakulta</v>
          </cell>
          <cell r="L2123">
            <v>1</v>
          </cell>
          <cell r="M2123">
            <v>2</v>
          </cell>
          <cell r="AN2123">
            <v>25.5</v>
          </cell>
          <cell r="AO2123">
            <v>26</v>
          </cell>
          <cell r="AP2123">
            <v>0</v>
          </cell>
          <cell r="AQ2123">
            <v>0</v>
          </cell>
          <cell r="AR2123">
            <v>25.5</v>
          </cell>
          <cell r="BH2123">
            <v>26.079545454545457</v>
          </cell>
          <cell r="BI2123">
            <v>26</v>
          </cell>
          <cell r="BJ2123">
            <v>0</v>
          </cell>
          <cell r="BK2123" t="str">
            <v>PU</v>
          </cell>
          <cell r="BN2123">
            <v>25.5</v>
          </cell>
        </row>
        <row r="2124">
          <cell r="A2124">
            <v>717000000</v>
          </cell>
          <cell r="D2124" t="str">
            <v>Prešovská univerzita v Prešove</v>
          </cell>
          <cell r="E2124" t="str">
            <v>Filozofická fakulta</v>
          </cell>
          <cell r="L2124">
            <v>1</v>
          </cell>
          <cell r="M2124">
            <v>2</v>
          </cell>
          <cell r="AN2124">
            <v>4</v>
          </cell>
          <cell r="AO2124">
            <v>4.5</v>
          </cell>
          <cell r="AP2124">
            <v>0</v>
          </cell>
          <cell r="AQ2124">
            <v>0</v>
          </cell>
          <cell r="AR2124">
            <v>4</v>
          </cell>
          <cell r="BH2124">
            <v>6</v>
          </cell>
          <cell r="BI2124">
            <v>4.5</v>
          </cell>
          <cell r="BJ2124">
            <v>0</v>
          </cell>
          <cell r="BK2124" t="str">
            <v>PU</v>
          </cell>
          <cell r="BN2124">
            <v>4</v>
          </cell>
        </row>
        <row r="2125">
          <cell r="A2125">
            <v>717000000</v>
          </cell>
          <cell r="D2125" t="str">
            <v>Prešovská univerzita v Prešove</v>
          </cell>
          <cell r="E2125" t="str">
            <v>Filozofická fakulta</v>
          </cell>
          <cell r="L2125">
            <v>1</v>
          </cell>
          <cell r="M2125">
            <v>2</v>
          </cell>
          <cell r="AN2125">
            <v>34</v>
          </cell>
          <cell r="AO2125">
            <v>35</v>
          </cell>
          <cell r="AP2125">
            <v>0</v>
          </cell>
          <cell r="AQ2125">
            <v>0</v>
          </cell>
          <cell r="AR2125">
            <v>34</v>
          </cell>
          <cell r="BH2125">
            <v>34</v>
          </cell>
          <cell r="BI2125">
            <v>35</v>
          </cell>
          <cell r="BJ2125">
            <v>0</v>
          </cell>
          <cell r="BK2125" t="str">
            <v>PU</v>
          </cell>
          <cell r="BN2125">
            <v>34</v>
          </cell>
        </row>
        <row r="2126">
          <cell r="A2126">
            <v>717000000</v>
          </cell>
          <cell r="D2126" t="str">
            <v>Prešovská univerzita v Prešove</v>
          </cell>
          <cell r="E2126" t="str">
            <v>Filozofická fakulta</v>
          </cell>
          <cell r="L2126">
            <v>1</v>
          </cell>
          <cell r="M2126">
            <v>1</v>
          </cell>
          <cell r="AN2126">
            <v>92</v>
          </cell>
          <cell r="AO2126">
            <v>99</v>
          </cell>
          <cell r="AP2126">
            <v>0</v>
          </cell>
          <cell r="AQ2126">
            <v>0</v>
          </cell>
          <cell r="AR2126">
            <v>92</v>
          </cell>
          <cell r="BH2126">
            <v>51.133333333333333</v>
          </cell>
          <cell r="BI2126">
            <v>99</v>
          </cell>
          <cell r="BJ2126">
            <v>0</v>
          </cell>
          <cell r="BK2126" t="str">
            <v>PU</v>
          </cell>
          <cell r="BN2126">
            <v>92</v>
          </cell>
        </row>
        <row r="2127">
          <cell r="A2127">
            <v>717000000</v>
          </cell>
          <cell r="D2127" t="str">
            <v>Prešovská univerzita v Prešove</v>
          </cell>
          <cell r="E2127" t="str">
            <v>Filozofická fakulta</v>
          </cell>
          <cell r="L2127">
            <v>1</v>
          </cell>
          <cell r="M2127">
            <v>1</v>
          </cell>
          <cell r="AN2127">
            <v>17.5</v>
          </cell>
          <cell r="AO2127">
            <v>18</v>
          </cell>
          <cell r="AP2127">
            <v>0</v>
          </cell>
          <cell r="AQ2127">
            <v>0</v>
          </cell>
          <cell r="AR2127">
            <v>17.5</v>
          </cell>
          <cell r="BH2127">
            <v>22.424999999999997</v>
          </cell>
          <cell r="BI2127">
            <v>18</v>
          </cell>
          <cell r="BJ2127">
            <v>0</v>
          </cell>
          <cell r="BK2127" t="str">
            <v>PU</v>
          </cell>
          <cell r="BN2127">
            <v>17.5</v>
          </cell>
        </row>
        <row r="2128">
          <cell r="A2128">
            <v>717000000</v>
          </cell>
          <cell r="D2128" t="str">
            <v>Prešovská univerzita v Prešove</v>
          </cell>
          <cell r="E2128" t="str">
            <v>Filozofická fakulta</v>
          </cell>
          <cell r="L2128">
            <v>1</v>
          </cell>
          <cell r="M2128">
            <v>1</v>
          </cell>
          <cell r="AN2128">
            <v>25</v>
          </cell>
          <cell r="AO2128">
            <v>27</v>
          </cell>
          <cell r="AP2128">
            <v>0</v>
          </cell>
          <cell r="AQ2128">
            <v>0</v>
          </cell>
          <cell r="AR2128">
            <v>25</v>
          </cell>
          <cell r="BH2128">
            <v>20.799999999999997</v>
          </cell>
          <cell r="BI2128">
            <v>27</v>
          </cell>
          <cell r="BJ2128">
            <v>0</v>
          </cell>
          <cell r="BK2128" t="str">
            <v>PU</v>
          </cell>
          <cell r="BN2128">
            <v>25</v>
          </cell>
        </row>
        <row r="2129">
          <cell r="A2129">
            <v>717000000</v>
          </cell>
          <cell r="D2129" t="str">
            <v>Prešovská univerzita v Prešove</v>
          </cell>
          <cell r="E2129" t="str">
            <v>Filozofická fakulta</v>
          </cell>
          <cell r="L2129">
            <v>1</v>
          </cell>
          <cell r="M2129">
            <v>1</v>
          </cell>
          <cell r="AN2129">
            <v>8</v>
          </cell>
          <cell r="AO2129">
            <v>8.5</v>
          </cell>
          <cell r="AP2129">
            <v>0</v>
          </cell>
          <cell r="AQ2129">
            <v>0</v>
          </cell>
          <cell r="AR2129">
            <v>8</v>
          </cell>
          <cell r="BH2129">
            <v>7.8100000000000005</v>
          </cell>
          <cell r="BI2129">
            <v>8.5</v>
          </cell>
          <cell r="BJ2129">
            <v>0</v>
          </cell>
          <cell r="BK2129" t="str">
            <v>PU</v>
          </cell>
          <cell r="BN2129">
            <v>8</v>
          </cell>
        </row>
        <row r="2130">
          <cell r="A2130">
            <v>717000000</v>
          </cell>
          <cell r="D2130" t="str">
            <v>Prešovská univerzita v Prešove</v>
          </cell>
          <cell r="E2130" t="str">
            <v>Filozofická fakulta</v>
          </cell>
          <cell r="L2130">
            <v>1</v>
          </cell>
          <cell r="M2130">
            <v>1</v>
          </cell>
          <cell r="AN2130">
            <v>3</v>
          </cell>
          <cell r="AO2130">
            <v>3</v>
          </cell>
          <cell r="AP2130">
            <v>0</v>
          </cell>
          <cell r="AQ2130">
            <v>0</v>
          </cell>
          <cell r="AR2130">
            <v>3</v>
          </cell>
          <cell r="BH2130">
            <v>2.8577833753148623</v>
          </cell>
          <cell r="BI2130">
            <v>3</v>
          </cell>
          <cell r="BJ2130">
            <v>0</v>
          </cell>
          <cell r="BK2130" t="str">
            <v>PU</v>
          </cell>
          <cell r="BN2130">
            <v>3</v>
          </cell>
        </row>
        <row r="2131">
          <cell r="A2131">
            <v>717000000</v>
          </cell>
          <cell r="D2131" t="str">
            <v>Prešovská univerzita v Prešove</v>
          </cell>
          <cell r="E2131" t="str">
            <v>Filozofická fakulta</v>
          </cell>
          <cell r="L2131">
            <v>1</v>
          </cell>
          <cell r="M2131">
            <v>1</v>
          </cell>
          <cell r="AN2131">
            <v>16.5</v>
          </cell>
          <cell r="AO2131">
            <v>18</v>
          </cell>
          <cell r="AP2131">
            <v>0</v>
          </cell>
          <cell r="AQ2131">
            <v>0</v>
          </cell>
          <cell r="AR2131">
            <v>16.5</v>
          </cell>
          <cell r="BH2131">
            <v>31.020000000000003</v>
          </cell>
          <cell r="BI2131">
            <v>18</v>
          </cell>
          <cell r="BJ2131">
            <v>0</v>
          </cell>
          <cell r="BK2131" t="str">
            <v>PU</v>
          </cell>
          <cell r="BN2131">
            <v>16.5</v>
          </cell>
        </row>
        <row r="2132">
          <cell r="A2132">
            <v>717000000</v>
          </cell>
          <cell r="D2132" t="str">
            <v>Prešovská univerzita v Prešove</v>
          </cell>
          <cell r="E2132" t="str">
            <v>Filozofická fakulta</v>
          </cell>
          <cell r="L2132">
            <v>1</v>
          </cell>
          <cell r="M2132">
            <v>1</v>
          </cell>
          <cell r="AN2132">
            <v>33.5</v>
          </cell>
          <cell r="AO2132">
            <v>34.5</v>
          </cell>
          <cell r="AP2132">
            <v>0</v>
          </cell>
          <cell r="AQ2132">
            <v>0</v>
          </cell>
          <cell r="AR2132">
            <v>33.5</v>
          </cell>
          <cell r="BH2132">
            <v>43.724999999999994</v>
          </cell>
          <cell r="BI2132">
            <v>34.5</v>
          </cell>
          <cell r="BJ2132">
            <v>0</v>
          </cell>
          <cell r="BK2132" t="str">
            <v>PU</v>
          </cell>
          <cell r="BN2132">
            <v>33.5</v>
          </cell>
        </row>
        <row r="2133">
          <cell r="A2133">
            <v>717000000</v>
          </cell>
          <cell r="D2133" t="str">
            <v>Prešovská univerzita v Prešove</v>
          </cell>
          <cell r="E2133" t="str">
            <v>Filozofická fakulta</v>
          </cell>
          <cell r="L2133">
            <v>1</v>
          </cell>
          <cell r="M2133">
            <v>1</v>
          </cell>
          <cell r="AN2133">
            <v>38.5</v>
          </cell>
          <cell r="AO2133">
            <v>41</v>
          </cell>
          <cell r="AP2133">
            <v>0</v>
          </cell>
          <cell r="AQ2133">
            <v>0</v>
          </cell>
          <cell r="AR2133">
            <v>38.5</v>
          </cell>
          <cell r="BH2133">
            <v>32.811586901763228</v>
          </cell>
          <cell r="BI2133">
            <v>41</v>
          </cell>
          <cell r="BJ2133">
            <v>0</v>
          </cell>
          <cell r="BK2133" t="str">
            <v>PU</v>
          </cell>
          <cell r="BN2133">
            <v>38.5</v>
          </cell>
        </row>
        <row r="2134">
          <cell r="A2134">
            <v>717000000</v>
          </cell>
          <cell r="D2134" t="str">
            <v>Prešovská univerzita v Prešove</v>
          </cell>
          <cell r="E2134" t="str">
            <v>Filozofická fakulta</v>
          </cell>
          <cell r="L2134">
            <v>1</v>
          </cell>
          <cell r="M2134">
            <v>1</v>
          </cell>
          <cell r="AN2134">
            <v>19</v>
          </cell>
          <cell r="AO2134">
            <v>20</v>
          </cell>
          <cell r="AP2134">
            <v>0</v>
          </cell>
          <cell r="AQ2134">
            <v>0</v>
          </cell>
          <cell r="AR2134">
            <v>19</v>
          </cell>
          <cell r="BH2134">
            <v>14.799999999999999</v>
          </cell>
          <cell r="BI2134">
            <v>20</v>
          </cell>
          <cell r="BJ2134">
            <v>0</v>
          </cell>
          <cell r="BK2134" t="str">
            <v>PU</v>
          </cell>
          <cell r="BN2134">
            <v>19</v>
          </cell>
        </row>
        <row r="2135">
          <cell r="A2135">
            <v>717000000</v>
          </cell>
          <cell r="D2135" t="str">
            <v>Prešovská univerzita v Prešove</v>
          </cell>
          <cell r="E2135" t="str">
            <v>Filozofická fakulta</v>
          </cell>
          <cell r="L2135">
            <v>1</v>
          </cell>
          <cell r="M2135">
            <v>2</v>
          </cell>
          <cell r="AN2135">
            <v>5</v>
          </cell>
          <cell r="AO2135">
            <v>7</v>
          </cell>
          <cell r="AP2135">
            <v>0</v>
          </cell>
          <cell r="AQ2135">
            <v>0</v>
          </cell>
          <cell r="AR2135">
            <v>5</v>
          </cell>
          <cell r="BH2135">
            <v>5</v>
          </cell>
          <cell r="BI2135">
            <v>7</v>
          </cell>
          <cell r="BJ2135">
            <v>0</v>
          </cell>
          <cell r="BK2135" t="str">
            <v>PU</v>
          </cell>
          <cell r="BN2135">
            <v>5</v>
          </cell>
        </row>
        <row r="2136">
          <cell r="A2136">
            <v>717000000</v>
          </cell>
          <cell r="D2136" t="str">
            <v>Prešovská univerzita v Prešove</v>
          </cell>
          <cell r="E2136" t="str">
            <v>Filozofická fakulta</v>
          </cell>
          <cell r="L2136">
            <v>1</v>
          </cell>
          <cell r="M2136">
            <v>1</v>
          </cell>
          <cell r="AN2136">
            <v>1</v>
          </cell>
          <cell r="AO2136">
            <v>2</v>
          </cell>
          <cell r="AP2136">
            <v>0</v>
          </cell>
          <cell r="AQ2136">
            <v>0</v>
          </cell>
          <cell r="AR2136">
            <v>1</v>
          </cell>
          <cell r="BH2136">
            <v>0.66666666666666674</v>
          </cell>
          <cell r="BI2136">
            <v>2</v>
          </cell>
          <cell r="BJ2136">
            <v>0</v>
          </cell>
          <cell r="BK2136" t="str">
            <v>PU</v>
          </cell>
          <cell r="BN2136">
            <v>1</v>
          </cell>
        </row>
        <row r="2137">
          <cell r="A2137">
            <v>717000000</v>
          </cell>
          <cell r="D2137" t="str">
            <v>Prešovská univerzita v Prešove</v>
          </cell>
          <cell r="E2137" t="str">
            <v>Gréckokatolícka teologická fakulta</v>
          </cell>
          <cell r="L2137">
            <v>2</v>
          </cell>
          <cell r="M2137">
            <v>2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BH2137">
            <v>0</v>
          </cell>
          <cell r="BI2137">
            <v>11</v>
          </cell>
          <cell r="BJ2137">
            <v>0</v>
          </cell>
          <cell r="BK2137" t="str">
            <v>PU</v>
          </cell>
          <cell r="BN2137">
            <v>0</v>
          </cell>
        </row>
        <row r="2138">
          <cell r="A2138">
            <v>717000000</v>
          </cell>
          <cell r="D2138" t="str">
            <v>Prešovská univerzita v Prešove</v>
          </cell>
          <cell r="E2138" t="str">
            <v>Gréckokatolícka teologická fakulta</v>
          </cell>
          <cell r="L2138">
            <v>1</v>
          </cell>
          <cell r="M2138">
            <v>1</v>
          </cell>
          <cell r="AN2138">
            <v>57</v>
          </cell>
          <cell r="AO2138">
            <v>60</v>
          </cell>
          <cell r="AP2138">
            <v>0</v>
          </cell>
          <cell r="AQ2138">
            <v>0</v>
          </cell>
          <cell r="AR2138">
            <v>57</v>
          </cell>
          <cell r="BH2138">
            <v>50.7</v>
          </cell>
          <cell r="BI2138">
            <v>60</v>
          </cell>
          <cell r="BJ2138">
            <v>0</v>
          </cell>
          <cell r="BK2138" t="str">
            <v>PU</v>
          </cell>
          <cell r="BN2138">
            <v>57</v>
          </cell>
        </row>
        <row r="2139">
          <cell r="A2139">
            <v>717000000</v>
          </cell>
          <cell r="D2139" t="str">
            <v>Prešovská univerzita v Prešove</v>
          </cell>
          <cell r="E2139" t="str">
            <v>Fakulta humanitných a prírodných vied</v>
          </cell>
          <cell r="L2139">
            <v>1</v>
          </cell>
          <cell r="M2139">
            <v>2</v>
          </cell>
          <cell r="AN2139">
            <v>3</v>
          </cell>
          <cell r="AO2139">
            <v>3</v>
          </cell>
          <cell r="AP2139">
            <v>0</v>
          </cell>
          <cell r="AQ2139">
            <v>0</v>
          </cell>
          <cell r="AR2139">
            <v>3</v>
          </cell>
          <cell r="BH2139">
            <v>3.375</v>
          </cell>
          <cell r="BI2139">
            <v>3</v>
          </cell>
          <cell r="BJ2139">
            <v>0</v>
          </cell>
          <cell r="BK2139" t="str">
            <v>PU</v>
          </cell>
          <cell r="BN2139">
            <v>3</v>
          </cell>
        </row>
        <row r="2140">
          <cell r="A2140">
            <v>717000000</v>
          </cell>
          <cell r="D2140" t="str">
            <v>Prešovská univerzita v Prešove</v>
          </cell>
          <cell r="E2140" t="str">
            <v>Fakulta humanitných a prírodných vied</v>
          </cell>
          <cell r="L2140">
            <v>1</v>
          </cell>
          <cell r="M2140">
            <v>2</v>
          </cell>
          <cell r="AN2140">
            <v>30.5</v>
          </cell>
          <cell r="AO2140">
            <v>33</v>
          </cell>
          <cell r="AP2140">
            <v>0</v>
          </cell>
          <cell r="AQ2140">
            <v>0</v>
          </cell>
          <cell r="AR2140">
            <v>30.5</v>
          </cell>
          <cell r="BH2140">
            <v>36.028124999999996</v>
          </cell>
          <cell r="BI2140">
            <v>33</v>
          </cell>
          <cell r="BJ2140">
            <v>0</v>
          </cell>
          <cell r="BK2140" t="str">
            <v>PU</v>
          </cell>
          <cell r="BN2140">
            <v>30.5</v>
          </cell>
        </row>
        <row r="2141">
          <cell r="A2141">
            <v>717000000</v>
          </cell>
          <cell r="D2141" t="str">
            <v>Prešovská univerzita v Prešove</v>
          </cell>
          <cell r="E2141" t="str">
            <v>Fakulta humanitných a prírodných vied</v>
          </cell>
          <cell r="L2141">
            <v>1</v>
          </cell>
          <cell r="M2141">
            <v>2</v>
          </cell>
          <cell r="AN2141">
            <v>35.5</v>
          </cell>
          <cell r="AO2141">
            <v>39.5</v>
          </cell>
          <cell r="AP2141">
            <v>0</v>
          </cell>
          <cell r="AQ2141">
            <v>0</v>
          </cell>
          <cell r="AR2141">
            <v>35.5</v>
          </cell>
          <cell r="BH2141">
            <v>41.640540540540535</v>
          </cell>
          <cell r="BI2141">
            <v>39.5</v>
          </cell>
          <cell r="BJ2141">
            <v>0</v>
          </cell>
          <cell r="BK2141" t="str">
            <v>PU</v>
          </cell>
          <cell r="BN2141">
            <v>35.5</v>
          </cell>
        </row>
        <row r="2142">
          <cell r="A2142">
            <v>717000000</v>
          </cell>
          <cell r="D2142" t="str">
            <v>Prešovská univerzita v Prešove</v>
          </cell>
          <cell r="E2142" t="str">
            <v>Fakulta humanitných a prírodných vied</v>
          </cell>
          <cell r="L2142">
            <v>1</v>
          </cell>
          <cell r="M2142">
            <v>1</v>
          </cell>
          <cell r="AN2142">
            <v>67</v>
          </cell>
          <cell r="AO2142">
            <v>72</v>
          </cell>
          <cell r="AP2142">
            <v>0</v>
          </cell>
          <cell r="AQ2142">
            <v>0</v>
          </cell>
          <cell r="AR2142">
            <v>67</v>
          </cell>
          <cell r="BH2142">
            <v>82.050000000000011</v>
          </cell>
          <cell r="BI2142">
            <v>72</v>
          </cell>
          <cell r="BJ2142">
            <v>0</v>
          </cell>
          <cell r="BK2142" t="str">
            <v>PU</v>
          </cell>
          <cell r="BN2142">
            <v>67</v>
          </cell>
        </row>
        <row r="2143">
          <cell r="A2143">
            <v>717000000</v>
          </cell>
          <cell r="D2143" t="str">
            <v>Prešovská univerzita v Prešove</v>
          </cell>
          <cell r="E2143" t="str">
            <v>Fakulta humanitných a prírodných vied</v>
          </cell>
          <cell r="L2143">
            <v>1</v>
          </cell>
          <cell r="M2143">
            <v>1</v>
          </cell>
          <cell r="AN2143">
            <v>1</v>
          </cell>
          <cell r="AO2143">
            <v>1.5</v>
          </cell>
          <cell r="AP2143">
            <v>1.5</v>
          </cell>
          <cell r="AQ2143">
            <v>1</v>
          </cell>
          <cell r="AR2143">
            <v>1</v>
          </cell>
          <cell r="BH2143">
            <v>1.4</v>
          </cell>
          <cell r="BI2143">
            <v>1.5</v>
          </cell>
          <cell r="BJ2143">
            <v>0</v>
          </cell>
          <cell r="BK2143" t="str">
            <v>PU</v>
          </cell>
          <cell r="BN2143">
            <v>1</v>
          </cell>
        </row>
        <row r="2144">
          <cell r="A2144">
            <v>717000000</v>
          </cell>
          <cell r="D2144" t="str">
            <v>Prešovská univerzita v Prešove</v>
          </cell>
          <cell r="E2144" t="str">
            <v>Fakulta humanitných a prírodných vied</v>
          </cell>
          <cell r="L2144">
            <v>1</v>
          </cell>
          <cell r="M2144">
            <v>1</v>
          </cell>
          <cell r="AN2144">
            <v>17</v>
          </cell>
          <cell r="AO2144">
            <v>20</v>
          </cell>
          <cell r="AP2144">
            <v>0</v>
          </cell>
          <cell r="AQ2144">
            <v>0</v>
          </cell>
          <cell r="AR2144">
            <v>17</v>
          </cell>
          <cell r="BH2144">
            <v>20.099999999999998</v>
          </cell>
          <cell r="BI2144">
            <v>20</v>
          </cell>
          <cell r="BJ2144">
            <v>0</v>
          </cell>
          <cell r="BK2144" t="str">
            <v>PU</v>
          </cell>
          <cell r="BN2144">
            <v>17</v>
          </cell>
        </row>
        <row r="2145">
          <cell r="A2145">
            <v>717000000</v>
          </cell>
          <cell r="D2145" t="str">
            <v>Prešovská univerzita v Prešove</v>
          </cell>
          <cell r="E2145" t="str">
            <v>Fakulta humanitných a prírodných vied</v>
          </cell>
          <cell r="L2145">
            <v>1</v>
          </cell>
          <cell r="M2145">
            <v>1</v>
          </cell>
          <cell r="AN2145">
            <v>12</v>
          </cell>
          <cell r="AO2145">
            <v>12</v>
          </cell>
          <cell r="AP2145">
            <v>0</v>
          </cell>
          <cell r="AQ2145">
            <v>0</v>
          </cell>
          <cell r="AR2145">
            <v>12</v>
          </cell>
          <cell r="BH2145">
            <v>15.299999999999999</v>
          </cell>
          <cell r="BI2145">
            <v>12</v>
          </cell>
          <cell r="BJ2145">
            <v>0</v>
          </cell>
          <cell r="BK2145" t="str">
            <v>PU</v>
          </cell>
          <cell r="BN2145">
            <v>12</v>
          </cell>
        </row>
        <row r="2146">
          <cell r="A2146">
            <v>717000000</v>
          </cell>
          <cell r="D2146" t="str">
            <v>Prešovská univerzita v Prešove</v>
          </cell>
          <cell r="E2146" t="str">
            <v>Fakulta manažmentu, ekonomiky a obchodu</v>
          </cell>
          <cell r="L2146">
            <v>2</v>
          </cell>
          <cell r="M2146">
            <v>2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BH2146">
            <v>0</v>
          </cell>
          <cell r="BI2146">
            <v>47</v>
          </cell>
          <cell r="BJ2146">
            <v>0</v>
          </cell>
          <cell r="BK2146" t="str">
            <v>PU</v>
          </cell>
          <cell r="BN2146">
            <v>0</v>
          </cell>
        </row>
        <row r="2147">
          <cell r="A2147">
            <v>717000000</v>
          </cell>
          <cell r="D2147" t="str">
            <v>Prešovská univerzita v Prešove</v>
          </cell>
          <cell r="E2147" t="str">
            <v>Pedagogická fakulta</v>
          </cell>
          <cell r="L2147">
            <v>2</v>
          </cell>
          <cell r="M2147">
            <v>2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BH2147">
            <v>0</v>
          </cell>
          <cell r="BI2147">
            <v>24</v>
          </cell>
          <cell r="BJ2147">
            <v>0</v>
          </cell>
          <cell r="BK2147" t="str">
            <v>PU</v>
          </cell>
          <cell r="BN2147">
            <v>0</v>
          </cell>
        </row>
        <row r="2148">
          <cell r="A2148">
            <v>717000000</v>
          </cell>
          <cell r="D2148" t="str">
            <v>Prešovská univerzita v Prešove</v>
          </cell>
          <cell r="E2148" t="str">
            <v>Pedagogická fakulta</v>
          </cell>
          <cell r="L2148">
            <v>2</v>
          </cell>
          <cell r="M2148">
            <v>2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BH2148">
            <v>0</v>
          </cell>
          <cell r="BI2148">
            <v>18</v>
          </cell>
          <cell r="BJ2148">
            <v>0</v>
          </cell>
          <cell r="BK2148" t="str">
            <v>PU</v>
          </cell>
          <cell r="BN2148">
            <v>0</v>
          </cell>
        </row>
        <row r="2149">
          <cell r="A2149">
            <v>717000000</v>
          </cell>
          <cell r="D2149" t="str">
            <v>Prešovská univerzita v Prešove</v>
          </cell>
          <cell r="E2149" t="str">
            <v>Pedagogická fakulta</v>
          </cell>
          <cell r="L2149">
            <v>1</v>
          </cell>
          <cell r="M2149">
            <v>3</v>
          </cell>
          <cell r="AN2149">
            <v>4</v>
          </cell>
          <cell r="AO2149">
            <v>0</v>
          </cell>
          <cell r="AP2149">
            <v>0</v>
          </cell>
          <cell r="AQ2149">
            <v>0</v>
          </cell>
          <cell r="AR2149">
            <v>4</v>
          </cell>
          <cell r="BH2149">
            <v>17.600000000000001</v>
          </cell>
          <cell r="BI2149">
            <v>4</v>
          </cell>
          <cell r="BJ2149">
            <v>4</v>
          </cell>
          <cell r="BK2149" t="str">
            <v>PU</v>
          </cell>
          <cell r="BN2149">
            <v>4</v>
          </cell>
        </row>
        <row r="2150">
          <cell r="A2150">
            <v>717000000</v>
          </cell>
          <cell r="D2150" t="str">
            <v>Prešovská univerzita v Prešove</v>
          </cell>
          <cell r="E2150" t="str">
            <v>Pedagogická fakulta</v>
          </cell>
          <cell r="L2150">
            <v>2</v>
          </cell>
          <cell r="M2150">
            <v>2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BH2150">
            <v>0</v>
          </cell>
          <cell r="BI2150">
            <v>12</v>
          </cell>
          <cell r="BJ2150">
            <v>0</v>
          </cell>
          <cell r="BK2150" t="str">
            <v>PU</v>
          </cell>
          <cell r="BN2150">
            <v>0</v>
          </cell>
        </row>
        <row r="2151">
          <cell r="A2151">
            <v>717000000</v>
          </cell>
          <cell r="D2151" t="str">
            <v>Prešovská univerzita v Prešove</v>
          </cell>
          <cell r="E2151" t="str">
            <v>Pedagogická fakulta</v>
          </cell>
          <cell r="L2151">
            <v>1</v>
          </cell>
          <cell r="M2151">
            <v>3</v>
          </cell>
          <cell r="AN2151">
            <v>6</v>
          </cell>
          <cell r="AO2151">
            <v>0</v>
          </cell>
          <cell r="AP2151">
            <v>0</v>
          </cell>
          <cell r="AQ2151">
            <v>0</v>
          </cell>
          <cell r="AR2151">
            <v>6</v>
          </cell>
          <cell r="BH2151">
            <v>26.400000000000002</v>
          </cell>
          <cell r="BI2151">
            <v>6</v>
          </cell>
          <cell r="BJ2151">
            <v>6</v>
          </cell>
          <cell r="BK2151" t="str">
            <v>PU</v>
          </cell>
          <cell r="BN2151">
            <v>6</v>
          </cell>
        </row>
        <row r="2152">
          <cell r="A2152">
            <v>717000000</v>
          </cell>
          <cell r="D2152" t="str">
            <v>Prešovská univerzita v Prešove</v>
          </cell>
          <cell r="E2152" t="str">
            <v>Pedagogická fakulta</v>
          </cell>
          <cell r="L2152">
            <v>1</v>
          </cell>
          <cell r="M2152">
            <v>2</v>
          </cell>
          <cell r="AN2152">
            <v>34</v>
          </cell>
          <cell r="AO2152">
            <v>35</v>
          </cell>
          <cell r="AP2152">
            <v>0</v>
          </cell>
          <cell r="AQ2152">
            <v>0</v>
          </cell>
          <cell r="AR2152">
            <v>34</v>
          </cell>
          <cell r="BH2152">
            <v>40.799999999999997</v>
          </cell>
          <cell r="BI2152">
            <v>35</v>
          </cell>
          <cell r="BJ2152">
            <v>0</v>
          </cell>
          <cell r="BK2152" t="str">
            <v>PU</v>
          </cell>
          <cell r="BN2152">
            <v>34</v>
          </cell>
        </row>
        <row r="2153">
          <cell r="A2153">
            <v>717000000</v>
          </cell>
          <cell r="D2153" t="str">
            <v>Prešovská univerzita v Prešove</v>
          </cell>
          <cell r="E2153" t="str">
            <v>Pedagogická fakulta</v>
          </cell>
          <cell r="L2153">
            <v>1</v>
          </cell>
          <cell r="M2153">
            <v>2</v>
          </cell>
          <cell r="AN2153">
            <v>38</v>
          </cell>
          <cell r="AO2153">
            <v>39</v>
          </cell>
          <cell r="AP2153">
            <v>0</v>
          </cell>
          <cell r="AQ2153">
            <v>0</v>
          </cell>
          <cell r="AR2153">
            <v>38</v>
          </cell>
          <cell r="BH2153">
            <v>43.32</v>
          </cell>
          <cell r="BI2153">
            <v>39</v>
          </cell>
          <cell r="BJ2153">
            <v>0</v>
          </cell>
          <cell r="BK2153" t="str">
            <v>PU</v>
          </cell>
          <cell r="BN2153">
            <v>38</v>
          </cell>
        </row>
        <row r="2154">
          <cell r="A2154">
            <v>717000000</v>
          </cell>
          <cell r="D2154" t="str">
            <v>Prešovská univerzita v Prešove</v>
          </cell>
          <cell r="E2154" t="str">
            <v>Pedagogická fakulta</v>
          </cell>
          <cell r="L2154">
            <v>1</v>
          </cell>
          <cell r="M2154">
            <v>2</v>
          </cell>
          <cell r="AN2154">
            <v>178</v>
          </cell>
          <cell r="AO2154">
            <v>181</v>
          </cell>
          <cell r="AP2154">
            <v>0</v>
          </cell>
          <cell r="AQ2154">
            <v>0</v>
          </cell>
          <cell r="AR2154">
            <v>178</v>
          </cell>
          <cell r="BH2154">
            <v>211.48514851485149</v>
          </cell>
          <cell r="BI2154">
            <v>181</v>
          </cell>
          <cell r="BJ2154">
            <v>0</v>
          </cell>
          <cell r="BK2154" t="str">
            <v>PU</v>
          </cell>
          <cell r="BN2154">
            <v>178</v>
          </cell>
        </row>
        <row r="2155">
          <cell r="A2155">
            <v>717000000</v>
          </cell>
          <cell r="D2155" t="str">
            <v>Prešovská univerzita v Prešove</v>
          </cell>
          <cell r="E2155" t="str">
            <v>Pedagogická fakulta</v>
          </cell>
          <cell r="L2155">
            <v>1</v>
          </cell>
          <cell r="M2155">
            <v>1</v>
          </cell>
          <cell r="AN2155">
            <v>89</v>
          </cell>
          <cell r="AO2155">
            <v>91</v>
          </cell>
          <cell r="AP2155">
            <v>0</v>
          </cell>
          <cell r="AQ2155">
            <v>0</v>
          </cell>
          <cell r="AR2155">
            <v>89</v>
          </cell>
          <cell r="BH2155">
            <v>92.307692307692307</v>
          </cell>
          <cell r="BI2155">
            <v>91</v>
          </cell>
          <cell r="BJ2155">
            <v>0</v>
          </cell>
          <cell r="BK2155" t="str">
            <v>PU</v>
          </cell>
          <cell r="BN2155">
            <v>89</v>
          </cell>
        </row>
        <row r="2156">
          <cell r="A2156">
            <v>717000000</v>
          </cell>
          <cell r="D2156" t="str">
            <v>Prešovská univerzita v Prešove</v>
          </cell>
          <cell r="E2156" t="str">
            <v>Fakulta športu</v>
          </cell>
          <cell r="L2156">
            <v>1</v>
          </cell>
          <cell r="M2156">
            <v>2</v>
          </cell>
          <cell r="AN2156">
            <v>23</v>
          </cell>
          <cell r="AO2156">
            <v>25.5</v>
          </cell>
          <cell r="AP2156">
            <v>0</v>
          </cell>
          <cell r="AQ2156">
            <v>0</v>
          </cell>
          <cell r="AR2156">
            <v>23</v>
          </cell>
          <cell r="BH2156">
            <v>24.533333333333331</v>
          </cell>
          <cell r="BI2156">
            <v>25.5</v>
          </cell>
          <cell r="BJ2156">
            <v>0</v>
          </cell>
          <cell r="BK2156" t="str">
            <v>PU</v>
          </cell>
          <cell r="BN2156">
            <v>23</v>
          </cell>
        </row>
        <row r="2157">
          <cell r="A2157">
            <v>717000000</v>
          </cell>
          <cell r="D2157" t="str">
            <v>Prešovská univerzita v Prešove</v>
          </cell>
          <cell r="E2157" t="str">
            <v>Fakulta športu</v>
          </cell>
          <cell r="L2157">
            <v>1</v>
          </cell>
          <cell r="M2157">
            <v>3</v>
          </cell>
          <cell r="AN2157">
            <v>3</v>
          </cell>
          <cell r="AO2157">
            <v>0</v>
          </cell>
          <cell r="AP2157">
            <v>0</v>
          </cell>
          <cell r="AQ2157">
            <v>0</v>
          </cell>
          <cell r="AR2157">
            <v>3</v>
          </cell>
          <cell r="BH2157">
            <v>13.200000000000001</v>
          </cell>
          <cell r="BI2157">
            <v>3</v>
          </cell>
          <cell r="BJ2157">
            <v>3</v>
          </cell>
          <cell r="BK2157" t="str">
            <v>PU</v>
          </cell>
          <cell r="BN2157">
            <v>3</v>
          </cell>
        </row>
        <row r="2158">
          <cell r="A2158">
            <v>717000000</v>
          </cell>
          <cell r="D2158" t="str">
            <v>Prešovská univerzita v Prešove</v>
          </cell>
          <cell r="E2158" t="str">
            <v>Fakulta športu</v>
          </cell>
          <cell r="L2158">
            <v>1</v>
          </cell>
          <cell r="M2158">
            <v>2</v>
          </cell>
          <cell r="AN2158">
            <v>25</v>
          </cell>
          <cell r="AO2158">
            <v>32</v>
          </cell>
          <cell r="AP2158">
            <v>0</v>
          </cell>
          <cell r="AQ2158">
            <v>0</v>
          </cell>
          <cell r="AR2158">
            <v>25</v>
          </cell>
          <cell r="BH2158">
            <v>22.5</v>
          </cell>
          <cell r="BI2158">
            <v>32</v>
          </cell>
          <cell r="BJ2158">
            <v>0</v>
          </cell>
          <cell r="BK2158" t="str">
            <v>PU</v>
          </cell>
          <cell r="BN2158">
            <v>25</v>
          </cell>
        </row>
        <row r="2159">
          <cell r="A2159">
            <v>717000000</v>
          </cell>
          <cell r="D2159" t="str">
            <v>Prešovská univerzita v Prešove</v>
          </cell>
          <cell r="E2159" t="str">
            <v>Fakulta športu</v>
          </cell>
          <cell r="L2159">
            <v>1</v>
          </cell>
          <cell r="M2159">
            <v>2</v>
          </cell>
          <cell r="AN2159">
            <v>25</v>
          </cell>
          <cell r="AO2159">
            <v>33</v>
          </cell>
          <cell r="AP2159">
            <v>0</v>
          </cell>
          <cell r="AQ2159">
            <v>0</v>
          </cell>
          <cell r="AR2159">
            <v>25</v>
          </cell>
          <cell r="BH2159">
            <v>21.81818181818182</v>
          </cell>
          <cell r="BI2159">
            <v>33</v>
          </cell>
          <cell r="BJ2159">
            <v>0</v>
          </cell>
          <cell r="BK2159" t="str">
            <v>PU</v>
          </cell>
          <cell r="BN2159">
            <v>25</v>
          </cell>
        </row>
        <row r="2160">
          <cell r="A2160">
            <v>717000000</v>
          </cell>
          <cell r="D2160" t="str">
            <v>Prešovská univerzita v Prešove</v>
          </cell>
          <cell r="E2160" t="str">
            <v>Fakulta športu</v>
          </cell>
          <cell r="L2160">
            <v>1</v>
          </cell>
          <cell r="M2160">
            <v>1</v>
          </cell>
          <cell r="AN2160">
            <v>56.5</v>
          </cell>
          <cell r="AO2160">
            <v>64</v>
          </cell>
          <cell r="AP2160">
            <v>0</v>
          </cell>
          <cell r="AQ2160">
            <v>0</v>
          </cell>
          <cell r="AR2160">
            <v>56.5</v>
          </cell>
          <cell r="BH2160">
            <v>51.446399999999997</v>
          </cell>
          <cell r="BI2160">
            <v>64</v>
          </cell>
          <cell r="BJ2160">
            <v>0</v>
          </cell>
          <cell r="BK2160" t="str">
            <v>PU</v>
          </cell>
          <cell r="BN2160">
            <v>56.5</v>
          </cell>
        </row>
        <row r="2161">
          <cell r="A2161">
            <v>717000000</v>
          </cell>
          <cell r="D2161" t="str">
            <v>Prešovská univerzita v Prešove</v>
          </cell>
          <cell r="E2161" t="str">
            <v>Fakulta zdravotníckych odborov</v>
          </cell>
          <cell r="L2161">
            <v>2</v>
          </cell>
          <cell r="M2161">
            <v>2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BH2161">
            <v>0</v>
          </cell>
          <cell r="BI2161">
            <v>10</v>
          </cell>
          <cell r="BJ2161">
            <v>0</v>
          </cell>
          <cell r="BK2161" t="str">
            <v>PU</v>
          </cell>
          <cell r="BN2161">
            <v>0</v>
          </cell>
        </row>
        <row r="2162">
          <cell r="A2162">
            <v>717000000</v>
          </cell>
          <cell r="D2162" t="str">
            <v>Prešovská univerzita v Prešove</v>
          </cell>
          <cell r="E2162">
            <v>0</v>
          </cell>
          <cell r="L2162">
            <v>1</v>
          </cell>
          <cell r="M2162">
            <v>1</v>
          </cell>
          <cell r="AN2162">
            <v>4</v>
          </cell>
          <cell r="AO2162">
            <v>5.5</v>
          </cell>
          <cell r="AP2162">
            <v>0</v>
          </cell>
          <cell r="AQ2162">
            <v>0</v>
          </cell>
          <cell r="AR2162">
            <v>4</v>
          </cell>
          <cell r="BH2162">
            <v>3.122392947103275</v>
          </cell>
          <cell r="BI2162">
            <v>5.5</v>
          </cell>
          <cell r="BJ2162">
            <v>0</v>
          </cell>
          <cell r="BK2162" t="str">
            <v>PU</v>
          </cell>
          <cell r="BN2162">
            <v>4</v>
          </cell>
        </row>
        <row r="2163">
          <cell r="A2163">
            <v>717000000</v>
          </cell>
          <cell r="D2163" t="str">
            <v>Prešovská univerzita v Prešove</v>
          </cell>
          <cell r="E2163">
            <v>0</v>
          </cell>
          <cell r="L2163">
            <v>1</v>
          </cell>
          <cell r="M2163">
            <v>1</v>
          </cell>
          <cell r="AN2163">
            <v>1</v>
          </cell>
          <cell r="AO2163">
            <v>1.5</v>
          </cell>
          <cell r="AP2163">
            <v>0</v>
          </cell>
          <cell r="AQ2163">
            <v>0</v>
          </cell>
          <cell r="AR2163">
            <v>1</v>
          </cell>
          <cell r="BH2163">
            <v>1.2749999999999999</v>
          </cell>
          <cell r="BI2163">
            <v>1.5</v>
          </cell>
          <cell r="BJ2163">
            <v>0</v>
          </cell>
          <cell r="BK2163" t="str">
            <v>PU</v>
          </cell>
          <cell r="BN2163">
            <v>1</v>
          </cell>
        </row>
        <row r="2164">
          <cell r="A2164">
            <v>717000000</v>
          </cell>
          <cell r="D2164" t="str">
            <v>Prešovská univerzita v Prešove</v>
          </cell>
          <cell r="E2164" t="str">
            <v>Gréckokatolícka teologická fakulta</v>
          </cell>
          <cell r="L2164">
            <v>1</v>
          </cell>
          <cell r="M2164">
            <v>2</v>
          </cell>
          <cell r="AN2164">
            <v>15</v>
          </cell>
          <cell r="AO2164">
            <v>16</v>
          </cell>
          <cell r="AP2164">
            <v>0</v>
          </cell>
          <cell r="AQ2164">
            <v>0</v>
          </cell>
          <cell r="AR2164">
            <v>15</v>
          </cell>
          <cell r="BH2164">
            <v>10.000000000000002</v>
          </cell>
          <cell r="BI2164">
            <v>16</v>
          </cell>
          <cell r="BJ2164">
            <v>0</v>
          </cell>
          <cell r="BK2164" t="str">
            <v>PU</v>
          </cell>
          <cell r="BN2164">
            <v>15</v>
          </cell>
        </row>
        <row r="2165">
          <cell r="A2165">
            <v>721000000</v>
          </cell>
          <cell r="D2165" t="str">
            <v>Vysoká škola manažmentu</v>
          </cell>
          <cell r="E2165">
            <v>0</v>
          </cell>
          <cell r="L2165">
            <v>2</v>
          </cell>
          <cell r="M2165">
            <v>2</v>
          </cell>
          <cell r="AN2165">
            <v>2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BH2165">
            <v>0</v>
          </cell>
          <cell r="BI2165">
            <v>2</v>
          </cell>
          <cell r="BJ2165">
            <v>0</v>
          </cell>
          <cell r="BK2165" t="str">
            <v>VŠM</v>
          </cell>
          <cell r="BN2165">
            <v>0</v>
          </cell>
        </row>
        <row r="2166">
          <cell r="A2166">
            <v>716000000</v>
          </cell>
          <cell r="D2166" t="str">
            <v>Univerzita Konštantína Filozofa v Nitre</v>
          </cell>
          <cell r="E2166" t="str">
            <v>Pedagogická fakulta</v>
          </cell>
          <cell r="L2166">
            <v>2</v>
          </cell>
          <cell r="M2166">
            <v>1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BH2166">
            <v>0</v>
          </cell>
          <cell r="BI2166">
            <v>83</v>
          </cell>
          <cell r="BJ2166">
            <v>0</v>
          </cell>
          <cell r="BK2166" t="str">
            <v>UKF</v>
          </cell>
          <cell r="BN2166">
            <v>0</v>
          </cell>
        </row>
        <row r="2167">
          <cell r="A2167">
            <v>716000000</v>
          </cell>
          <cell r="D2167" t="str">
            <v>Univerzita Konštantína Filozofa v Nitre</v>
          </cell>
          <cell r="E2167" t="str">
            <v>Pedagogická fakulta</v>
          </cell>
          <cell r="L2167">
            <v>2</v>
          </cell>
          <cell r="M2167">
            <v>2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BH2167">
            <v>0</v>
          </cell>
          <cell r="BI2167">
            <v>50</v>
          </cell>
          <cell r="BJ2167">
            <v>0</v>
          </cell>
          <cell r="BK2167" t="str">
            <v>UKF</v>
          </cell>
          <cell r="BN2167">
            <v>0</v>
          </cell>
        </row>
        <row r="2168">
          <cell r="A2168">
            <v>716000000</v>
          </cell>
          <cell r="D2168" t="str">
            <v>Univerzita Konštantína Filozofa v Nitre</v>
          </cell>
          <cell r="E2168" t="str">
            <v>Pedagogická fakulta</v>
          </cell>
          <cell r="L2168">
            <v>1</v>
          </cell>
          <cell r="M2168">
            <v>1</v>
          </cell>
          <cell r="AN2168">
            <v>77</v>
          </cell>
          <cell r="AO2168">
            <v>92</v>
          </cell>
          <cell r="AP2168">
            <v>0</v>
          </cell>
          <cell r="AQ2168">
            <v>0</v>
          </cell>
          <cell r="AR2168">
            <v>77</v>
          </cell>
          <cell r="BH2168">
            <v>82.537500000000009</v>
          </cell>
          <cell r="BI2168">
            <v>92</v>
          </cell>
          <cell r="BJ2168">
            <v>0</v>
          </cell>
          <cell r="BK2168" t="str">
            <v>UKF</v>
          </cell>
          <cell r="BN2168">
            <v>77</v>
          </cell>
        </row>
        <row r="2169">
          <cell r="A2169">
            <v>716000000</v>
          </cell>
          <cell r="D2169" t="str">
            <v>Univerzita Konštantína Filozofa v Nitre</v>
          </cell>
          <cell r="E2169" t="str">
            <v>Pedagogická fakulta</v>
          </cell>
          <cell r="L2169">
            <v>1</v>
          </cell>
          <cell r="M2169">
            <v>2</v>
          </cell>
          <cell r="AN2169">
            <v>51</v>
          </cell>
          <cell r="AO2169">
            <v>53</v>
          </cell>
          <cell r="AP2169">
            <v>0</v>
          </cell>
          <cell r="AQ2169">
            <v>0</v>
          </cell>
          <cell r="AR2169">
            <v>51</v>
          </cell>
          <cell r="BH2169">
            <v>56.099999999999994</v>
          </cell>
          <cell r="BI2169">
            <v>53</v>
          </cell>
          <cell r="BJ2169">
            <v>0</v>
          </cell>
          <cell r="BK2169" t="str">
            <v>UKF</v>
          </cell>
          <cell r="BN2169">
            <v>51</v>
          </cell>
        </row>
        <row r="2170">
          <cell r="A2170">
            <v>716000000</v>
          </cell>
          <cell r="D2170" t="str">
            <v>Univerzita Konštantína Filozofa v Nitre</v>
          </cell>
          <cell r="E2170" t="str">
            <v>Filozofická fakulta</v>
          </cell>
          <cell r="L2170">
            <v>2</v>
          </cell>
          <cell r="M2170">
            <v>3</v>
          </cell>
          <cell r="AN2170">
            <v>1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BH2170">
            <v>0</v>
          </cell>
          <cell r="BI2170">
            <v>5</v>
          </cell>
          <cell r="BJ2170">
            <v>0</v>
          </cell>
          <cell r="BK2170" t="str">
            <v>UKF</v>
          </cell>
          <cell r="BN2170">
            <v>0</v>
          </cell>
        </row>
        <row r="2171">
          <cell r="A2171">
            <v>709000000</v>
          </cell>
          <cell r="D2171" t="str">
            <v>Technická univerzita v Košiciach</v>
          </cell>
          <cell r="E2171" t="str">
            <v>Fakulta baníctva, ekológie, riadenia a geotechnológií</v>
          </cell>
          <cell r="L2171">
            <v>2</v>
          </cell>
          <cell r="M2171">
            <v>3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BH2171">
            <v>0</v>
          </cell>
          <cell r="BI2171">
            <v>3</v>
          </cell>
          <cell r="BJ2171">
            <v>0</v>
          </cell>
          <cell r="BK2171" t="str">
            <v>TUKE</v>
          </cell>
          <cell r="BN2171">
            <v>0</v>
          </cell>
        </row>
        <row r="2172">
          <cell r="A2172">
            <v>701000000</v>
          </cell>
          <cell r="D2172" t="str">
            <v>Univerzita Komenského v Bratislave</v>
          </cell>
          <cell r="E2172" t="str">
            <v>Fakulta managementu</v>
          </cell>
          <cell r="L2172">
            <v>1</v>
          </cell>
          <cell r="M2172">
            <v>1</v>
          </cell>
          <cell r="AN2172">
            <v>114</v>
          </cell>
          <cell r="AO2172">
            <v>116</v>
          </cell>
          <cell r="AP2172">
            <v>0</v>
          </cell>
          <cell r="AQ2172">
            <v>0</v>
          </cell>
          <cell r="AR2172">
            <v>114</v>
          </cell>
          <cell r="BH2172">
            <v>93</v>
          </cell>
          <cell r="BI2172">
            <v>116</v>
          </cell>
          <cell r="BJ2172">
            <v>0</v>
          </cell>
          <cell r="BK2172" t="str">
            <v>UK</v>
          </cell>
          <cell r="BN2172">
            <v>114</v>
          </cell>
        </row>
        <row r="2173">
          <cell r="A2173">
            <v>705000000</v>
          </cell>
          <cell r="D2173" t="str">
            <v>Technická univerzita vo Zvolene</v>
          </cell>
          <cell r="E2173" t="str">
            <v>Drevárska fakulta</v>
          </cell>
          <cell r="L2173">
            <v>2</v>
          </cell>
          <cell r="M2173">
            <v>3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BH2173">
            <v>0</v>
          </cell>
          <cell r="BI2173">
            <v>3</v>
          </cell>
          <cell r="BJ2173">
            <v>0</v>
          </cell>
          <cell r="BK2173" t="str">
            <v>TUZVO</v>
          </cell>
          <cell r="BN2173">
            <v>0</v>
          </cell>
        </row>
        <row r="2174">
          <cell r="A2174">
            <v>705000000</v>
          </cell>
          <cell r="D2174" t="str">
            <v>Technická univerzita vo Zvolene</v>
          </cell>
          <cell r="E2174" t="str">
            <v>Drevárska fakulta</v>
          </cell>
          <cell r="L2174">
            <v>1</v>
          </cell>
          <cell r="M2174">
            <v>3</v>
          </cell>
          <cell r="AN2174">
            <v>5</v>
          </cell>
          <cell r="AO2174">
            <v>0</v>
          </cell>
          <cell r="AP2174">
            <v>0</v>
          </cell>
          <cell r="AQ2174">
            <v>0</v>
          </cell>
          <cell r="AR2174">
            <v>5</v>
          </cell>
          <cell r="BH2174">
            <v>42</v>
          </cell>
          <cell r="BI2174">
            <v>5</v>
          </cell>
          <cell r="BJ2174">
            <v>5</v>
          </cell>
          <cell r="BK2174" t="str">
            <v>TUZVO</v>
          </cell>
          <cell r="BN2174">
            <v>5</v>
          </cell>
        </row>
        <row r="2175">
          <cell r="A2175">
            <v>703000000</v>
          </cell>
          <cell r="D2175" t="str">
            <v>Ekonomická univerzita v Bratislave</v>
          </cell>
          <cell r="E2175" t="str">
            <v>Obchodná fakulta</v>
          </cell>
          <cell r="L2175">
            <v>1</v>
          </cell>
          <cell r="M2175">
            <v>3</v>
          </cell>
          <cell r="AN2175">
            <v>6</v>
          </cell>
          <cell r="AO2175">
            <v>0</v>
          </cell>
          <cell r="AP2175">
            <v>0</v>
          </cell>
          <cell r="AQ2175">
            <v>0</v>
          </cell>
          <cell r="AR2175">
            <v>6</v>
          </cell>
          <cell r="BH2175">
            <v>26.400000000000002</v>
          </cell>
          <cell r="BI2175">
            <v>6</v>
          </cell>
          <cell r="BJ2175">
            <v>6</v>
          </cell>
          <cell r="BK2175" t="str">
            <v>EU</v>
          </cell>
          <cell r="BN2175">
            <v>6</v>
          </cell>
        </row>
        <row r="2176">
          <cell r="A2176">
            <v>701000000</v>
          </cell>
          <cell r="D2176" t="str">
            <v>Univerzita Komenského v Bratislave</v>
          </cell>
          <cell r="E2176" t="str">
            <v>Filozofická fakulta</v>
          </cell>
          <cell r="L2176">
            <v>1</v>
          </cell>
          <cell r="M2176">
            <v>3</v>
          </cell>
          <cell r="AN2176">
            <v>5</v>
          </cell>
          <cell r="AO2176">
            <v>0</v>
          </cell>
          <cell r="AP2176">
            <v>0</v>
          </cell>
          <cell r="AQ2176">
            <v>0</v>
          </cell>
          <cell r="AR2176">
            <v>5</v>
          </cell>
          <cell r="BH2176">
            <v>16.5</v>
          </cell>
          <cell r="BI2176">
            <v>5</v>
          </cell>
          <cell r="BJ2176">
            <v>5</v>
          </cell>
          <cell r="BK2176" t="str">
            <v>UK</v>
          </cell>
          <cell r="BN2176">
            <v>5</v>
          </cell>
        </row>
        <row r="2177">
          <cell r="A2177">
            <v>701000000</v>
          </cell>
          <cell r="D2177" t="str">
            <v>Univerzita Komenského v Bratislave</v>
          </cell>
          <cell r="E2177" t="str">
            <v>Fakulta matematiky, fyziky a informatiky</v>
          </cell>
          <cell r="L2177">
            <v>1</v>
          </cell>
          <cell r="M2177">
            <v>3</v>
          </cell>
          <cell r="AN2177">
            <v>4</v>
          </cell>
          <cell r="AO2177">
            <v>0</v>
          </cell>
          <cell r="AP2177">
            <v>0</v>
          </cell>
          <cell r="AQ2177">
            <v>4</v>
          </cell>
          <cell r="AR2177">
            <v>4</v>
          </cell>
          <cell r="BH2177">
            <v>13.200000000000001</v>
          </cell>
          <cell r="BI2177">
            <v>4</v>
          </cell>
          <cell r="BJ2177">
            <v>4</v>
          </cell>
          <cell r="BK2177" t="str">
            <v>UK</v>
          </cell>
          <cell r="BN2177">
            <v>4</v>
          </cell>
        </row>
        <row r="2178">
          <cell r="A2178">
            <v>702000000</v>
          </cell>
          <cell r="D2178" t="str">
            <v>Slovenská technická univerzita v Bratislave</v>
          </cell>
          <cell r="E2178" t="str">
            <v>Fakulta elektrotechniky a informatiky</v>
          </cell>
          <cell r="L2178">
            <v>1</v>
          </cell>
          <cell r="M2178">
            <v>1</v>
          </cell>
          <cell r="AN2178">
            <v>274</v>
          </cell>
          <cell r="AO2178">
            <v>316</v>
          </cell>
          <cell r="AP2178">
            <v>316</v>
          </cell>
          <cell r="AQ2178">
            <v>274</v>
          </cell>
          <cell r="AR2178">
            <v>274</v>
          </cell>
          <cell r="BH2178">
            <v>321</v>
          </cell>
          <cell r="BI2178">
            <v>316</v>
          </cell>
          <cell r="BJ2178">
            <v>0</v>
          </cell>
          <cell r="BK2178" t="str">
            <v>STU</v>
          </cell>
          <cell r="BN2178">
            <v>274</v>
          </cell>
        </row>
        <row r="2179">
          <cell r="A2179">
            <v>702000000</v>
          </cell>
          <cell r="D2179" t="str">
            <v>Slovenská technická univerzita v Bratislave</v>
          </cell>
          <cell r="E2179" t="str">
            <v>Fakulta chemickej a potravinárskej technológie</v>
          </cell>
          <cell r="L2179">
            <v>1</v>
          </cell>
          <cell r="M2179">
            <v>1</v>
          </cell>
          <cell r="AN2179">
            <v>15</v>
          </cell>
          <cell r="AO2179">
            <v>21</v>
          </cell>
          <cell r="AP2179">
            <v>0</v>
          </cell>
          <cell r="AQ2179">
            <v>15</v>
          </cell>
          <cell r="AR2179">
            <v>15</v>
          </cell>
          <cell r="BH2179">
            <v>19.349999999999998</v>
          </cell>
          <cell r="BI2179">
            <v>21</v>
          </cell>
          <cell r="BJ2179">
            <v>0</v>
          </cell>
          <cell r="BK2179" t="str">
            <v>STU</v>
          </cell>
          <cell r="BN2179">
            <v>15</v>
          </cell>
        </row>
        <row r="2180">
          <cell r="A2180">
            <v>702000000</v>
          </cell>
          <cell r="D2180" t="str">
            <v>Slovenská technická univerzita v Bratislave</v>
          </cell>
          <cell r="E2180" t="str">
            <v>Fakulta chemickej a potravinárskej technológie</v>
          </cell>
          <cell r="L2180">
            <v>1</v>
          </cell>
          <cell r="M2180">
            <v>1</v>
          </cell>
          <cell r="AN2180">
            <v>8</v>
          </cell>
          <cell r="AO2180">
            <v>8</v>
          </cell>
          <cell r="AP2180">
            <v>0</v>
          </cell>
          <cell r="AQ2180">
            <v>8</v>
          </cell>
          <cell r="AR2180">
            <v>8</v>
          </cell>
          <cell r="BH2180">
            <v>8.7834586466165412</v>
          </cell>
          <cell r="BI2180">
            <v>8</v>
          </cell>
          <cell r="BJ2180">
            <v>0</v>
          </cell>
          <cell r="BK2180" t="str">
            <v>STU</v>
          </cell>
          <cell r="BN2180">
            <v>8</v>
          </cell>
        </row>
        <row r="2181">
          <cell r="A2181">
            <v>702000000</v>
          </cell>
          <cell r="D2181" t="str">
            <v>Slovenská technická univerzita v Bratislave</v>
          </cell>
          <cell r="E2181" t="str">
            <v>Fakulta chemickej a potravinárskej technológie</v>
          </cell>
          <cell r="L2181">
            <v>1</v>
          </cell>
          <cell r="M2181">
            <v>1</v>
          </cell>
          <cell r="AN2181">
            <v>0</v>
          </cell>
          <cell r="AO2181">
            <v>1</v>
          </cell>
          <cell r="AP2181">
            <v>0</v>
          </cell>
          <cell r="AQ2181">
            <v>0</v>
          </cell>
          <cell r="AR2181">
            <v>0</v>
          </cell>
          <cell r="BH2181">
            <v>0</v>
          </cell>
          <cell r="BI2181">
            <v>1</v>
          </cell>
          <cell r="BJ2181">
            <v>0</v>
          </cell>
          <cell r="BK2181" t="str">
            <v>STU</v>
          </cell>
          <cell r="BN2181">
            <v>0</v>
          </cell>
        </row>
        <row r="2182">
          <cell r="A2182">
            <v>702000000</v>
          </cell>
          <cell r="D2182" t="str">
            <v>Slovenská technická univerzita v Bratislave</v>
          </cell>
          <cell r="E2182" t="str">
            <v>Fakulta elektrotechniky a informatiky</v>
          </cell>
          <cell r="L2182">
            <v>1</v>
          </cell>
          <cell r="M2182">
            <v>2</v>
          </cell>
          <cell r="AN2182">
            <v>27</v>
          </cell>
          <cell r="AO2182">
            <v>27</v>
          </cell>
          <cell r="AP2182">
            <v>27</v>
          </cell>
          <cell r="AQ2182">
            <v>27</v>
          </cell>
          <cell r="AR2182">
            <v>27</v>
          </cell>
          <cell r="BH2182">
            <v>40.5</v>
          </cell>
          <cell r="BI2182">
            <v>27</v>
          </cell>
          <cell r="BJ2182">
            <v>0</v>
          </cell>
          <cell r="BK2182" t="str">
            <v>STU</v>
          </cell>
          <cell r="BN2182">
            <v>27</v>
          </cell>
        </row>
        <row r="2183">
          <cell r="A2183">
            <v>701000000</v>
          </cell>
          <cell r="D2183" t="str">
            <v>Univerzita Komenského v Bratislave</v>
          </cell>
          <cell r="E2183" t="str">
            <v>Fakulta sociálnych a ekonomických vied</v>
          </cell>
          <cell r="L2183">
            <v>1</v>
          </cell>
          <cell r="M2183">
            <v>3</v>
          </cell>
          <cell r="AN2183">
            <v>19</v>
          </cell>
          <cell r="AO2183">
            <v>0</v>
          </cell>
          <cell r="AP2183">
            <v>0</v>
          </cell>
          <cell r="AQ2183">
            <v>0</v>
          </cell>
          <cell r="AR2183">
            <v>19</v>
          </cell>
          <cell r="BH2183">
            <v>83.600000000000009</v>
          </cell>
          <cell r="BI2183">
            <v>20</v>
          </cell>
          <cell r="BJ2183">
            <v>19</v>
          </cell>
          <cell r="BK2183" t="str">
            <v>UK</v>
          </cell>
          <cell r="BN2183">
            <v>19</v>
          </cell>
        </row>
        <row r="2184">
          <cell r="A2184">
            <v>717000000</v>
          </cell>
          <cell r="D2184" t="str">
            <v>Prešovská univerzita v Prešove</v>
          </cell>
          <cell r="E2184" t="str">
            <v>Gréckokatolícka teologická fakulta</v>
          </cell>
          <cell r="L2184">
            <v>1</v>
          </cell>
          <cell r="M2184">
            <v>3</v>
          </cell>
          <cell r="AN2184">
            <v>2</v>
          </cell>
          <cell r="AO2184">
            <v>0</v>
          </cell>
          <cell r="AP2184">
            <v>0</v>
          </cell>
          <cell r="AQ2184">
            <v>0</v>
          </cell>
          <cell r="AR2184">
            <v>2</v>
          </cell>
          <cell r="BH2184">
            <v>6.6000000000000005</v>
          </cell>
          <cell r="BI2184">
            <v>2</v>
          </cell>
          <cell r="BJ2184">
            <v>2</v>
          </cell>
          <cell r="BK2184" t="str">
            <v>PU</v>
          </cell>
          <cell r="BN2184">
            <v>2</v>
          </cell>
        </row>
        <row r="2185">
          <cell r="A2185">
            <v>717000000</v>
          </cell>
          <cell r="D2185" t="str">
            <v>Prešovská univerzita v Prešove</v>
          </cell>
          <cell r="E2185" t="str">
            <v>Fakulta humanitných a prírodných vied</v>
          </cell>
          <cell r="L2185">
            <v>1</v>
          </cell>
          <cell r="M2185">
            <v>1</v>
          </cell>
          <cell r="AN2185">
            <v>13</v>
          </cell>
          <cell r="AO2185">
            <v>14</v>
          </cell>
          <cell r="AP2185">
            <v>0</v>
          </cell>
          <cell r="AQ2185">
            <v>0</v>
          </cell>
          <cell r="AR2185">
            <v>13</v>
          </cell>
          <cell r="BH2185">
            <v>14.758333333333331</v>
          </cell>
          <cell r="BI2185">
            <v>14</v>
          </cell>
          <cell r="BJ2185">
            <v>0</v>
          </cell>
          <cell r="BK2185" t="str">
            <v>PU</v>
          </cell>
          <cell r="BN2185">
            <v>13</v>
          </cell>
        </row>
        <row r="2186">
          <cell r="A2186">
            <v>717000000</v>
          </cell>
          <cell r="D2186" t="str">
            <v>Prešovská univerzita v Prešove</v>
          </cell>
          <cell r="E2186" t="str">
            <v>Pedagogická fakulta</v>
          </cell>
          <cell r="L2186">
            <v>2</v>
          </cell>
          <cell r="M2186">
            <v>3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BH2186">
            <v>0</v>
          </cell>
          <cell r="BI2186">
            <v>4</v>
          </cell>
          <cell r="BJ2186">
            <v>0</v>
          </cell>
          <cell r="BK2186" t="str">
            <v>PU</v>
          </cell>
          <cell r="BN2186">
            <v>0</v>
          </cell>
        </row>
        <row r="2187">
          <cell r="A2187">
            <v>738000000</v>
          </cell>
          <cell r="D2187" t="str">
            <v>Vysoká škola NEWTON, a.s.</v>
          </cell>
          <cell r="E2187">
            <v>0</v>
          </cell>
          <cell r="L2187">
            <v>3</v>
          </cell>
          <cell r="M2187">
            <v>1</v>
          </cell>
          <cell r="AN2187">
            <v>152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BH2187">
            <v>0</v>
          </cell>
          <cell r="BI2187">
            <v>152</v>
          </cell>
          <cell r="BJ2187">
            <v>0</v>
          </cell>
          <cell r="BK2187" t="str">
            <v>NEWTON</v>
          </cell>
          <cell r="BN2187">
            <v>0</v>
          </cell>
        </row>
        <row r="2188">
          <cell r="A2188">
            <v>701000000</v>
          </cell>
          <cell r="D2188" t="str">
            <v>Univerzita Komenského v Bratislave</v>
          </cell>
          <cell r="E2188" t="str">
            <v>Právnická fakulta</v>
          </cell>
          <cell r="L2188">
            <v>1</v>
          </cell>
          <cell r="M2188">
            <v>3</v>
          </cell>
          <cell r="AN2188">
            <v>1</v>
          </cell>
          <cell r="AO2188">
            <v>0</v>
          </cell>
          <cell r="AP2188">
            <v>0</v>
          </cell>
          <cell r="AQ2188">
            <v>0</v>
          </cell>
          <cell r="AR2188">
            <v>1</v>
          </cell>
          <cell r="BH2188">
            <v>4.4000000000000004</v>
          </cell>
          <cell r="BI2188">
            <v>2</v>
          </cell>
          <cell r="BJ2188">
            <v>1</v>
          </cell>
          <cell r="BK2188" t="str">
            <v>UK</v>
          </cell>
          <cell r="BN2188">
            <v>1</v>
          </cell>
        </row>
        <row r="2189">
          <cell r="A2189">
            <v>702000000</v>
          </cell>
          <cell r="D2189" t="str">
            <v>Slovenská technická univerzita v Bratislave</v>
          </cell>
          <cell r="E2189" t="str">
            <v>Stavebná fakulta</v>
          </cell>
          <cell r="L2189">
            <v>2</v>
          </cell>
          <cell r="M2189">
            <v>3</v>
          </cell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BH2189">
            <v>0</v>
          </cell>
          <cell r="BI2189">
            <v>2</v>
          </cell>
          <cell r="BJ2189">
            <v>0</v>
          </cell>
          <cell r="BK2189" t="str">
            <v>STU</v>
          </cell>
          <cell r="BN2189">
            <v>0</v>
          </cell>
        </row>
        <row r="2190">
          <cell r="A2190">
            <v>709000000</v>
          </cell>
          <cell r="D2190" t="str">
            <v>Technická univerzita v Košiciach</v>
          </cell>
          <cell r="E2190" t="str">
            <v>Fakulta elektrotechniky a informatiky</v>
          </cell>
          <cell r="L2190">
            <v>2</v>
          </cell>
          <cell r="M2190">
            <v>3</v>
          </cell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BH2190">
            <v>0</v>
          </cell>
          <cell r="BI2190">
            <v>4</v>
          </cell>
          <cell r="BJ2190">
            <v>0</v>
          </cell>
          <cell r="BK2190" t="str">
            <v>TUKE</v>
          </cell>
          <cell r="BN2190">
            <v>0</v>
          </cell>
        </row>
        <row r="2191">
          <cell r="A2191">
            <v>718000000</v>
          </cell>
          <cell r="D2191" t="str">
            <v>Akadémia umení v Banskej Bystrici</v>
          </cell>
          <cell r="E2191" t="str">
            <v>Fakulta výtvarných umení</v>
          </cell>
          <cell r="L2191">
            <v>1</v>
          </cell>
          <cell r="M2191">
            <v>1</v>
          </cell>
          <cell r="AN2191">
            <v>72</v>
          </cell>
          <cell r="AO2191">
            <v>79</v>
          </cell>
          <cell r="AP2191">
            <v>0</v>
          </cell>
          <cell r="AQ2191">
            <v>0</v>
          </cell>
          <cell r="AR2191">
            <v>72</v>
          </cell>
          <cell r="BH2191">
            <v>215.04000000000002</v>
          </cell>
          <cell r="BI2191">
            <v>79</v>
          </cell>
          <cell r="BJ2191">
            <v>0</v>
          </cell>
          <cell r="BK2191" t="str">
            <v>AU</v>
          </cell>
          <cell r="BN2191">
            <v>72</v>
          </cell>
        </row>
        <row r="2192">
          <cell r="A2192">
            <v>718000000</v>
          </cell>
          <cell r="D2192" t="str">
            <v>Akadémia umení v Banskej Bystrici</v>
          </cell>
          <cell r="E2192" t="str">
            <v>Fakulta výtvarných umení</v>
          </cell>
          <cell r="L2192">
            <v>1</v>
          </cell>
          <cell r="M2192">
            <v>1</v>
          </cell>
          <cell r="AN2192">
            <v>54</v>
          </cell>
          <cell r="AO2192">
            <v>56</v>
          </cell>
          <cell r="AP2192">
            <v>0</v>
          </cell>
          <cell r="AQ2192">
            <v>0</v>
          </cell>
          <cell r="AR2192">
            <v>54</v>
          </cell>
          <cell r="BH2192">
            <v>134.78399999999999</v>
          </cell>
          <cell r="BI2192">
            <v>56</v>
          </cell>
          <cell r="BJ2192">
            <v>0</v>
          </cell>
          <cell r="BK2192" t="str">
            <v>AU</v>
          </cell>
          <cell r="BN2192">
            <v>54</v>
          </cell>
        </row>
        <row r="2193">
          <cell r="A2193">
            <v>711000000</v>
          </cell>
          <cell r="D2193" t="str">
            <v>Univerzita Pavla Jozefa Šafárika v Košiciach</v>
          </cell>
          <cell r="E2193" t="str">
            <v>Filozofická fakulta</v>
          </cell>
          <cell r="L2193">
            <v>1</v>
          </cell>
          <cell r="M2193">
            <v>1</v>
          </cell>
          <cell r="AN2193">
            <v>1</v>
          </cell>
          <cell r="AO2193">
            <v>3</v>
          </cell>
          <cell r="AP2193">
            <v>0</v>
          </cell>
          <cell r="AQ2193">
            <v>0</v>
          </cell>
          <cell r="AR2193">
            <v>1</v>
          </cell>
          <cell r="BH2193">
            <v>1</v>
          </cell>
          <cell r="BI2193">
            <v>3</v>
          </cell>
          <cell r="BJ2193">
            <v>0</v>
          </cell>
          <cell r="BK2193" t="str">
            <v>UPJŠ</v>
          </cell>
          <cell r="BN2193">
            <v>1</v>
          </cell>
        </row>
        <row r="2194">
          <cell r="A2194">
            <v>703000000</v>
          </cell>
          <cell r="D2194" t="str">
            <v>Ekonomická univerzita v Bratislave</v>
          </cell>
          <cell r="E2194" t="str">
            <v>Národohospodárska fakulta</v>
          </cell>
          <cell r="L2194">
            <v>2</v>
          </cell>
          <cell r="M2194">
            <v>2</v>
          </cell>
          <cell r="AN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BH2194">
            <v>0</v>
          </cell>
          <cell r="BI2194">
            <v>38</v>
          </cell>
          <cell r="BJ2194">
            <v>0</v>
          </cell>
          <cell r="BK2194" t="str">
            <v>EU</v>
          </cell>
          <cell r="BN2194">
            <v>0</v>
          </cell>
        </row>
        <row r="2195">
          <cell r="A2195">
            <v>703000000</v>
          </cell>
          <cell r="D2195" t="str">
            <v>Ekonomická univerzita v Bratislave</v>
          </cell>
          <cell r="E2195" t="str">
            <v>Národohospodárska fakulta</v>
          </cell>
          <cell r="L2195">
            <v>1</v>
          </cell>
          <cell r="M2195">
            <v>3</v>
          </cell>
          <cell r="AN2195">
            <v>11</v>
          </cell>
          <cell r="AO2195">
            <v>0</v>
          </cell>
          <cell r="AP2195">
            <v>0</v>
          </cell>
          <cell r="AQ2195">
            <v>0</v>
          </cell>
          <cell r="AR2195">
            <v>11</v>
          </cell>
          <cell r="BH2195">
            <v>48.400000000000006</v>
          </cell>
          <cell r="BI2195">
            <v>15</v>
          </cell>
          <cell r="BJ2195">
            <v>11</v>
          </cell>
          <cell r="BK2195" t="str">
            <v>EU</v>
          </cell>
          <cell r="BN2195">
            <v>11</v>
          </cell>
        </row>
        <row r="2196">
          <cell r="A2196">
            <v>703000000</v>
          </cell>
          <cell r="D2196" t="str">
            <v>Ekonomická univerzita v Bratislave</v>
          </cell>
          <cell r="E2196" t="str">
            <v>Národohospodárska fakulta</v>
          </cell>
          <cell r="L2196">
            <v>2</v>
          </cell>
          <cell r="M2196">
            <v>1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BH2196">
            <v>0</v>
          </cell>
          <cell r="BI2196">
            <v>35</v>
          </cell>
          <cell r="BJ2196">
            <v>0</v>
          </cell>
          <cell r="BK2196" t="str">
            <v>EU</v>
          </cell>
          <cell r="BN2196">
            <v>0</v>
          </cell>
        </row>
        <row r="2197">
          <cell r="A2197">
            <v>703000000</v>
          </cell>
          <cell r="D2197" t="str">
            <v>Ekonomická univerzita v Bratislave</v>
          </cell>
          <cell r="E2197" t="str">
            <v>Národohospodárska fakulta</v>
          </cell>
          <cell r="L2197">
            <v>2</v>
          </cell>
          <cell r="M2197">
            <v>3</v>
          </cell>
          <cell r="AN2197">
            <v>0</v>
          </cell>
          <cell r="AO2197">
            <v>0</v>
          </cell>
          <cell r="AP2197">
            <v>0</v>
          </cell>
          <cell r="AQ2197">
            <v>0</v>
          </cell>
          <cell r="AR2197">
            <v>0</v>
          </cell>
          <cell r="BH2197">
            <v>0</v>
          </cell>
          <cell r="BI2197">
            <v>9</v>
          </cell>
          <cell r="BJ2197">
            <v>0</v>
          </cell>
          <cell r="BK2197" t="str">
            <v>EU</v>
          </cell>
          <cell r="BN2197">
            <v>0</v>
          </cell>
        </row>
        <row r="2198">
          <cell r="A2198">
            <v>703000000</v>
          </cell>
          <cell r="D2198" t="str">
            <v>Ekonomická univerzita v Bratislave</v>
          </cell>
          <cell r="E2198" t="str">
            <v>Národohospodárska fakulta</v>
          </cell>
          <cell r="L2198">
            <v>1</v>
          </cell>
          <cell r="M2198">
            <v>3</v>
          </cell>
          <cell r="AN2198">
            <v>20</v>
          </cell>
          <cell r="AO2198">
            <v>0</v>
          </cell>
          <cell r="AP2198">
            <v>0</v>
          </cell>
          <cell r="AQ2198">
            <v>0</v>
          </cell>
          <cell r="AR2198">
            <v>20</v>
          </cell>
          <cell r="BH2198">
            <v>88</v>
          </cell>
          <cell r="BI2198">
            <v>21</v>
          </cell>
          <cell r="BJ2198">
            <v>20</v>
          </cell>
          <cell r="BK2198" t="str">
            <v>EU</v>
          </cell>
          <cell r="BN2198">
            <v>20</v>
          </cell>
        </row>
        <row r="2199">
          <cell r="A2199">
            <v>703000000</v>
          </cell>
          <cell r="D2199" t="str">
            <v>Ekonomická univerzita v Bratislave</v>
          </cell>
          <cell r="E2199" t="str">
            <v>Národohospodárska fakulta</v>
          </cell>
          <cell r="L2199">
            <v>1</v>
          </cell>
          <cell r="M2199">
            <v>2</v>
          </cell>
          <cell r="AN2199">
            <v>2</v>
          </cell>
          <cell r="AO2199">
            <v>19</v>
          </cell>
          <cell r="AP2199">
            <v>0</v>
          </cell>
          <cell r="AQ2199">
            <v>0</v>
          </cell>
          <cell r="AR2199">
            <v>2</v>
          </cell>
          <cell r="BH2199">
            <v>1.8421052631578947</v>
          </cell>
          <cell r="BI2199">
            <v>19</v>
          </cell>
          <cell r="BJ2199">
            <v>0</v>
          </cell>
          <cell r="BK2199" t="str">
            <v>EU</v>
          </cell>
          <cell r="BN2199">
            <v>2</v>
          </cell>
        </row>
        <row r="2200">
          <cell r="A2200">
            <v>703000000</v>
          </cell>
          <cell r="D2200" t="str">
            <v>Ekonomická univerzita v Bratislave</v>
          </cell>
          <cell r="E2200" t="str">
            <v>Národohospodárska fakulta</v>
          </cell>
          <cell r="L2200">
            <v>1</v>
          </cell>
          <cell r="M2200">
            <v>2</v>
          </cell>
          <cell r="AN2200">
            <v>203</v>
          </cell>
          <cell r="AO2200">
            <v>216</v>
          </cell>
          <cell r="AP2200">
            <v>0</v>
          </cell>
          <cell r="AQ2200">
            <v>0</v>
          </cell>
          <cell r="AR2200">
            <v>203</v>
          </cell>
          <cell r="BH2200">
            <v>190.08181818181819</v>
          </cell>
          <cell r="BI2200">
            <v>216</v>
          </cell>
          <cell r="BJ2200">
            <v>0</v>
          </cell>
          <cell r="BK2200" t="str">
            <v>EU</v>
          </cell>
          <cell r="BN2200">
            <v>203</v>
          </cell>
        </row>
        <row r="2201">
          <cell r="A2201">
            <v>703000000</v>
          </cell>
          <cell r="D2201" t="str">
            <v>Ekonomická univerzita v Bratislave</v>
          </cell>
          <cell r="E2201" t="str">
            <v>Národohospodárska fakulta</v>
          </cell>
          <cell r="L2201">
            <v>1</v>
          </cell>
          <cell r="M2201">
            <v>2</v>
          </cell>
          <cell r="AN2201">
            <v>119</v>
          </cell>
          <cell r="AO2201">
            <v>122</v>
          </cell>
          <cell r="AP2201">
            <v>0</v>
          </cell>
          <cell r="AQ2201">
            <v>0</v>
          </cell>
          <cell r="AR2201">
            <v>119</v>
          </cell>
          <cell r="BH2201">
            <v>116.16666666666666</v>
          </cell>
          <cell r="BI2201">
            <v>122</v>
          </cell>
          <cell r="BJ2201">
            <v>0</v>
          </cell>
          <cell r="BK2201" t="str">
            <v>EU</v>
          </cell>
          <cell r="BN2201">
            <v>119</v>
          </cell>
        </row>
        <row r="2202">
          <cell r="A2202">
            <v>703000000</v>
          </cell>
          <cell r="D2202" t="str">
            <v>Ekonomická univerzita v Bratislave</v>
          </cell>
          <cell r="E2202" t="str">
            <v>Národohospodárska fakulta</v>
          </cell>
          <cell r="L2202">
            <v>1</v>
          </cell>
          <cell r="M2202">
            <v>1</v>
          </cell>
          <cell r="AN2202">
            <v>388</v>
          </cell>
          <cell r="AO2202">
            <v>428</v>
          </cell>
          <cell r="AP2202">
            <v>0</v>
          </cell>
          <cell r="AQ2202">
            <v>0</v>
          </cell>
          <cell r="AR2202">
            <v>388</v>
          </cell>
          <cell r="BH2202">
            <v>347.15705521472393</v>
          </cell>
          <cell r="BI2202">
            <v>428</v>
          </cell>
          <cell r="BJ2202">
            <v>0</v>
          </cell>
          <cell r="BK2202" t="str">
            <v>EU</v>
          </cell>
          <cell r="BN2202">
            <v>388</v>
          </cell>
        </row>
        <row r="2203">
          <cell r="A2203">
            <v>703000000</v>
          </cell>
          <cell r="D2203" t="str">
            <v>Ekonomická univerzita v Bratislave</v>
          </cell>
          <cell r="E2203" t="str">
            <v>Národohospodárska fakulta</v>
          </cell>
          <cell r="L2203">
            <v>1</v>
          </cell>
          <cell r="M2203">
            <v>1</v>
          </cell>
          <cell r="AN2203">
            <v>47</v>
          </cell>
          <cell r="AO2203">
            <v>55</v>
          </cell>
          <cell r="AP2203">
            <v>0</v>
          </cell>
          <cell r="AQ2203">
            <v>0</v>
          </cell>
          <cell r="AR2203">
            <v>47</v>
          </cell>
          <cell r="BH2203">
            <v>42.8</v>
          </cell>
          <cell r="BI2203">
            <v>55</v>
          </cell>
          <cell r="BJ2203">
            <v>0</v>
          </cell>
          <cell r="BK2203" t="str">
            <v>EU</v>
          </cell>
          <cell r="BN2203">
            <v>47</v>
          </cell>
        </row>
        <row r="2204">
          <cell r="A2204">
            <v>703000000</v>
          </cell>
          <cell r="D2204" t="str">
            <v>Ekonomická univerzita v Bratislave</v>
          </cell>
          <cell r="E2204" t="str">
            <v>Národohospodárska fakulta</v>
          </cell>
          <cell r="L2204">
            <v>1</v>
          </cell>
          <cell r="M2204">
            <v>1</v>
          </cell>
          <cell r="AN2204">
            <v>66</v>
          </cell>
          <cell r="AO2204">
            <v>73</v>
          </cell>
          <cell r="AP2204">
            <v>0</v>
          </cell>
          <cell r="AQ2204">
            <v>0</v>
          </cell>
          <cell r="AR2204">
            <v>66</v>
          </cell>
          <cell r="BH2204">
            <v>50.120000000000005</v>
          </cell>
          <cell r="BI2204">
            <v>73</v>
          </cell>
          <cell r="BJ2204">
            <v>0</v>
          </cell>
          <cell r="BK2204" t="str">
            <v>EU</v>
          </cell>
          <cell r="BN2204">
            <v>66</v>
          </cell>
        </row>
        <row r="2205">
          <cell r="A2205">
            <v>703000000</v>
          </cell>
          <cell r="D2205" t="str">
            <v>Ekonomická univerzita v Bratislave</v>
          </cell>
          <cell r="E2205" t="str">
            <v>Národohospodárska fakulta</v>
          </cell>
          <cell r="L2205">
            <v>1</v>
          </cell>
          <cell r="M2205">
            <v>1</v>
          </cell>
          <cell r="AN2205">
            <v>0</v>
          </cell>
          <cell r="AO2205">
            <v>15</v>
          </cell>
          <cell r="AP2205">
            <v>0</v>
          </cell>
          <cell r="AQ2205">
            <v>0</v>
          </cell>
          <cell r="AR2205">
            <v>0</v>
          </cell>
          <cell r="BH2205">
            <v>0</v>
          </cell>
          <cell r="BI2205">
            <v>15</v>
          </cell>
          <cell r="BJ2205">
            <v>0</v>
          </cell>
          <cell r="BK2205" t="str">
            <v>EU</v>
          </cell>
          <cell r="BN2205">
            <v>0</v>
          </cell>
        </row>
        <row r="2206">
          <cell r="A2206">
            <v>703000000</v>
          </cell>
          <cell r="D2206" t="str">
            <v>Ekonomická univerzita v Bratislave</v>
          </cell>
          <cell r="E2206" t="str">
            <v>Národohospodárska fakulta</v>
          </cell>
          <cell r="L2206">
            <v>1</v>
          </cell>
          <cell r="M2206">
            <v>2</v>
          </cell>
          <cell r="AN2206">
            <v>32</v>
          </cell>
          <cell r="AO2206">
            <v>33</v>
          </cell>
          <cell r="AP2206">
            <v>0</v>
          </cell>
          <cell r="AQ2206">
            <v>0</v>
          </cell>
          <cell r="AR2206">
            <v>32</v>
          </cell>
          <cell r="BH2206">
            <v>26.352941176470587</v>
          </cell>
          <cell r="BI2206">
            <v>33</v>
          </cell>
          <cell r="BJ2206">
            <v>0</v>
          </cell>
          <cell r="BK2206" t="str">
            <v>EU</v>
          </cell>
          <cell r="BN2206">
            <v>32</v>
          </cell>
        </row>
        <row r="2207">
          <cell r="A2207">
            <v>705000000</v>
          </cell>
          <cell r="D2207" t="str">
            <v>Technická univerzita vo Zvolene</v>
          </cell>
          <cell r="E2207" t="str">
            <v>Drevárska fakulta</v>
          </cell>
          <cell r="L2207">
            <v>2</v>
          </cell>
          <cell r="M2207">
            <v>3</v>
          </cell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BH2207">
            <v>0</v>
          </cell>
          <cell r="BI2207">
            <v>6</v>
          </cell>
          <cell r="BJ2207">
            <v>0</v>
          </cell>
          <cell r="BK2207" t="str">
            <v>TUZVO</v>
          </cell>
          <cell r="BN2207">
            <v>0</v>
          </cell>
        </row>
        <row r="2208">
          <cell r="A2208">
            <v>705000000</v>
          </cell>
          <cell r="D2208" t="str">
            <v>Technická univerzita vo Zvolene</v>
          </cell>
          <cell r="E2208" t="str">
            <v>Lesnícka fakulta</v>
          </cell>
          <cell r="L2208">
            <v>1</v>
          </cell>
          <cell r="M2208">
            <v>3</v>
          </cell>
          <cell r="AN2208">
            <v>5</v>
          </cell>
          <cell r="AO2208">
            <v>0</v>
          </cell>
          <cell r="AP2208">
            <v>0</v>
          </cell>
          <cell r="AQ2208">
            <v>0</v>
          </cell>
          <cell r="AR2208">
            <v>5</v>
          </cell>
          <cell r="BH2208">
            <v>42</v>
          </cell>
          <cell r="BI2208">
            <v>6</v>
          </cell>
          <cell r="BJ2208">
            <v>5</v>
          </cell>
          <cell r="BK2208" t="str">
            <v>TUZVO</v>
          </cell>
          <cell r="BN2208">
            <v>5</v>
          </cell>
        </row>
        <row r="2209">
          <cell r="A2209">
            <v>722000000</v>
          </cell>
          <cell r="D2209" t="str">
            <v>Katolícka univerzita v Ružomberku</v>
          </cell>
          <cell r="E2209" t="str">
            <v>Pedagogická fakulta</v>
          </cell>
          <cell r="L2209">
            <v>1</v>
          </cell>
          <cell r="M2209">
            <v>1</v>
          </cell>
          <cell r="AN2209">
            <v>4</v>
          </cell>
          <cell r="AO2209">
            <v>8</v>
          </cell>
          <cell r="AP2209">
            <v>0</v>
          </cell>
          <cell r="AQ2209">
            <v>0</v>
          </cell>
          <cell r="AR2209">
            <v>4</v>
          </cell>
          <cell r="BH2209">
            <v>3.9050000000000002</v>
          </cell>
          <cell r="BI2209">
            <v>8</v>
          </cell>
          <cell r="BJ2209">
            <v>0</v>
          </cell>
          <cell r="BK2209" t="str">
            <v>KU</v>
          </cell>
          <cell r="BN2209">
            <v>4</v>
          </cell>
        </row>
        <row r="2210">
          <cell r="A2210">
            <v>722000000</v>
          </cell>
          <cell r="D2210" t="str">
            <v>Katolícka univerzita v Ružomberku</v>
          </cell>
          <cell r="E2210" t="str">
            <v>Pedagogická fakulta</v>
          </cell>
          <cell r="L2210">
            <v>1</v>
          </cell>
          <cell r="M2210">
            <v>1</v>
          </cell>
          <cell r="AN2210">
            <v>7.5</v>
          </cell>
          <cell r="AO2210">
            <v>10</v>
          </cell>
          <cell r="AP2210">
            <v>0</v>
          </cell>
          <cell r="AQ2210">
            <v>0</v>
          </cell>
          <cell r="AR2210">
            <v>7.5</v>
          </cell>
          <cell r="BH2210">
            <v>7.4250000000000007</v>
          </cell>
          <cell r="BI2210">
            <v>10</v>
          </cell>
          <cell r="BJ2210">
            <v>0</v>
          </cell>
          <cell r="BK2210" t="str">
            <v>KU</v>
          </cell>
          <cell r="BN2210">
            <v>7.5</v>
          </cell>
        </row>
        <row r="2211">
          <cell r="A2211">
            <v>720000000</v>
          </cell>
          <cell r="D2211" t="str">
            <v>Univerzita sv. Cyrila a Metoda v Trnave</v>
          </cell>
          <cell r="E2211" t="str">
            <v>Filozofická fakulta</v>
          </cell>
          <cell r="L2211">
            <v>2</v>
          </cell>
          <cell r="M2211">
            <v>2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BH2211">
            <v>0</v>
          </cell>
          <cell r="BI2211">
            <v>3</v>
          </cell>
          <cell r="BJ2211">
            <v>0</v>
          </cell>
          <cell r="BK2211" t="str">
            <v>UCM</v>
          </cell>
          <cell r="BN2211">
            <v>0</v>
          </cell>
        </row>
        <row r="2212">
          <cell r="A2212">
            <v>701000000</v>
          </cell>
          <cell r="D2212" t="str">
            <v>Univerzita Komenského v Bratislave</v>
          </cell>
          <cell r="E2212" t="str">
            <v>Fakulta telesnej výchovy a športu</v>
          </cell>
          <cell r="L2212">
            <v>2</v>
          </cell>
          <cell r="M2212">
            <v>3</v>
          </cell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BH2212">
            <v>0</v>
          </cell>
          <cell r="BI2212">
            <v>2</v>
          </cell>
          <cell r="BJ2212">
            <v>0</v>
          </cell>
          <cell r="BK2212" t="str">
            <v>UK</v>
          </cell>
          <cell r="BN2212">
            <v>0</v>
          </cell>
        </row>
        <row r="2213">
          <cell r="A2213">
            <v>701000000</v>
          </cell>
          <cell r="D2213" t="str">
            <v>Univerzita Komenského v Bratislave</v>
          </cell>
          <cell r="E2213" t="str">
            <v>Fakulta telesnej výchovy a športu</v>
          </cell>
          <cell r="L2213">
            <v>1</v>
          </cell>
          <cell r="M2213">
            <v>3</v>
          </cell>
          <cell r="AN2213">
            <v>20</v>
          </cell>
          <cell r="AO2213">
            <v>0</v>
          </cell>
          <cell r="AP2213">
            <v>0</v>
          </cell>
          <cell r="AQ2213">
            <v>0</v>
          </cell>
          <cell r="AR2213">
            <v>20</v>
          </cell>
          <cell r="BH2213">
            <v>70.400000000000006</v>
          </cell>
          <cell r="BI2213">
            <v>20</v>
          </cell>
          <cell r="BJ2213">
            <v>20</v>
          </cell>
          <cell r="BK2213" t="str">
            <v>UK</v>
          </cell>
          <cell r="BN2213">
            <v>20</v>
          </cell>
        </row>
        <row r="2214">
          <cell r="A2214">
            <v>717000000</v>
          </cell>
          <cell r="D2214" t="str">
            <v>Prešovská univerzita v Prešove</v>
          </cell>
          <cell r="E2214" t="str">
            <v>Filozofická fakulta</v>
          </cell>
          <cell r="L2214">
            <v>2</v>
          </cell>
          <cell r="M2214">
            <v>3</v>
          </cell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BH2214">
            <v>0</v>
          </cell>
          <cell r="BI2214">
            <v>3</v>
          </cell>
          <cell r="BJ2214">
            <v>0</v>
          </cell>
          <cell r="BK2214" t="str">
            <v>PU</v>
          </cell>
          <cell r="BN2214">
            <v>0</v>
          </cell>
        </row>
        <row r="2215">
          <cell r="A2215">
            <v>717000000</v>
          </cell>
          <cell r="D2215" t="str">
            <v>Prešovská univerzita v Prešove</v>
          </cell>
          <cell r="E2215" t="str">
            <v>Filozofická fakulta</v>
          </cell>
          <cell r="L2215">
            <v>1</v>
          </cell>
          <cell r="M2215">
            <v>3</v>
          </cell>
          <cell r="AN2215">
            <v>2</v>
          </cell>
          <cell r="AO2215">
            <v>0</v>
          </cell>
          <cell r="AP2215">
            <v>0</v>
          </cell>
          <cell r="AQ2215">
            <v>0</v>
          </cell>
          <cell r="AR2215">
            <v>2</v>
          </cell>
          <cell r="BH2215">
            <v>6.6000000000000005</v>
          </cell>
          <cell r="BI2215">
            <v>2</v>
          </cell>
          <cell r="BJ2215">
            <v>2</v>
          </cell>
          <cell r="BK2215" t="str">
            <v>PU</v>
          </cell>
          <cell r="BN2215">
            <v>2</v>
          </cell>
        </row>
        <row r="2216">
          <cell r="A2216">
            <v>717000000</v>
          </cell>
          <cell r="D2216" t="str">
            <v>Prešovská univerzita v Prešove</v>
          </cell>
          <cell r="E2216" t="str">
            <v>Filozofická fakulta</v>
          </cell>
          <cell r="L2216">
            <v>1</v>
          </cell>
          <cell r="M2216">
            <v>3</v>
          </cell>
          <cell r="AN2216">
            <v>3</v>
          </cell>
          <cell r="AO2216">
            <v>0</v>
          </cell>
          <cell r="AP2216">
            <v>0</v>
          </cell>
          <cell r="AQ2216">
            <v>0</v>
          </cell>
          <cell r="AR2216">
            <v>3</v>
          </cell>
          <cell r="BH2216">
            <v>9.9</v>
          </cell>
          <cell r="BI2216">
            <v>3</v>
          </cell>
          <cell r="BJ2216">
            <v>3</v>
          </cell>
          <cell r="BK2216" t="str">
            <v>PU</v>
          </cell>
          <cell r="BN2216">
            <v>3</v>
          </cell>
        </row>
        <row r="2217">
          <cell r="A2217">
            <v>706000000</v>
          </cell>
          <cell r="D2217" t="str">
            <v>Vysoká škola výtvarných umení v Bratislave</v>
          </cell>
          <cell r="E2217">
            <v>0</v>
          </cell>
          <cell r="L2217">
            <v>1</v>
          </cell>
          <cell r="M2217">
            <v>2</v>
          </cell>
          <cell r="AN2217">
            <v>76</v>
          </cell>
          <cell r="AO2217">
            <v>83</v>
          </cell>
          <cell r="AP2217">
            <v>0</v>
          </cell>
          <cell r="AQ2217">
            <v>0</v>
          </cell>
          <cell r="AR2217">
            <v>76</v>
          </cell>
          <cell r="BH2217">
            <v>179.75652173913045</v>
          </cell>
          <cell r="BI2217">
            <v>83</v>
          </cell>
          <cell r="BJ2217">
            <v>0</v>
          </cell>
          <cell r="BK2217" t="str">
            <v>VŠVU</v>
          </cell>
          <cell r="BN2217">
            <v>76</v>
          </cell>
        </row>
        <row r="2218">
          <cell r="A2218">
            <v>703000000</v>
          </cell>
          <cell r="D2218" t="str">
            <v>Ekonomická univerzita v Bratislave</v>
          </cell>
          <cell r="E2218" t="str">
            <v>Fakulta hospodárskej informatiky</v>
          </cell>
          <cell r="L2218">
            <v>1</v>
          </cell>
          <cell r="M2218">
            <v>2</v>
          </cell>
          <cell r="AN2218">
            <v>210</v>
          </cell>
          <cell r="AO2218">
            <v>240</v>
          </cell>
          <cell r="AP2218">
            <v>0</v>
          </cell>
          <cell r="AQ2218">
            <v>0</v>
          </cell>
          <cell r="AR2218">
            <v>210</v>
          </cell>
          <cell r="BH2218">
            <v>203.50515463917526</v>
          </cell>
          <cell r="BI2218">
            <v>240</v>
          </cell>
          <cell r="BJ2218">
            <v>0</v>
          </cell>
          <cell r="BK2218" t="str">
            <v>EU</v>
          </cell>
          <cell r="BN2218">
            <v>210</v>
          </cell>
        </row>
        <row r="2219">
          <cell r="A2219">
            <v>701000000</v>
          </cell>
          <cell r="D2219" t="str">
            <v>Univerzita Komenského v Bratislave</v>
          </cell>
          <cell r="E2219" t="str">
            <v>Fakulta matematiky, fyziky a informatiky</v>
          </cell>
          <cell r="L2219">
            <v>2</v>
          </cell>
          <cell r="M2219">
            <v>3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BH2219">
            <v>0</v>
          </cell>
          <cell r="BI2219">
            <v>4</v>
          </cell>
          <cell r="BJ2219">
            <v>0</v>
          </cell>
          <cell r="BK2219" t="str">
            <v>UK</v>
          </cell>
          <cell r="BN2219">
            <v>0</v>
          </cell>
        </row>
        <row r="2220">
          <cell r="A2220">
            <v>701000000</v>
          </cell>
          <cell r="D2220" t="str">
            <v>Univerzita Komenského v Bratislave</v>
          </cell>
          <cell r="E2220" t="str">
            <v>Prírodovedecká fakulta</v>
          </cell>
          <cell r="L2220">
            <v>2</v>
          </cell>
          <cell r="M2220">
            <v>3</v>
          </cell>
          <cell r="AN2220">
            <v>3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BH2220">
            <v>0</v>
          </cell>
          <cell r="BI2220">
            <v>6</v>
          </cell>
          <cell r="BJ2220">
            <v>0</v>
          </cell>
          <cell r="BK2220" t="str">
            <v>UK</v>
          </cell>
          <cell r="BN2220">
            <v>0</v>
          </cell>
        </row>
        <row r="2221">
          <cell r="A2221">
            <v>701000000</v>
          </cell>
          <cell r="D2221" t="str">
            <v>Univerzita Komenského v Bratislave</v>
          </cell>
          <cell r="E2221" t="str">
            <v>Filozofická fakulta</v>
          </cell>
          <cell r="L2221">
            <v>1</v>
          </cell>
          <cell r="M2221">
            <v>3</v>
          </cell>
          <cell r="AN2221">
            <v>10</v>
          </cell>
          <cell r="AO2221">
            <v>0</v>
          </cell>
          <cell r="AP2221">
            <v>0</v>
          </cell>
          <cell r="AQ2221">
            <v>0</v>
          </cell>
          <cell r="AR2221">
            <v>10</v>
          </cell>
          <cell r="BH2221">
            <v>33</v>
          </cell>
          <cell r="BI2221">
            <v>16</v>
          </cell>
          <cell r="BJ2221">
            <v>10</v>
          </cell>
          <cell r="BK2221" t="str">
            <v>UK</v>
          </cell>
          <cell r="BN2221">
            <v>10</v>
          </cell>
        </row>
        <row r="2222">
          <cell r="A2222">
            <v>701000000</v>
          </cell>
          <cell r="D2222" t="str">
            <v>Univerzita Komenského v Bratislave</v>
          </cell>
          <cell r="E2222" t="str">
            <v>Prírodovedecká fakulta</v>
          </cell>
          <cell r="L2222">
            <v>1</v>
          </cell>
          <cell r="M2222">
            <v>3</v>
          </cell>
          <cell r="AN2222">
            <v>5</v>
          </cell>
          <cell r="AO2222">
            <v>0</v>
          </cell>
          <cell r="AP2222">
            <v>0</v>
          </cell>
          <cell r="AQ2222">
            <v>0</v>
          </cell>
          <cell r="AR2222">
            <v>5</v>
          </cell>
          <cell r="BH2222">
            <v>31.5</v>
          </cell>
          <cell r="BI2222">
            <v>5</v>
          </cell>
          <cell r="BJ2222">
            <v>5</v>
          </cell>
          <cell r="BK2222" t="str">
            <v>UK</v>
          </cell>
          <cell r="BN2222">
            <v>5</v>
          </cell>
        </row>
        <row r="2223">
          <cell r="A2223">
            <v>701000000</v>
          </cell>
          <cell r="D2223" t="str">
            <v>Univerzita Komenského v Bratislave</v>
          </cell>
          <cell r="E2223" t="str">
            <v>Prírodovedecká fakulta</v>
          </cell>
          <cell r="L2223">
            <v>1</v>
          </cell>
          <cell r="M2223">
            <v>3</v>
          </cell>
          <cell r="AN2223">
            <v>5</v>
          </cell>
          <cell r="AO2223">
            <v>0</v>
          </cell>
          <cell r="AP2223">
            <v>0</v>
          </cell>
          <cell r="AQ2223">
            <v>0</v>
          </cell>
          <cell r="AR2223">
            <v>5</v>
          </cell>
          <cell r="BH2223">
            <v>31.5</v>
          </cell>
          <cell r="BI2223">
            <v>6</v>
          </cell>
          <cell r="BJ2223">
            <v>5</v>
          </cell>
          <cell r="BK2223" t="str">
            <v>UK</v>
          </cell>
          <cell r="BN2223">
            <v>5</v>
          </cell>
        </row>
        <row r="2224">
          <cell r="A2224">
            <v>701000000</v>
          </cell>
          <cell r="D2224" t="str">
            <v>Univerzita Komenského v Bratislave</v>
          </cell>
          <cell r="E2224" t="str">
            <v>Filozofická fakulta</v>
          </cell>
          <cell r="L2224">
            <v>2</v>
          </cell>
          <cell r="M2224">
            <v>3</v>
          </cell>
          <cell r="AN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BH2224">
            <v>0</v>
          </cell>
          <cell r="BI2224">
            <v>8</v>
          </cell>
          <cell r="BJ2224">
            <v>0</v>
          </cell>
          <cell r="BK2224" t="str">
            <v>UK</v>
          </cell>
          <cell r="BN2224">
            <v>0</v>
          </cell>
        </row>
        <row r="2225">
          <cell r="A2225">
            <v>701000000</v>
          </cell>
          <cell r="D2225" t="str">
            <v>Univerzita Komenského v Bratislave</v>
          </cell>
          <cell r="E2225" t="str">
            <v>Fakulta matematiky, fyziky a informatiky</v>
          </cell>
          <cell r="L2225">
            <v>1</v>
          </cell>
          <cell r="M2225">
            <v>3</v>
          </cell>
          <cell r="AN2225">
            <v>9</v>
          </cell>
          <cell r="AO2225">
            <v>0</v>
          </cell>
          <cell r="AP2225">
            <v>0</v>
          </cell>
          <cell r="AQ2225">
            <v>0</v>
          </cell>
          <cell r="AR2225">
            <v>9</v>
          </cell>
          <cell r="BH2225">
            <v>56.7</v>
          </cell>
          <cell r="BI2225">
            <v>10</v>
          </cell>
          <cell r="BJ2225">
            <v>9</v>
          </cell>
          <cell r="BK2225" t="str">
            <v>UK</v>
          </cell>
          <cell r="BN2225">
            <v>9</v>
          </cell>
        </row>
        <row r="2226">
          <cell r="A2226">
            <v>701000000</v>
          </cell>
          <cell r="D2226" t="str">
            <v>Univerzita Komenského v Bratislave</v>
          </cell>
          <cell r="E2226" t="str">
            <v>Filozofická fakulta</v>
          </cell>
          <cell r="L2226">
            <v>1</v>
          </cell>
          <cell r="M2226">
            <v>3</v>
          </cell>
          <cell r="AN2226">
            <v>8</v>
          </cell>
          <cell r="AO2226">
            <v>0</v>
          </cell>
          <cell r="AP2226">
            <v>0</v>
          </cell>
          <cell r="AQ2226">
            <v>0</v>
          </cell>
          <cell r="AR2226">
            <v>8</v>
          </cell>
          <cell r="BH2226">
            <v>26.400000000000002</v>
          </cell>
          <cell r="BI2226">
            <v>9</v>
          </cell>
          <cell r="BJ2226">
            <v>8</v>
          </cell>
          <cell r="BK2226" t="str">
            <v>UK</v>
          </cell>
          <cell r="BN2226">
            <v>8</v>
          </cell>
        </row>
        <row r="2227">
          <cell r="A2227">
            <v>701000000</v>
          </cell>
          <cell r="D2227" t="str">
            <v>Univerzita Komenského v Bratislave</v>
          </cell>
          <cell r="E2227" t="str">
            <v>Prírodovedecká fakulta</v>
          </cell>
          <cell r="L2227">
            <v>2</v>
          </cell>
          <cell r="M2227">
            <v>3</v>
          </cell>
          <cell r="AN2227">
            <v>3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BH2227">
            <v>0</v>
          </cell>
          <cell r="BI2227">
            <v>4</v>
          </cell>
          <cell r="BJ2227">
            <v>0</v>
          </cell>
          <cell r="BK2227" t="str">
            <v>UK</v>
          </cell>
          <cell r="BN2227">
            <v>0</v>
          </cell>
        </row>
        <row r="2228">
          <cell r="A2228">
            <v>701000000</v>
          </cell>
          <cell r="D2228" t="str">
            <v>Univerzita Komenského v Bratislave</v>
          </cell>
          <cell r="E2228" t="str">
            <v>Fakulta matematiky, fyziky a informatiky</v>
          </cell>
          <cell r="L2228">
            <v>2</v>
          </cell>
          <cell r="M2228">
            <v>3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BH2228">
            <v>0</v>
          </cell>
          <cell r="BI2228">
            <v>1</v>
          </cell>
          <cell r="BJ2228">
            <v>0</v>
          </cell>
          <cell r="BK2228" t="str">
            <v>UK</v>
          </cell>
          <cell r="BN2228">
            <v>0</v>
          </cell>
        </row>
        <row r="2229">
          <cell r="A2229">
            <v>701000000</v>
          </cell>
          <cell r="D2229" t="str">
            <v>Univerzita Komenského v Bratislave</v>
          </cell>
          <cell r="E2229" t="str">
            <v>Filozofická fakulta</v>
          </cell>
          <cell r="L2229">
            <v>2</v>
          </cell>
          <cell r="M2229">
            <v>3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BH2229">
            <v>0</v>
          </cell>
          <cell r="BI2229">
            <v>10</v>
          </cell>
          <cell r="BJ2229">
            <v>0</v>
          </cell>
          <cell r="BK2229" t="str">
            <v>UK</v>
          </cell>
          <cell r="BN2229">
            <v>0</v>
          </cell>
        </row>
        <row r="2230">
          <cell r="A2230">
            <v>701000000</v>
          </cell>
          <cell r="D2230" t="str">
            <v>Univerzita Komenského v Bratislave</v>
          </cell>
          <cell r="E2230" t="str">
            <v>Prírodovedecká fakulta</v>
          </cell>
          <cell r="L2230">
            <v>2</v>
          </cell>
          <cell r="M2230">
            <v>3</v>
          </cell>
          <cell r="AN2230">
            <v>2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BH2230">
            <v>0</v>
          </cell>
          <cell r="BI2230">
            <v>3</v>
          </cell>
          <cell r="BJ2230">
            <v>0</v>
          </cell>
          <cell r="BK2230" t="str">
            <v>UK</v>
          </cell>
          <cell r="BN2230">
            <v>0</v>
          </cell>
        </row>
        <row r="2231">
          <cell r="A2231">
            <v>701000000</v>
          </cell>
          <cell r="D2231" t="str">
            <v>Univerzita Komenského v Bratislave</v>
          </cell>
          <cell r="E2231" t="str">
            <v>Prírodovedecká fakulta</v>
          </cell>
          <cell r="L2231">
            <v>1</v>
          </cell>
          <cell r="M2231">
            <v>3</v>
          </cell>
          <cell r="AN2231">
            <v>3</v>
          </cell>
          <cell r="AO2231">
            <v>0</v>
          </cell>
          <cell r="AP2231">
            <v>0</v>
          </cell>
          <cell r="AQ2231">
            <v>0</v>
          </cell>
          <cell r="AR2231">
            <v>3</v>
          </cell>
          <cell r="BH2231">
            <v>18.900000000000002</v>
          </cell>
          <cell r="BI2231">
            <v>4</v>
          </cell>
          <cell r="BJ2231">
            <v>3</v>
          </cell>
          <cell r="BK2231" t="str">
            <v>UK</v>
          </cell>
          <cell r="BN2231">
            <v>3</v>
          </cell>
        </row>
        <row r="2232">
          <cell r="A2232">
            <v>701000000</v>
          </cell>
          <cell r="D2232" t="str">
            <v>Univerzita Komenského v Bratislave</v>
          </cell>
          <cell r="E2232" t="str">
            <v>Filozofická fakulta</v>
          </cell>
          <cell r="L2232">
            <v>1</v>
          </cell>
          <cell r="M2232">
            <v>3</v>
          </cell>
          <cell r="AN2232">
            <v>7</v>
          </cell>
          <cell r="AO2232">
            <v>0</v>
          </cell>
          <cell r="AP2232">
            <v>0</v>
          </cell>
          <cell r="AQ2232">
            <v>0</v>
          </cell>
          <cell r="AR2232">
            <v>7</v>
          </cell>
          <cell r="BH2232">
            <v>23.1</v>
          </cell>
          <cell r="BI2232">
            <v>7</v>
          </cell>
          <cell r="BJ2232">
            <v>7</v>
          </cell>
          <cell r="BK2232" t="str">
            <v>UK</v>
          </cell>
          <cell r="BN2232">
            <v>7</v>
          </cell>
        </row>
        <row r="2233">
          <cell r="A2233">
            <v>701000000</v>
          </cell>
          <cell r="D2233" t="str">
            <v>Univerzita Komenského v Bratislave</v>
          </cell>
          <cell r="E2233" t="str">
            <v>Prírodovedecká fakulta</v>
          </cell>
          <cell r="L2233">
            <v>1</v>
          </cell>
          <cell r="M2233">
            <v>3</v>
          </cell>
          <cell r="AN2233">
            <v>5</v>
          </cell>
          <cell r="AO2233">
            <v>0</v>
          </cell>
          <cell r="AP2233">
            <v>0</v>
          </cell>
          <cell r="AQ2233">
            <v>0</v>
          </cell>
          <cell r="AR2233">
            <v>5</v>
          </cell>
          <cell r="BH2233">
            <v>30.28846153846154</v>
          </cell>
          <cell r="BI2233">
            <v>5</v>
          </cell>
          <cell r="BJ2233">
            <v>5</v>
          </cell>
          <cell r="BK2233" t="str">
            <v>UK</v>
          </cell>
          <cell r="BN2233">
            <v>5</v>
          </cell>
        </row>
        <row r="2234">
          <cell r="A2234">
            <v>701000000</v>
          </cell>
          <cell r="D2234" t="str">
            <v>Univerzita Komenského v Bratislave</v>
          </cell>
          <cell r="E2234" t="str">
            <v>Fakulta matematiky, fyziky a informatiky</v>
          </cell>
          <cell r="L2234">
            <v>1</v>
          </cell>
          <cell r="M2234">
            <v>3</v>
          </cell>
          <cell r="AN2234">
            <v>5</v>
          </cell>
          <cell r="AO2234">
            <v>0</v>
          </cell>
          <cell r="AP2234">
            <v>0</v>
          </cell>
          <cell r="AQ2234">
            <v>0</v>
          </cell>
          <cell r="AR2234">
            <v>5</v>
          </cell>
          <cell r="BH2234">
            <v>31.5</v>
          </cell>
          <cell r="BI2234">
            <v>6</v>
          </cell>
          <cell r="BJ2234">
            <v>5</v>
          </cell>
          <cell r="BK2234" t="str">
            <v>UK</v>
          </cell>
          <cell r="BN2234">
            <v>5</v>
          </cell>
        </row>
        <row r="2235">
          <cell r="A2235">
            <v>701000000</v>
          </cell>
          <cell r="D2235" t="str">
            <v>Univerzita Komenského v Bratislave</v>
          </cell>
          <cell r="E2235" t="str">
            <v>Prírodovedecká fakulta</v>
          </cell>
          <cell r="L2235">
            <v>1</v>
          </cell>
          <cell r="M2235">
            <v>3</v>
          </cell>
          <cell r="AN2235">
            <v>15</v>
          </cell>
          <cell r="AO2235">
            <v>0</v>
          </cell>
          <cell r="AP2235">
            <v>0</v>
          </cell>
          <cell r="AQ2235">
            <v>0</v>
          </cell>
          <cell r="AR2235">
            <v>15</v>
          </cell>
          <cell r="BH2235">
            <v>94.5</v>
          </cell>
          <cell r="BI2235">
            <v>15</v>
          </cell>
          <cell r="BJ2235">
            <v>15</v>
          </cell>
          <cell r="BK2235" t="str">
            <v>UK</v>
          </cell>
          <cell r="BN2235">
            <v>15</v>
          </cell>
        </row>
        <row r="2236">
          <cell r="A2236">
            <v>701000000</v>
          </cell>
          <cell r="D2236" t="str">
            <v>Univerzita Komenského v Bratislave</v>
          </cell>
          <cell r="E2236" t="str">
            <v>Fakulta matematiky, fyziky a informatiky</v>
          </cell>
          <cell r="L2236">
            <v>1</v>
          </cell>
          <cell r="M2236">
            <v>2</v>
          </cell>
          <cell r="AN2236">
            <v>20</v>
          </cell>
          <cell r="AO2236">
            <v>30</v>
          </cell>
          <cell r="AP2236">
            <v>0</v>
          </cell>
          <cell r="AQ2236">
            <v>0</v>
          </cell>
          <cell r="AR2236">
            <v>20</v>
          </cell>
          <cell r="BH2236">
            <v>20.833333333333336</v>
          </cell>
          <cell r="BI2236">
            <v>30</v>
          </cell>
          <cell r="BJ2236">
            <v>0</v>
          </cell>
          <cell r="BK2236" t="str">
            <v>UK</v>
          </cell>
          <cell r="BN2236">
            <v>20</v>
          </cell>
        </row>
        <row r="2237">
          <cell r="A2237">
            <v>701000000</v>
          </cell>
          <cell r="D2237" t="str">
            <v>Univerzita Komenského v Bratislave</v>
          </cell>
          <cell r="E2237" t="str">
            <v>Filozofická fakulta</v>
          </cell>
          <cell r="L2237">
            <v>1</v>
          </cell>
          <cell r="M2237">
            <v>2</v>
          </cell>
          <cell r="AN2237">
            <v>16</v>
          </cell>
          <cell r="AO2237">
            <v>17</v>
          </cell>
          <cell r="AP2237">
            <v>0</v>
          </cell>
          <cell r="AQ2237">
            <v>0</v>
          </cell>
          <cell r="AR2237">
            <v>16</v>
          </cell>
          <cell r="BH2237">
            <v>11.2</v>
          </cell>
          <cell r="BI2237">
            <v>17</v>
          </cell>
          <cell r="BJ2237">
            <v>0</v>
          </cell>
          <cell r="BK2237" t="str">
            <v>UK</v>
          </cell>
          <cell r="BN2237">
            <v>16</v>
          </cell>
        </row>
        <row r="2238">
          <cell r="A2238">
            <v>701000000</v>
          </cell>
          <cell r="D2238" t="str">
            <v>Univerzita Komenského v Bratislave</v>
          </cell>
          <cell r="E2238" t="str">
            <v>Filozofická fakulta</v>
          </cell>
          <cell r="L2238">
            <v>1</v>
          </cell>
          <cell r="M2238">
            <v>1</v>
          </cell>
          <cell r="AN2238">
            <v>20</v>
          </cell>
          <cell r="AO2238">
            <v>24</v>
          </cell>
          <cell r="AP2238">
            <v>0</v>
          </cell>
          <cell r="AQ2238">
            <v>0</v>
          </cell>
          <cell r="AR2238">
            <v>20</v>
          </cell>
          <cell r="BH2238">
            <v>16.7</v>
          </cell>
          <cell r="BI2238">
            <v>24</v>
          </cell>
          <cell r="BJ2238">
            <v>0</v>
          </cell>
          <cell r="BK2238" t="str">
            <v>UK</v>
          </cell>
          <cell r="BN2238">
            <v>20</v>
          </cell>
        </row>
        <row r="2239">
          <cell r="A2239">
            <v>708000000</v>
          </cell>
          <cell r="D2239" t="str">
            <v>Univerzita veterinárskeho lekárstva a farmácie v Košiciach</v>
          </cell>
          <cell r="E2239">
            <v>0</v>
          </cell>
          <cell r="L2239">
            <v>2</v>
          </cell>
          <cell r="M2239">
            <v>3</v>
          </cell>
          <cell r="AN2239">
            <v>1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BH2239">
            <v>0</v>
          </cell>
          <cell r="BI2239">
            <v>1</v>
          </cell>
          <cell r="BJ2239">
            <v>0</v>
          </cell>
          <cell r="BK2239" t="str">
            <v>UVLF</v>
          </cell>
          <cell r="BN2239">
            <v>0</v>
          </cell>
        </row>
        <row r="2240">
          <cell r="A2240">
            <v>717000000</v>
          </cell>
          <cell r="D2240" t="str">
            <v>Prešovská univerzita v Prešove</v>
          </cell>
          <cell r="E2240" t="str">
            <v>Filozofická fakulta</v>
          </cell>
          <cell r="L2240">
            <v>1</v>
          </cell>
          <cell r="M2240">
            <v>3</v>
          </cell>
          <cell r="AN2240">
            <v>2</v>
          </cell>
          <cell r="AO2240">
            <v>0</v>
          </cell>
          <cell r="AP2240">
            <v>0</v>
          </cell>
          <cell r="AQ2240">
            <v>0</v>
          </cell>
          <cell r="AR2240">
            <v>2</v>
          </cell>
          <cell r="BH2240">
            <v>8.8000000000000007</v>
          </cell>
          <cell r="BI2240">
            <v>2</v>
          </cell>
          <cell r="BJ2240">
            <v>2</v>
          </cell>
          <cell r="BK2240" t="str">
            <v>PU</v>
          </cell>
          <cell r="BN2240">
            <v>2</v>
          </cell>
        </row>
        <row r="2241">
          <cell r="A2241">
            <v>703000000</v>
          </cell>
          <cell r="D2241" t="str">
            <v>Ekonomická univerzita v Bratislave</v>
          </cell>
          <cell r="E2241" t="str">
            <v>Fakulta hospodárskej informatiky</v>
          </cell>
          <cell r="L2241">
            <v>1</v>
          </cell>
          <cell r="M2241">
            <v>3</v>
          </cell>
          <cell r="AN2241">
            <v>1</v>
          </cell>
          <cell r="AO2241">
            <v>0</v>
          </cell>
          <cell r="AP2241">
            <v>0</v>
          </cell>
          <cell r="AQ2241">
            <v>0</v>
          </cell>
          <cell r="AR2241">
            <v>1</v>
          </cell>
          <cell r="BH2241">
            <v>4.4000000000000004</v>
          </cell>
          <cell r="BI2241">
            <v>2</v>
          </cell>
          <cell r="BJ2241">
            <v>1</v>
          </cell>
          <cell r="BK2241" t="str">
            <v>EU</v>
          </cell>
          <cell r="BN2241">
            <v>1</v>
          </cell>
        </row>
        <row r="2242">
          <cell r="A2242">
            <v>703000000</v>
          </cell>
          <cell r="D2242" t="str">
            <v>Ekonomická univerzita v Bratislave</v>
          </cell>
          <cell r="E2242" t="str">
            <v>Fakulta hospodárskej informatiky</v>
          </cell>
          <cell r="L2242">
            <v>1</v>
          </cell>
          <cell r="M2242">
            <v>2</v>
          </cell>
          <cell r="AN2242">
            <v>63</v>
          </cell>
          <cell r="AO2242">
            <v>66</v>
          </cell>
          <cell r="AP2242">
            <v>0</v>
          </cell>
          <cell r="AQ2242">
            <v>0</v>
          </cell>
          <cell r="AR2242">
            <v>63</v>
          </cell>
          <cell r="BH2242">
            <v>59.849999999999994</v>
          </cell>
          <cell r="BI2242">
            <v>66</v>
          </cell>
          <cell r="BJ2242">
            <v>0</v>
          </cell>
          <cell r="BK2242" t="str">
            <v>EU</v>
          </cell>
          <cell r="BN2242">
            <v>63</v>
          </cell>
        </row>
        <row r="2243">
          <cell r="A2243">
            <v>703000000</v>
          </cell>
          <cell r="D2243" t="str">
            <v>Ekonomická univerzita v Bratislave</v>
          </cell>
          <cell r="E2243" t="str">
            <v>Fakulta hospodárskej informatiky</v>
          </cell>
          <cell r="L2243">
            <v>1</v>
          </cell>
          <cell r="M2243">
            <v>1</v>
          </cell>
          <cell r="AN2243">
            <v>327</v>
          </cell>
          <cell r="AO2243">
            <v>366</v>
          </cell>
          <cell r="AP2243">
            <v>0</v>
          </cell>
          <cell r="AQ2243">
            <v>0</v>
          </cell>
          <cell r="AR2243">
            <v>327</v>
          </cell>
          <cell r="BH2243">
            <v>286.2</v>
          </cell>
          <cell r="BI2243">
            <v>366</v>
          </cell>
          <cell r="BJ2243">
            <v>0</v>
          </cell>
          <cell r="BK2243" t="str">
            <v>EU</v>
          </cell>
          <cell r="BN2243">
            <v>327</v>
          </cell>
        </row>
        <row r="2244">
          <cell r="A2244">
            <v>703000000</v>
          </cell>
          <cell r="D2244" t="str">
            <v>Ekonomická univerzita v Bratislave</v>
          </cell>
          <cell r="E2244" t="str">
            <v>Fakulta hospodárskej informatiky</v>
          </cell>
          <cell r="L2244">
            <v>1</v>
          </cell>
          <cell r="M2244">
            <v>3</v>
          </cell>
          <cell r="AN2244">
            <v>9</v>
          </cell>
          <cell r="AO2244">
            <v>0</v>
          </cell>
          <cell r="AP2244">
            <v>0</v>
          </cell>
          <cell r="AQ2244">
            <v>0</v>
          </cell>
          <cell r="AR2244">
            <v>9</v>
          </cell>
          <cell r="BH2244">
            <v>39.6</v>
          </cell>
          <cell r="BI2244">
            <v>9</v>
          </cell>
          <cell r="BJ2244">
            <v>9</v>
          </cell>
          <cell r="BK2244" t="str">
            <v>EU</v>
          </cell>
          <cell r="BN2244">
            <v>9</v>
          </cell>
        </row>
        <row r="2245">
          <cell r="A2245">
            <v>703000000</v>
          </cell>
          <cell r="D2245" t="str">
            <v>Ekonomická univerzita v Bratislave</v>
          </cell>
          <cell r="E2245" t="str">
            <v>Fakulta hospodárskej informatiky</v>
          </cell>
          <cell r="L2245">
            <v>1</v>
          </cell>
          <cell r="M2245">
            <v>2</v>
          </cell>
          <cell r="AN2245">
            <v>140</v>
          </cell>
          <cell r="AO2245">
            <v>158</v>
          </cell>
          <cell r="AP2245">
            <v>0</v>
          </cell>
          <cell r="AQ2245">
            <v>0</v>
          </cell>
          <cell r="AR2245">
            <v>140</v>
          </cell>
          <cell r="BH2245">
            <v>137.5</v>
          </cell>
          <cell r="BI2245">
            <v>158</v>
          </cell>
          <cell r="BJ2245">
            <v>0</v>
          </cell>
          <cell r="BK2245" t="str">
            <v>EU</v>
          </cell>
          <cell r="BN2245">
            <v>140</v>
          </cell>
        </row>
        <row r="2246">
          <cell r="A2246">
            <v>703000000</v>
          </cell>
          <cell r="D2246" t="str">
            <v>Ekonomická univerzita v Bratislave</v>
          </cell>
          <cell r="E2246" t="str">
            <v>Fakulta hospodárskej informatiky</v>
          </cell>
          <cell r="L2246">
            <v>1</v>
          </cell>
          <cell r="M2246">
            <v>2</v>
          </cell>
          <cell r="AN2246">
            <v>19</v>
          </cell>
          <cell r="AO2246">
            <v>21</v>
          </cell>
          <cell r="AP2246">
            <v>0</v>
          </cell>
          <cell r="AQ2246">
            <v>0</v>
          </cell>
          <cell r="AR2246">
            <v>19</v>
          </cell>
          <cell r="BH2246">
            <v>19</v>
          </cell>
          <cell r="BI2246">
            <v>21</v>
          </cell>
          <cell r="BJ2246">
            <v>0</v>
          </cell>
          <cell r="BK2246" t="str">
            <v>EU</v>
          </cell>
          <cell r="BN2246">
            <v>19</v>
          </cell>
        </row>
        <row r="2247">
          <cell r="A2247">
            <v>703000000</v>
          </cell>
          <cell r="D2247" t="str">
            <v>Ekonomická univerzita v Bratislave</v>
          </cell>
          <cell r="E2247" t="str">
            <v>Fakulta hospodárskej informatiky</v>
          </cell>
          <cell r="L2247">
            <v>1</v>
          </cell>
          <cell r="M2247">
            <v>1</v>
          </cell>
          <cell r="AN2247">
            <v>199</v>
          </cell>
          <cell r="AO2247">
            <v>223</v>
          </cell>
          <cell r="AP2247">
            <v>0</v>
          </cell>
          <cell r="AQ2247">
            <v>0</v>
          </cell>
          <cell r="AR2247">
            <v>199</v>
          </cell>
          <cell r="BH2247">
            <v>255.10112359550561</v>
          </cell>
          <cell r="BI2247">
            <v>223</v>
          </cell>
          <cell r="BJ2247">
            <v>0</v>
          </cell>
          <cell r="BK2247" t="str">
            <v>EU</v>
          </cell>
          <cell r="BN2247">
            <v>199</v>
          </cell>
        </row>
        <row r="2248">
          <cell r="A2248">
            <v>703000000</v>
          </cell>
          <cell r="D2248" t="str">
            <v>Ekonomická univerzita v Bratislave</v>
          </cell>
          <cell r="E2248" t="str">
            <v>Fakulta hospodárskej informatiky</v>
          </cell>
          <cell r="L2248">
            <v>2</v>
          </cell>
          <cell r="M2248">
            <v>3</v>
          </cell>
          <cell r="AN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BH2248">
            <v>0</v>
          </cell>
          <cell r="BI2248">
            <v>3</v>
          </cell>
          <cell r="BJ2248">
            <v>0</v>
          </cell>
          <cell r="BK2248" t="str">
            <v>EU</v>
          </cell>
          <cell r="BN2248">
            <v>0</v>
          </cell>
        </row>
        <row r="2249">
          <cell r="A2249">
            <v>703000000</v>
          </cell>
          <cell r="D2249" t="str">
            <v>Ekonomická univerzita v Bratislave</v>
          </cell>
          <cell r="E2249" t="str">
            <v>Fakulta hospodárskej informatiky</v>
          </cell>
          <cell r="L2249">
            <v>1</v>
          </cell>
          <cell r="M2249">
            <v>1</v>
          </cell>
          <cell r="AN2249">
            <v>70</v>
          </cell>
          <cell r="AO2249">
            <v>73</v>
          </cell>
          <cell r="AP2249">
            <v>0</v>
          </cell>
          <cell r="AQ2249">
            <v>0</v>
          </cell>
          <cell r="AR2249">
            <v>70</v>
          </cell>
          <cell r="BH2249">
            <v>54.699999999999996</v>
          </cell>
          <cell r="BI2249">
            <v>73</v>
          </cell>
          <cell r="BJ2249">
            <v>0</v>
          </cell>
          <cell r="BK2249" t="str">
            <v>EU</v>
          </cell>
          <cell r="BN2249">
            <v>70</v>
          </cell>
        </row>
        <row r="2250">
          <cell r="A2250">
            <v>701000000</v>
          </cell>
          <cell r="D2250" t="str">
            <v>Univerzita Komenského v Bratislave</v>
          </cell>
          <cell r="E2250" t="str">
            <v>Filozofická fakulta</v>
          </cell>
          <cell r="L2250">
            <v>2</v>
          </cell>
          <cell r="M2250">
            <v>3</v>
          </cell>
          <cell r="AN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BH2250">
            <v>0</v>
          </cell>
          <cell r="BI2250">
            <v>1</v>
          </cell>
          <cell r="BJ2250">
            <v>0</v>
          </cell>
          <cell r="BK2250" t="str">
            <v>UK</v>
          </cell>
          <cell r="BN2250">
            <v>0</v>
          </cell>
        </row>
        <row r="2251">
          <cell r="A2251">
            <v>703000000</v>
          </cell>
          <cell r="D2251" t="str">
            <v>Ekonomická univerzita v Bratislave</v>
          </cell>
          <cell r="E2251" t="str">
            <v>Národohospodárska fakulta</v>
          </cell>
          <cell r="L2251">
            <v>1</v>
          </cell>
          <cell r="M2251">
            <v>2</v>
          </cell>
          <cell r="AN2251">
            <v>45</v>
          </cell>
          <cell r="AO2251">
            <v>47</v>
          </cell>
          <cell r="AP2251">
            <v>0</v>
          </cell>
          <cell r="AQ2251">
            <v>0</v>
          </cell>
          <cell r="AR2251">
            <v>45</v>
          </cell>
          <cell r="BH2251">
            <v>41.44736842105263</v>
          </cell>
          <cell r="BI2251">
            <v>47</v>
          </cell>
          <cell r="BJ2251">
            <v>0</v>
          </cell>
          <cell r="BK2251" t="str">
            <v>EU</v>
          </cell>
          <cell r="BN2251">
            <v>45</v>
          </cell>
        </row>
        <row r="2252">
          <cell r="A2252">
            <v>716000000</v>
          </cell>
          <cell r="D2252" t="str">
            <v>Univerzita Konštantína Filozofa v Nitre</v>
          </cell>
          <cell r="E2252" t="str">
            <v>Filozofická fakulta</v>
          </cell>
          <cell r="L2252">
            <v>2</v>
          </cell>
          <cell r="M2252">
            <v>3</v>
          </cell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BH2252">
            <v>0</v>
          </cell>
          <cell r="BI2252">
            <v>2</v>
          </cell>
          <cell r="BJ2252">
            <v>0</v>
          </cell>
          <cell r="BK2252" t="str">
            <v>UKF</v>
          </cell>
          <cell r="BN2252">
            <v>0</v>
          </cell>
        </row>
        <row r="2253">
          <cell r="A2253">
            <v>718000000</v>
          </cell>
          <cell r="D2253" t="str">
            <v>Akadémia umení v Banskej Bystrici</v>
          </cell>
          <cell r="E2253" t="str">
            <v>Fakulta múzických umení</v>
          </cell>
          <cell r="L2253">
            <v>1</v>
          </cell>
          <cell r="M2253">
            <v>2</v>
          </cell>
          <cell r="AN2253">
            <v>48</v>
          </cell>
          <cell r="AO2253">
            <v>49</v>
          </cell>
          <cell r="AP2253">
            <v>0</v>
          </cell>
          <cell r="AQ2253">
            <v>0</v>
          </cell>
          <cell r="AR2253">
            <v>48</v>
          </cell>
          <cell r="BH2253">
            <v>148.30344827586211</v>
          </cell>
          <cell r="BI2253">
            <v>49</v>
          </cell>
          <cell r="BJ2253">
            <v>0</v>
          </cell>
          <cell r="BK2253" t="str">
            <v>AU</v>
          </cell>
          <cell r="BN2253">
            <v>48</v>
          </cell>
        </row>
        <row r="2254">
          <cell r="A2254">
            <v>718000000</v>
          </cell>
          <cell r="D2254" t="str">
            <v>Akadémia umení v Banskej Bystrici</v>
          </cell>
          <cell r="E2254" t="str">
            <v>Fakulta múzických umení</v>
          </cell>
          <cell r="L2254">
            <v>1</v>
          </cell>
          <cell r="M2254">
            <v>2</v>
          </cell>
          <cell r="AN2254">
            <v>2</v>
          </cell>
          <cell r="AO2254">
            <v>3</v>
          </cell>
          <cell r="AP2254">
            <v>0</v>
          </cell>
          <cell r="AQ2254">
            <v>0</v>
          </cell>
          <cell r="AR2254">
            <v>2</v>
          </cell>
          <cell r="BH2254">
            <v>5.6406779661016948</v>
          </cell>
          <cell r="BI2254">
            <v>3</v>
          </cell>
          <cell r="BJ2254">
            <v>0</v>
          </cell>
          <cell r="BK2254" t="str">
            <v>AU</v>
          </cell>
          <cell r="BN2254">
            <v>2</v>
          </cell>
        </row>
        <row r="2255">
          <cell r="A2255">
            <v>718000000</v>
          </cell>
          <cell r="D2255" t="str">
            <v>Akadémia umení v Banskej Bystrici</v>
          </cell>
          <cell r="E2255" t="str">
            <v>Fakulta múzických umení</v>
          </cell>
          <cell r="L2255">
            <v>1</v>
          </cell>
          <cell r="M2255">
            <v>3</v>
          </cell>
          <cell r="AN2255">
            <v>5</v>
          </cell>
          <cell r="AO2255">
            <v>0</v>
          </cell>
          <cell r="AP2255">
            <v>0</v>
          </cell>
          <cell r="AQ2255">
            <v>0</v>
          </cell>
          <cell r="AR2255">
            <v>5</v>
          </cell>
          <cell r="BH2255">
            <v>22</v>
          </cell>
          <cell r="BI2255">
            <v>5</v>
          </cell>
          <cell r="BJ2255">
            <v>5</v>
          </cell>
          <cell r="BK2255" t="str">
            <v>AU</v>
          </cell>
          <cell r="BN2255">
            <v>5</v>
          </cell>
        </row>
        <row r="2256">
          <cell r="A2256">
            <v>718000000</v>
          </cell>
          <cell r="D2256" t="str">
            <v>Akadémia umení v Banskej Bystrici</v>
          </cell>
          <cell r="E2256" t="str">
            <v>Fakulta dramatických umení</v>
          </cell>
          <cell r="L2256">
            <v>1</v>
          </cell>
          <cell r="M2256">
            <v>2</v>
          </cell>
          <cell r="AN2256">
            <v>31</v>
          </cell>
          <cell r="AO2256">
            <v>31</v>
          </cell>
          <cell r="AP2256">
            <v>0</v>
          </cell>
          <cell r="AQ2256">
            <v>0</v>
          </cell>
          <cell r="AR2256">
            <v>31</v>
          </cell>
          <cell r="BH2256">
            <v>89.28</v>
          </cell>
          <cell r="BI2256">
            <v>31</v>
          </cell>
          <cell r="BJ2256">
            <v>0</v>
          </cell>
          <cell r="BK2256" t="str">
            <v>AU</v>
          </cell>
          <cell r="BN2256">
            <v>31</v>
          </cell>
        </row>
        <row r="2257">
          <cell r="A2257">
            <v>718000000</v>
          </cell>
          <cell r="D2257" t="str">
            <v>Akadémia umení v Banskej Bystrici</v>
          </cell>
          <cell r="E2257" t="str">
            <v>Fakulta dramatických umení</v>
          </cell>
          <cell r="L2257">
            <v>1</v>
          </cell>
          <cell r="M2257">
            <v>2</v>
          </cell>
          <cell r="AN2257">
            <v>13</v>
          </cell>
          <cell r="AO2257">
            <v>14</v>
          </cell>
          <cell r="AP2257">
            <v>0</v>
          </cell>
          <cell r="AQ2257">
            <v>0</v>
          </cell>
          <cell r="AR2257">
            <v>13</v>
          </cell>
          <cell r="BH2257">
            <v>27.733333333333338</v>
          </cell>
          <cell r="BI2257">
            <v>14</v>
          </cell>
          <cell r="BJ2257">
            <v>0</v>
          </cell>
          <cell r="BK2257" t="str">
            <v>AU</v>
          </cell>
          <cell r="BN2257">
            <v>13</v>
          </cell>
        </row>
        <row r="2258">
          <cell r="A2258">
            <v>718000000</v>
          </cell>
          <cell r="D2258" t="str">
            <v>Akadémia umení v Banskej Bystrici</v>
          </cell>
          <cell r="E2258" t="str">
            <v>Fakulta dramatických umení</v>
          </cell>
          <cell r="L2258">
            <v>1</v>
          </cell>
          <cell r="M2258">
            <v>1</v>
          </cell>
          <cell r="AN2258">
            <v>6</v>
          </cell>
          <cell r="AO2258">
            <v>9</v>
          </cell>
          <cell r="AP2258">
            <v>0</v>
          </cell>
          <cell r="AQ2258">
            <v>0</v>
          </cell>
          <cell r="AR2258">
            <v>6</v>
          </cell>
          <cell r="BH2258">
            <v>16.32</v>
          </cell>
          <cell r="BI2258">
            <v>9</v>
          </cell>
          <cell r="BJ2258">
            <v>0</v>
          </cell>
          <cell r="BK2258" t="str">
            <v>AU</v>
          </cell>
          <cell r="BN2258">
            <v>6</v>
          </cell>
        </row>
        <row r="2259">
          <cell r="A2259">
            <v>718000000</v>
          </cell>
          <cell r="D2259" t="str">
            <v>Akadémia umení v Banskej Bystrici</v>
          </cell>
          <cell r="E2259" t="str">
            <v>Fakulta výtvarných umení</v>
          </cell>
          <cell r="L2259">
            <v>1</v>
          </cell>
          <cell r="M2259">
            <v>2</v>
          </cell>
          <cell r="AN2259">
            <v>40</v>
          </cell>
          <cell r="AO2259">
            <v>41</v>
          </cell>
          <cell r="AP2259">
            <v>0</v>
          </cell>
          <cell r="AQ2259">
            <v>0</v>
          </cell>
          <cell r="AR2259">
            <v>40</v>
          </cell>
          <cell r="BH2259">
            <v>97.882352941176464</v>
          </cell>
          <cell r="BI2259">
            <v>41</v>
          </cell>
          <cell r="BJ2259">
            <v>0</v>
          </cell>
          <cell r="BK2259" t="str">
            <v>AU</v>
          </cell>
          <cell r="BN2259">
            <v>40</v>
          </cell>
        </row>
        <row r="2260">
          <cell r="A2260">
            <v>712000000</v>
          </cell>
          <cell r="D2260" t="str">
            <v>Akadémia ozbrojených síl generála Milana Rastislava Štefánika</v>
          </cell>
          <cell r="E2260">
            <v>0</v>
          </cell>
          <cell r="L2260">
            <v>2</v>
          </cell>
          <cell r="M2260">
            <v>3</v>
          </cell>
          <cell r="AN2260">
            <v>2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BH2260">
            <v>0</v>
          </cell>
          <cell r="BI2260">
            <v>2</v>
          </cell>
          <cell r="BJ2260">
            <v>0</v>
          </cell>
          <cell r="BK2260" t="str">
            <v>AOS</v>
          </cell>
          <cell r="BN2260">
            <v>0</v>
          </cell>
        </row>
        <row r="2261">
          <cell r="A2261">
            <v>722000000</v>
          </cell>
          <cell r="D2261" t="str">
            <v>Katolícka univerzita v Ružomberku</v>
          </cell>
          <cell r="E2261" t="str">
            <v>Fakulta zdravotníctva</v>
          </cell>
          <cell r="L2261">
            <v>1</v>
          </cell>
          <cell r="M2261">
            <v>2</v>
          </cell>
          <cell r="AN2261">
            <v>37</v>
          </cell>
          <cell r="AO2261">
            <v>38</v>
          </cell>
          <cell r="AP2261">
            <v>0</v>
          </cell>
          <cell r="AQ2261">
            <v>0</v>
          </cell>
          <cell r="AR2261">
            <v>37</v>
          </cell>
          <cell r="BH2261">
            <v>81.400000000000006</v>
          </cell>
          <cell r="BI2261">
            <v>38</v>
          </cell>
          <cell r="BJ2261">
            <v>0</v>
          </cell>
          <cell r="BK2261" t="str">
            <v>KU</v>
          </cell>
          <cell r="BN2261">
            <v>37</v>
          </cell>
        </row>
        <row r="2262">
          <cell r="A2262">
            <v>711000000</v>
          </cell>
          <cell r="D2262" t="str">
            <v>Univerzita Pavla Jozefa Šafárika v Košiciach</v>
          </cell>
          <cell r="E2262" t="str">
            <v>Prírodovedecká fakulta</v>
          </cell>
          <cell r="L2262">
            <v>1</v>
          </cell>
          <cell r="M2262">
            <v>2</v>
          </cell>
          <cell r="AN2262">
            <v>15</v>
          </cell>
          <cell r="AO2262">
            <v>15</v>
          </cell>
          <cell r="AP2262">
            <v>0</v>
          </cell>
          <cell r="AQ2262">
            <v>0</v>
          </cell>
          <cell r="AR2262">
            <v>15</v>
          </cell>
          <cell r="BH2262">
            <v>16.875</v>
          </cell>
          <cell r="BI2262">
            <v>15</v>
          </cell>
          <cell r="BJ2262">
            <v>0</v>
          </cell>
          <cell r="BK2262" t="str">
            <v>UPJŠ</v>
          </cell>
          <cell r="BN2262">
            <v>15</v>
          </cell>
        </row>
        <row r="2263">
          <cell r="A2263">
            <v>711000000</v>
          </cell>
          <cell r="D2263" t="str">
            <v>Univerzita Pavla Jozefa Šafárika v Košiciach</v>
          </cell>
          <cell r="E2263" t="str">
            <v>Prírodovedecká fakulta</v>
          </cell>
          <cell r="L2263">
            <v>1</v>
          </cell>
          <cell r="M2263">
            <v>2</v>
          </cell>
          <cell r="AN2263">
            <v>5.5</v>
          </cell>
          <cell r="AO2263">
            <v>6</v>
          </cell>
          <cell r="AP2263">
            <v>6</v>
          </cell>
          <cell r="AQ2263">
            <v>5.5</v>
          </cell>
          <cell r="AR2263">
            <v>5.5</v>
          </cell>
          <cell r="BH2263">
            <v>7.6999999999999993</v>
          </cell>
          <cell r="BI2263">
            <v>6</v>
          </cell>
          <cell r="BJ2263">
            <v>0</v>
          </cell>
          <cell r="BK2263" t="str">
            <v>UPJŠ</v>
          </cell>
          <cell r="BN2263">
            <v>5.5</v>
          </cell>
        </row>
        <row r="2264">
          <cell r="A2264">
            <v>711000000</v>
          </cell>
          <cell r="D2264" t="str">
            <v>Univerzita Pavla Jozefa Šafárika v Košiciach</v>
          </cell>
          <cell r="E2264" t="str">
            <v>Prírodovedecká fakulta</v>
          </cell>
          <cell r="L2264">
            <v>1</v>
          </cell>
          <cell r="M2264">
            <v>2</v>
          </cell>
          <cell r="AN2264">
            <v>19</v>
          </cell>
          <cell r="AO2264">
            <v>19</v>
          </cell>
          <cell r="AP2264">
            <v>0</v>
          </cell>
          <cell r="AQ2264">
            <v>0</v>
          </cell>
          <cell r="AR2264">
            <v>19</v>
          </cell>
          <cell r="BH2264">
            <v>24.224999999999998</v>
          </cell>
          <cell r="BI2264">
            <v>19</v>
          </cell>
          <cell r="BJ2264">
            <v>0</v>
          </cell>
          <cell r="BK2264" t="str">
            <v>UPJŠ</v>
          </cell>
          <cell r="BN2264">
            <v>19</v>
          </cell>
        </row>
        <row r="2265">
          <cell r="A2265">
            <v>711000000</v>
          </cell>
          <cell r="D2265" t="str">
            <v>Univerzita Pavla Jozefa Šafárika v Košiciach</v>
          </cell>
          <cell r="E2265" t="str">
            <v>Prírodovedecká fakulta</v>
          </cell>
          <cell r="L2265">
            <v>1</v>
          </cell>
          <cell r="M2265">
            <v>2</v>
          </cell>
          <cell r="AN2265">
            <v>8</v>
          </cell>
          <cell r="AO2265">
            <v>8</v>
          </cell>
          <cell r="AP2265">
            <v>0</v>
          </cell>
          <cell r="AQ2265">
            <v>0</v>
          </cell>
          <cell r="AR2265">
            <v>8</v>
          </cell>
          <cell r="BH2265">
            <v>12</v>
          </cell>
          <cell r="BI2265">
            <v>8</v>
          </cell>
          <cell r="BJ2265">
            <v>0</v>
          </cell>
          <cell r="BK2265" t="str">
            <v>UPJŠ</v>
          </cell>
          <cell r="BN2265">
            <v>8</v>
          </cell>
        </row>
        <row r="2266">
          <cell r="A2266">
            <v>711000000</v>
          </cell>
          <cell r="D2266" t="str">
            <v>Univerzita Pavla Jozefa Šafárika v Košiciach</v>
          </cell>
          <cell r="E2266" t="str">
            <v>Prírodovedecká fakulta</v>
          </cell>
          <cell r="L2266">
            <v>1</v>
          </cell>
          <cell r="M2266">
            <v>2</v>
          </cell>
          <cell r="AN2266">
            <v>9</v>
          </cell>
          <cell r="AO2266">
            <v>10</v>
          </cell>
          <cell r="AP2266">
            <v>0</v>
          </cell>
          <cell r="AQ2266">
            <v>0</v>
          </cell>
          <cell r="AR2266">
            <v>9</v>
          </cell>
          <cell r="BH2266">
            <v>10.8</v>
          </cell>
          <cell r="BI2266">
            <v>10</v>
          </cell>
          <cell r="BJ2266">
            <v>0</v>
          </cell>
          <cell r="BK2266" t="str">
            <v>UPJŠ</v>
          </cell>
          <cell r="BN2266">
            <v>9</v>
          </cell>
        </row>
        <row r="2267">
          <cell r="A2267">
            <v>711000000</v>
          </cell>
          <cell r="D2267" t="str">
            <v>Univerzita Pavla Jozefa Šafárika v Košiciach</v>
          </cell>
          <cell r="E2267" t="str">
            <v>Prírodovedecká fakulta</v>
          </cell>
          <cell r="L2267">
            <v>1</v>
          </cell>
          <cell r="M2267">
            <v>2</v>
          </cell>
          <cell r="AN2267">
            <v>18</v>
          </cell>
          <cell r="AO2267">
            <v>18</v>
          </cell>
          <cell r="AP2267">
            <v>18</v>
          </cell>
          <cell r="AQ2267">
            <v>18</v>
          </cell>
          <cell r="AR2267">
            <v>18</v>
          </cell>
          <cell r="BH2267">
            <v>27</v>
          </cell>
          <cell r="BI2267">
            <v>18</v>
          </cell>
          <cell r="BJ2267">
            <v>0</v>
          </cell>
          <cell r="BK2267" t="str">
            <v>UPJŠ</v>
          </cell>
          <cell r="BN2267">
            <v>18</v>
          </cell>
        </row>
        <row r="2268">
          <cell r="A2268">
            <v>711000000</v>
          </cell>
          <cell r="D2268" t="str">
            <v>Univerzita Pavla Jozefa Šafárika v Košiciach</v>
          </cell>
          <cell r="E2268" t="str">
            <v>Prírodovedecká fakulta</v>
          </cell>
          <cell r="L2268">
            <v>1</v>
          </cell>
          <cell r="M2268">
            <v>2</v>
          </cell>
          <cell r="AN2268">
            <v>4</v>
          </cell>
          <cell r="AO2268">
            <v>4</v>
          </cell>
          <cell r="AP2268">
            <v>0</v>
          </cell>
          <cell r="AQ2268">
            <v>0</v>
          </cell>
          <cell r="AR2268">
            <v>4</v>
          </cell>
          <cell r="BH2268">
            <v>6</v>
          </cell>
          <cell r="BI2268">
            <v>4</v>
          </cell>
          <cell r="BJ2268">
            <v>0</v>
          </cell>
          <cell r="BK2268" t="str">
            <v>UPJŠ</v>
          </cell>
          <cell r="BN2268">
            <v>4</v>
          </cell>
        </row>
        <row r="2269">
          <cell r="A2269">
            <v>711000000</v>
          </cell>
          <cell r="D2269" t="str">
            <v>Univerzita Pavla Jozefa Šafárika v Košiciach</v>
          </cell>
          <cell r="E2269" t="str">
            <v>Prírodovedecká fakulta</v>
          </cell>
          <cell r="L2269">
            <v>1</v>
          </cell>
          <cell r="M2269">
            <v>2</v>
          </cell>
          <cell r="AN2269">
            <v>3</v>
          </cell>
          <cell r="AO2269">
            <v>3</v>
          </cell>
          <cell r="AP2269">
            <v>3</v>
          </cell>
          <cell r="AQ2269">
            <v>3</v>
          </cell>
          <cell r="AR2269">
            <v>3</v>
          </cell>
          <cell r="BH2269">
            <v>3.5999999999999996</v>
          </cell>
          <cell r="BI2269">
            <v>3</v>
          </cell>
          <cell r="BJ2269">
            <v>0</v>
          </cell>
          <cell r="BK2269" t="str">
            <v>UPJŠ</v>
          </cell>
          <cell r="BN2269">
            <v>3</v>
          </cell>
        </row>
        <row r="2270">
          <cell r="A2270">
            <v>711000000</v>
          </cell>
          <cell r="D2270" t="str">
            <v>Univerzita Pavla Jozefa Šafárika v Košiciach</v>
          </cell>
          <cell r="E2270" t="str">
            <v>Prírodovedecká fakulta</v>
          </cell>
          <cell r="L2270">
            <v>1</v>
          </cell>
          <cell r="M2270">
            <v>2</v>
          </cell>
          <cell r="AN2270">
            <v>9</v>
          </cell>
          <cell r="AO2270">
            <v>9</v>
          </cell>
          <cell r="AP2270">
            <v>0</v>
          </cell>
          <cell r="AQ2270">
            <v>0</v>
          </cell>
          <cell r="AR2270">
            <v>9</v>
          </cell>
          <cell r="BH2270">
            <v>11.25</v>
          </cell>
          <cell r="BI2270">
            <v>9</v>
          </cell>
          <cell r="BJ2270">
            <v>0</v>
          </cell>
          <cell r="BK2270" t="str">
            <v>UPJŠ</v>
          </cell>
          <cell r="BN2270">
            <v>9</v>
          </cell>
        </row>
        <row r="2271">
          <cell r="A2271">
            <v>711000000</v>
          </cell>
          <cell r="D2271" t="str">
            <v>Univerzita Pavla Jozefa Šafárika v Košiciach</v>
          </cell>
          <cell r="E2271" t="str">
            <v>Prírodovedecká fakulta</v>
          </cell>
          <cell r="L2271">
            <v>1</v>
          </cell>
          <cell r="M2271">
            <v>2</v>
          </cell>
          <cell r="AN2271">
            <v>3</v>
          </cell>
          <cell r="AO2271">
            <v>3</v>
          </cell>
          <cell r="AP2271">
            <v>0</v>
          </cell>
          <cell r="AQ2271">
            <v>0</v>
          </cell>
          <cell r="AR2271">
            <v>3</v>
          </cell>
          <cell r="BH2271">
            <v>3.9000000000000004</v>
          </cell>
          <cell r="BI2271">
            <v>3</v>
          </cell>
          <cell r="BJ2271">
            <v>0</v>
          </cell>
          <cell r="BK2271" t="str">
            <v>UPJŠ</v>
          </cell>
          <cell r="BN2271">
            <v>3</v>
          </cell>
        </row>
        <row r="2272">
          <cell r="A2272">
            <v>711000000</v>
          </cell>
          <cell r="D2272" t="str">
            <v>Univerzita Pavla Jozefa Šafárika v Košiciach</v>
          </cell>
          <cell r="E2272" t="str">
            <v>Prírodovedecká fakulta</v>
          </cell>
          <cell r="L2272">
            <v>1</v>
          </cell>
          <cell r="M2272">
            <v>2</v>
          </cell>
          <cell r="AN2272">
            <v>13</v>
          </cell>
          <cell r="AO2272">
            <v>13</v>
          </cell>
          <cell r="AP2272">
            <v>0</v>
          </cell>
          <cell r="AQ2272">
            <v>0</v>
          </cell>
          <cell r="AR2272">
            <v>13</v>
          </cell>
          <cell r="BH2272">
            <v>19.5</v>
          </cell>
          <cell r="BI2272">
            <v>13</v>
          </cell>
          <cell r="BJ2272">
            <v>0</v>
          </cell>
          <cell r="BK2272" t="str">
            <v>UPJŠ</v>
          </cell>
          <cell r="BN2272">
            <v>13</v>
          </cell>
        </row>
        <row r="2273">
          <cell r="A2273">
            <v>711000000</v>
          </cell>
          <cell r="D2273" t="str">
            <v>Univerzita Pavla Jozefa Šafárika v Košiciach</v>
          </cell>
          <cell r="E2273" t="str">
            <v>Prírodovedecká fakulta</v>
          </cell>
          <cell r="L2273">
            <v>1</v>
          </cell>
          <cell r="M2273">
            <v>2</v>
          </cell>
          <cell r="AN2273">
            <v>5</v>
          </cell>
          <cell r="AO2273">
            <v>5</v>
          </cell>
          <cell r="AP2273">
            <v>0</v>
          </cell>
          <cell r="AQ2273">
            <v>0</v>
          </cell>
          <cell r="AR2273">
            <v>5</v>
          </cell>
          <cell r="BH2273">
            <v>7.5</v>
          </cell>
          <cell r="BI2273">
            <v>5</v>
          </cell>
          <cell r="BJ2273">
            <v>0</v>
          </cell>
          <cell r="BK2273" t="str">
            <v>UPJŠ</v>
          </cell>
          <cell r="BN2273">
            <v>5</v>
          </cell>
        </row>
        <row r="2274">
          <cell r="A2274">
            <v>711000000</v>
          </cell>
          <cell r="D2274" t="str">
            <v>Univerzita Pavla Jozefa Šafárika v Košiciach</v>
          </cell>
          <cell r="E2274" t="str">
            <v>Prírodovedecká fakulta</v>
          </cell>
          <cell r="L2274">
            <v>1</v>
          </cell>
          <cell r="M2274">
            <v>1</v>
          </cell>
          <cell r="AN2274">
            <v>1</v>
          </cell>
          <cell r="AO2274">
            <v>1</v>
          </cell>
          <cell r="AP2274">
            <v>1</v>
          </cell>
          <cell r="AQ2274">
            <v>0</v>
          </cell>
          <cell r="AR2274">
            <v>1</v>
          </cell>
          <cell r="BH2274">
            <v>1.5</v>
          </cell>
          <cell r="BI2274">
            <v>1</v>
          </cell>
          <cell r="BJ2274">
            <v>0</v>
          </cell>
          <cell r="BK2274" t="str">
            <v>UPJŠ</v>
          </cell>
          <cell r="BN2274">
            <v>1</v>
          </cell>
        </row>
        <row r="2275">
          <cell r="A2275">
            <v>711000000</v>
          </cell>
          <cell r="D2275" t="str">
            <v>Univerzita Pavla Jozefa Šafárika v Košiciach</v>
          </cell>
          <cell r="E2275" t="str">
            <v>Prírodovedecká fakulta</v>
          </cell>
          <cell r="L2275">
            <v>1</v>
          </cell>
          <cell r="M2275">
            <v>1</v>
          </cell>
          <cell r="AN2275">
            <v>11</v>
          </cell>
          <cell r="AO2275">
            <v>11</v>
          </cell>
          <cell r="AP2275">
            <v>0</v>
          </cell>
          <cell r="AQ2275">
            <v>0</v>
          </cell>
          <cell r="AR2275">
            <v>11</v>
          </cell>
          <cell r="BH2275">
            <v>12.740000000000002</v>
          </cell>
          <cell r="BI2275">
            <v>11</v>
          </cell>
          <cell r="BJ2275">
            <v>0</v>
          </cell>
          <cell r="BK2275" t="str">
            <v>UPJŠ</v>
          </cell>
          <cell r="BN2275">
            <v>11</v>
          </cell>
        </row>
        <row r="2276">
          <cell r="A2276">
            <v>711000000</v>
          </cell>
          <cell r="D2276" t="str">
            <v>Univerzita Pavla Jozefa Šafárika v Košiciach</v>
          </cell>
          <cell r="E2276" t="str">
            <v>Prírodovedecká fakulta</v>
          </cell>
          <cell r="L2276">
            <v>1</v>
          </cell>
          <cell r="M2276">
            <v>1</v>
          </cell>
          <cell r="AN2276">
            <v>2</v>
          </cell>
          <cell r="AO2276">
            <v>2</v>
          </cell>
          <cell r="AP2276">
            <v>0</v>
          </cell>
          <cell r="AQ2276">
            <v>0</v>
          </cell>
          <cell r="AR2276">
            <v>2</v>
          </cell>
          <cell r="BH2276">
            <v>2.5499999999999998</v>
          </cell>
          <cell r="BI2276">
            <v>2</v>
          </cell>
          <cell r="BJ2276">
            <v>0</v>
          </cell>
          <cell r="BK2276" t="str">
            <v>UPJŠ</v>
          </cell>
          <cell r="BN2276">
            <v>2</v>
          </cell>
        </row>
        <row r="2277">
          <cell r="A2277">
            <v>711000000</v>
          </cell>
          <cell r="D2277" t="str">
            <v>Univerzita Pavla Jozefa Šafárika v Košiciach</v>
          </cell>
          <cell r="E2277" t="str">
            <v>Prírodovedecká fakulta</v>
          </cell>
          <cell r="L2277">
            <v>1</v>
          </cell>
          <cell r="M2277">
            <v>1</v>
          </cell>
          <cell r="AN2277">
            <v>5</v>
          </cell>
          <cell r="AO2277">
            <v>5</v>
          </cell>
          <cell r="AP2277">
            <v>5</v>
          </cell>
          <cell r="AQ2277">
            <v>0</v>
          </cell>
          <cell r="AR2277">
            <v>5</v>
          </cell>
          <cell r="BH2277">
            <v>6.2700000000000005</v>
          </cell>
          <cell r="BI2277">
            <v>5</v>
          </cell>
          <cell r="BJ2277">
            <v>0</v>
          </cell>
          <cell r="BK2277" t="str">
            <v>UPJŠ</v>
          </cell>
          <cell r="BN2277">
            <v>5</v>
          </cell>
        </row>
        <row r="2278">
          <cell r="A2278">
            <v>711000000</v>
          </cell>
          <cell r="D2278" t="str">
            <v>Univerzita Pavla Jozefa Šafárika v Košiciach</v>
          </cell>
          <cell r="E2278" t="str">
            <v>Prírodovedecká fakulta</v>
          </cell>
          <cell r="L2278">
            <v>1</v>
          </cell>
          <cell r="M2278">
            <v>1</v>
          </cell>
          <cell r="AN2278">
            <v>1</v>
          </cell>
          <cell r="AO2278">
            <v>1</v>
          </cell>
          <cell r="AP2278">
            <v>1</v>
          </cell>
          <cell r="AQ2278">
            <v>0</v>
          </cell>
          <cell r="AR2278">
            <v>1</v>
          </cell>
          <cell r="BH2278">
            <v>1.5</v>
          </cell>
          <cell r="BI2278">
            <v>1</v>
          </cell>
          <cell r="BJ2278">
            <v>0</v>
          </cell>
          <cell r="BK2278" t="str">
            <v>UPJŠ</v>
          </cell>
          <cell r="BN2278">
            <v>1</v>
          </cell>
        </row>
        <row r="2279">
          <cell r="A2279">
            <v>711000000</v>
          </cell>
          <cell r="D2279" t="str">
            <v>Univerzita Pavla Jozefa Šafárika v Košiciach</v>
          </cell>
          <cell r="E2279" t="str">
            <v>Prírodovedecká fakulta</v>
          </cell>
          <cell r="L2279">
            <v>1</v>
          </cell>
          <cell r="M2279">
            <v>2</v>
          </cell>
          <cell r="AN2279">
            <v>7</v>
          </cell>
          <cell r="AO2279">
            <v>8</v>
          </cell>
          <cell r="AP2279">
            <v>8</v>
          </cell>
          <cell r="AQ2279">
            <v>7</v>
          </cell>
          <cell r="AR2279">
            <v>7</v>
          </cell>
          <cell r="BH2279">
            <v>9.7999999999999989</v>
          </cell>
          <cell r="BI2279">
            <v>8</v>
          </cell>
          <cell r="BJ2279">
            <v>0</v>
          </cell>
          <cell r="BK2279" t="str">
            <v>UPJŠ</v>
          </cell>
          <cell r="BN2279">
            <v>7</v>
          </cell>
        </row>
        <row r="2280">
          <cell r="A2280">
            <v>714000000</v>
          </cell>
          <cell r="D2280" t="str">
            <v>Univerzita Mateja Bela v Banskej Bystrici</v>
          </cell>
          <cell r="E2280" t="str">
            <v>Fakulta prírodných vied</v>
          </cell>
          <cell r="L2280">
            <v>2</v>
          </cell>
          <cell r="M2280">
            <v>1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BH2280">
            <v>0</v>
          </cell>
          <cell r="BI2280">
            <v>7</v>
          </cell>
          <cell r="BJ2280">
            <v>0</v>
          </cell>
          <cell r="BK2280" t="str">
            <v>UMB</v>
          </cell>
          <cell r="BN2280">
            <v>0</v>
          </cell>
        </row>
        <row r="2281">
          <cell r="A2281">
            <v>714000000</v>
          </cell>
          <cell r="D2281" t="str">
            <v>Univerzita Mateja Bela v Banskej Bystrici</v>
          </cell>
          <cell r="E2281" t="str">
            <v>Fakulta prírodných vied</v>
          </cell>
          <cell r="L2281">
            <v>2</v>
          </cell>
          <cell r="M2281">
            <v>2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BH2281">
            <v>0</v>
          </cell>
          <cell r="BI2281">
            <v>1</v>
          </cell>
          <cell r="BJ2281">
            <v>0</v>
          </cell>
          <cell r="BK2281" t="str">
            <v>UMB</v>
          </cell>
          <cell r="BN2281">
            <v>0</v>
          </cell>
        </row>
        <row r="2282">
          <cell r="A2282">
            <v>714000000</v>
          </cell>
          <cell r="D2282" t="str">
            <v>Univerzita Mateja Bela v Banskej Bystrici</v>
          </cell>
          <cell r="E2282" t="str">
            <v>Fakulta prírodných vied</v>
          </cell>
          <cell r="L2282">
            <v>2</v>
          </cell>
          <cell r="M2282">
            <v>3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BH2282">
            <v>0</v>
          </cell>
          <cell r="BI2282">
            <v>1</v>
          </cell>
          <cell r="BJ2282">
            <v>0</v>
          </cell>
          <cell r="BK2282" t="str">
            <v>UMB</v>
          </cell>
          <cell r="BN2282">
            <v>0</v>
          </cell>
        </row>
        <row r="2283">
          <cell r="A2283">
            <v>714000000</v>
          </cell>
          <cell r="D2283" t="str">
            <v>Univerzita Mateja Bela v Banskej Bystrici</v>
          </cell>
          <cell r="E2283" t="str">
            <v>Fakulta prírodných vied</v>
          </cell>
          <cell r="L2283">
            <v>1</v>
          </cell>
          <cell r="M2283">
            <v>3</v>
          </cell>
          <cell r="AN2283">
            <v>4</v>
          </cell>
          <cell r="AO2283">
            <v>0</v>
          </cell>
          <cell r="AP2283">
            <v>0</v>
          </cell>
          <cell r="AQ2283">
            <v>0</v>
          </cell>
          <cell r="AR2283">
            <v>4</v>
          </cell>
          <cell r="BH2283">
            <v>25.200000000000003</v>
          </cell>
          <cell r="BI2283">
            <v>4</v>
          </cell>
          <cell r="BJ2283">
            <v>4</v>
          </cell>
          <cell r="BK2283" t="str">
            <v>UMB</v>
          </cell>
          <cell r="BN2283">
            <v>4</v>
          </cell>
        </row>
        <row r="2284">
          <cell r="A2284">
            <v>714000000</v>
          </cell>
          <cell r="D2284" t="str">
            <v>Univerzita Mateja Bela v Banskej Bystrici</v>
          </cell>
          <cell r="E2284" t="str">
            <v>Fakulta prírodných vied</v>
          </cell>
          <cell r="L2284">
            <v>1</v>
          </cell>
          <cell r="M2284">
            <v>3</v>
          </cell>
          <cell r="AN2284">
            <v>2</v>
          </cell>
          <cell r="AO2284">
            <v>0</v>
          </cell>
          <cell r="AP2284">
            <v>0</v>
          </cell>
          <cell r="AQ2284">
            <v>0</v>
          </cell>
          <cell r="AR2284">
            <v>2</v>
          </cell>
          <cell r="BH2284">
            <v>12.600000000000001</v>
          </cell>
          <cell r="BI2284">
            <v>2</v>
          </cell>
          <cell r="BJ2284">
            <v>2</v>
          </cell>
          <cell r="BK2284" t="str">
            <v>UMB</v>
          </cell>
          <cell r="BN2284">
            <v>2</v>
          </cell>
        </row>
        <row r="2285">
          <cell r="A2285">
            <v>714000000</v>
          </cell>
          <cell r="D2285" t="str">
            <v>Univerzita Mateja Bela v Banskej Bystrici</v>
          </cell>
          <cell r="E2285" t="str">
            <v>Fakulta prírodných vied</v>
          </cell>
          <cell r="L2285">
            <v>1</v>
          </cell>
          <cell r="M2285">
            <v>2</v>
          </cell>
          <cell r="AN2285">
            <v>31</v>
          </cell>
          <cell r="AO2285">
            <v>31</v>
          </cell>
          <cell r="AP2285">
            <v>0</v>
          </cell>
          <cell r="AQ2285">
            <v>0</v>
          </cell>
          <cell r="AR2285">
            <v>31</v>
          </cell>
          <cell r="BH2285">
            <v>32.549999999999997</v>
          </cell>
          <cell r="BI2285">
            <v>31</v>
          </cell>
          <cell r="BJ2285">
            <v>0</v>
          </cell>
          <cell r="BK2285" t="str">
            <v>UMB</v>
          </cell>
          <cell r="BN2285">
            <v>31</v>
          </cell>
        </row>
        <row r="2286">
          <cell r="A2286">
            <v>714000000</v>
          </cell>
          <cell r="D2286" t="str">
            <v>Univerzita Mateja Bela v Banskej Bystrici</v>
          </cell>
          <cell r="E2286" t="str">
            <v>Fakulta prírodných vied</v>
          </cell>
          <cell r="L2286">
            <v>1</v>
          </cell>
          <cell r="M2286">
            <v>2</v>
          </cell>
          <cell r="AN2286">
            <v>2</v>
          </cell>
          <cell r="AO2286">
            <v>3</v>
          </cell>
          <cell r="AP2286">
            <v>0</v>
          </cell>
          <cell r="AQ2286">
            <v>0</v>
          </cell>
          <cell r="AR2286">
            <v>2</v>
          </cell>
          <cell r="BH2286">
            <v>2.6</v>
          </cell>
          <cell r="BI2286">
            <v>3</v>
          </cell>
          <cell r="BJ2286">
            <v>0</v>
          </cell>
          <cell r="BK2286" t="str">
            <v>UMB</v>
          </cell>
          <cell r="BN2286">
            <v>2</v>
          </cell>
        </row>
        <row r="2287">
          <cell r="A2287">
            <v>714000000</v>
          </cell>
          <cell r="D2287" t="str">
            <v>Univerzita Mateja Bela v Banskej Bystrici</v>
          </cell>
          <cell r="E2287" t="str">
            <v>Fakulta prírodných vied</v>
          </cell>
          <cell r="L2287">
            <v>1</v>
          </cell>
          <cell r="M2287">
            <v>3</v>
          </cell>
          <cell r="AN2287">
            <v>2</v>
          </cell>
          <cell r="AO2287">
            <v>0</v>
          </cell>
          <cell r="AP2287">
            <v>0</v>
          </cell>
          <cell r="AQ2287">
            <v>0</v>
          </cell>
          <cell r="AR2287">
            <v>2</v>
          </cell>
          <cell r="BH2287">
            <v>12.600000000000001</v>
          </cell>
          <cell r="BI2287">
            <v>2</v>
          </cell>
          <cell r="BJ2287">
            <v>2</v>
          </cell>
          <cell r="BK2287" t="str">
            <v>UMB</v>
          </cell>
          <cell r="BN2287">
            <v>2</v>
          </cell>
        </row>
        <row r="2288">
          <cell r="A2288">
            <v>714000000</v>
          </cell>
          <cell r="D2288" t="str">
            <v>Univerzita Mateja Bela v Banskej Bystrici</v>
          </cell>
          <cell r="E2288" t="str">
            <v>Fakulta prírodných vied</v>
          </cell>
          <cell r="L2288">
            <v>1</v>
          </cell>
          <cell r="M2288">
            <v>2</v>
          </cell>
          <cell r="AN2288">
            <v>28.5</v>
          </cell>
          <cell r="AO2288">
            <v>29</v>
          </cell>
          <cell r="AP2288">
            <v>0</v>
          </cell>
          <cell r="AQ2288">
            <v>0</v>
          </cell>
          <cell r="AR2288">
            <v>28.5</v>
          </cell>
          <cell r="BH2288">
            <v>31.92</v>
          </cell>
          <cell r="BI2288">
            <v>29</v>
          </cell>
          <cell r="BJ2288">
            <v>0</v>
          </cell>
          <cell r="BK2288" t="str">
            <v>UMB</v>
          </cell>
          <cell r="BN2288">
            <v>28.5</v>
          </cell>
        </row>
        <row r="2289">
          <cell r="A2289">
            <v>714000000</v>
          </cell>
          <cell r="D2289" t="str">
            <v>Univerzita Mateja Bela v Banskej Bystrici</v>
          </cell>
          <cell r="E2289" t="str">
            <v>Fakulta prírodných vied</v>
          </cell>
          <cell r="L2289">
            <v>1</v>
          </cell>
          <cell r="M2289">
            <v>2</v>
          </cell>
          <cell r="AN2289">
            <v>14</v>
          </cell>
          <cell r="AO2289">
            <v>15</v>
          </cell>
          <cell r="AP2289">
            <v>0</v>
          </cell>
          <cell r="AQ2289">
            <v>0</v>
          </cell>
          <cell r="AR2289">
            <v>14</v>
          </cell>
          <cell r="BH2289">
            <v>21</v>
          </cell>
          <cell r="BI2289">
            <v>15</v>
          </cell>
          <cell r="BJ2289">
            <v>0</v>
          </cell>
          <cell r="BK2289" t="str">
            <v>UMB</v>
          </cell>
          <cell r="BN2289">
            <v>14</v>
          </cell>
        </row>
        <row r="2290">
          <cell r="A2290">
            <v>714000000</v>
          </cell>
          <cell r="D2290" t="str">
            <v>Univerzita Mateja Bela v Banskej Bystrici</v>
          </cell>
          <cell r="E2290" t="str">
            <v>Filozofická fakulta</v>
          </cell>
          <cell r="L2290">
            <v>1</v>
          </cell>
          <cell r="M2290">
            <v>2</v>
          </cell>
          <cell r="AN2290">
            <v>28.5</v>
          </cell>
          <cell r="AO2290">
            <v>29</v>
          </cell>
          <cell r="AP2290">
            <v>0</v>
          </cell>
          <cell r="AQ2290">
            <v>0</v>
          </cell>
          <cell r="AR2290">
            <v>28.5</v>
          </cell>
          <cell r="BH2290">
            <v>30.188888888888894</v>
          </cell>
          <cell r="BI2290">
            <v>29</v>
          </cell>
          <cell r="BJ2290">
            <v>0</v>
          </cell>
          <cell r="BK2290" t="str">
            <v>UMB</v>
          </cell>
          <cell r="BN2290">
            <v>28.5</v>
          </cell>
        </row>
        <row r="2291">
          <cell r="A2291">
            <v>714000000</v>
          </cell>
          <cell r="D2291" t="str">
            <v>Univerzita Mateja Bela v Banskej Bystrici</v>
          </cell>
          <cell r="E2291" t="str">
            <v>Fakulta prírodných vied</v>
          </cell>
          <cell r="L2291">
            <v>1</v>
          </cell>
          <cell r="M2291">
            <v>2</v>
          </cell>
          <cell r="AN2291">
            <v>25</v>
          </cell>
          <cell r="AO2291">
            <v>25</v>
          </cell>
          <cell r="AP2291">
            <v>25</v>
          </cell>
          <cell r="AQ2291">
            <v>25</v>
          </cell>
          <cell r="AR2291">
            <v>25</v>
          </cell>
          <cell r="BH2291">
            <v>35</v>
          </cell>
          <cell r="BI2291">
            <v>25</v>
          </cell>
          <cell r="BJ2291">
            <v>0</v>
          </cell>
          <cell r="BK2291" t="str">
            <v>UMB</v>
          </cell>
          <cell r="BN2291">
            <v>25</v>
          </cell>
        </row>
        <row r="2292">
          <cell r="A2292">
            <v>714000000</v>
          </cell>
          <cell r="D2292" t="str">
            <v>Univerzita Mateja Bela v Banskej Bystrici</v>
          </cell>
          <cell r="E2292" t="str">
            <v>Filozofická fakulta</v>
          </cell>
          <cell r="L2292">
            <v>1</v>
          </cell>
          <cell r="M2292">
            <v>2</v>
          </cell>
          <cell r="AN2292">
            <v>3.5</v>
          </cell>
          <cell r="AO2292">
            <v>3.5</v>
          </cell>
          <cell r="AP2292">
            <v>0</v>
          </cell>
          <cell r="AQ2292">
            <v>0</v>
          </cell>
          <cell r="AR2292">
            <v>3.5</v>
          </cell>
          <cell r="BH2292">
            <v>2.5666666666666673</v>
          </cell>
          <cell r="BI2292">
            <v>3.5</v>
          </cell>
          <cell r="BJ2292">
            <v>0</v>
          </cell>
          <cell r="BK2292" t="str">
            <v>UMB</v>
          </cell>
          <cell r="BN2292">
            <v>3.5</v>
          </cell>
        </row>
        <row r="2293">
          <cell r="A2293">
            <v>714000000</v>
          </cell>
          <cell r="D2293" t="str">
            <v>Univerzita Mateja Bela v Banskej Bystrici</v>
          </cell>
          <cell r="E2293" t="str">
            <v>Fakulta prírodných vied</v>
          </cell>
          <cell r="L2293">
            <v>1</v>
          </cell>
          <cell r="M2293">
            <v>1</v>
          </cell>
          <cell r="AN2293">
            <v>53</v>
          </cell>
          <cell r="AO2293">
            <v>59</v>
          </cell>
          <cell r="AP2293">
            <v>0</v>
          </cell>
          <cell r="AQ2293">
            <v>0</v>
          </cell>
          <cell r="AR2293">
            <v>53</v>
          </cell>
          <cell r="BH2293">
            <v>70.050000000000011</v>
          </cell>
          <cell r="BI2293">
            <v>59</v>
          </cell>
          <cell r="BJ2293">
            <v>0</v>
          </cell>
          <cell r="BK2293" t="str">
            <v>UMB</v>
          </cell>
          <cell r="BN2293">
            <v>53</v>
          </cell>
        </row>
        <row r="2294">
          <cell r="A2294">
            <v>714000000</v>
          </cell>
          <cell r="D2294" t="str">
            <v>Univerzita Mateja Bela v Banskej Bystrici</v>
          </cell>
          <cell r="E2294" t="str">
            <v>Fakulta prírodných vied</v>
          </cell>
          <cell r="L2294">
            <v>1</v>
          </cell>
          <cell r="M2294">
            <v>2</v>
          </cell>
          <cell r="AN2294">
            <v>2.5</v>
          </cell>
          <cell r="AO2294">
            <v>2.5</v>
          </cell>
          <cell r="AP2294">
            <v>0</v>
          </cell>
          <cell r="AQ2294">
            <v>0</v>
          </cell>
          <cell r="AR2294">
            <v>2.5</v>
          </cell>
          <cell r="BH2294">
            <v>3.5</v>
          </cell>
          <cell r="BI2294">
            <v>2.5</v>
          </cell>
          <cell r="BJ2294">
            <v>0</v>
          </cell>
          <cell r="BK2294" t="str">
            <v>UMB</v>
          </cell>
          <cell r="BN2294">
            <v>2.5</v>
          </cell>
        </row>
        <row r="2295">
          <cell r="A2295">
            <v>714000000</v>
          </cell>
          <cell r="D2295" t="str">
            <v>Univerzita Mateja Bela v Banskej Bystrici</v>
          </cell>
          <cell r="E2295" t="str">
            <v>Fakulta prírodných vied</v>
          </cell>
          <cell r="L2295">
            <v>1</v>
          </cell>
          <cell r="M2295">
            <v>2</v>
          </cell>
          <cell r="AN2295">
            <v>3</v>
          </cell>
          <cell r="AO2295">
            <v>3</v>
          </cell>
          <cell r="AP2295">
            <v>3</v>
          </cell>
          <cell r="AQ2295">
            <v>3</v>
          </cell>
          <cell r="AR2295">
            <v>3</v>
          </cell>
          <cell r="BH2295">
            <v>4.1999999999999993</v>
          </cell>
          <cell r="BI2295">
            <v>3</v>
          </cell>
          <cell r="BJ2295">
            <v>0</v>
          </cell>
          <cell r="BK2295" t="str">
            <v>UMB</v>
          </cell>
          <cell r="BN2295">
            <v>3</v>
          </cell>
        </row>
        <row r="2296">
          <cell r="A2296">
            <v>714000000</v>
          </cell>
          <cell r="D2296" t="str">
            <v>Univerzita Mateja Bela v Banskej Bystrici</v>
          </cell>
          <cell r="E2296" t="str">
            <v>Fakulta prírodných vied</v>
          </cell>
          <cell r="L2296">
            <v>1</v>
          </cell>
          <cell r="M2296">
            <v>2</v>
          </cell>
          <cell r="AN2296">
            <v>4.5</v>
          </cell>
          <cell r="AO2296">
            <v>4.5</v>
          </cell>
          <cell r="AP2296">
            <v>4.5</v>
          </cell>
          <cell r="AQ2296">
            <v>4.5</v>
          </cell>
          <cell r="AR2296">
            <v>4.5</v>
          </cell>
          <cell r="BH2296">
            <v>6.3</v>
          </cell>
          <cell r="BI2296">
            <v>4.5</v>
          </cell>
          <cell r="BJ2296">
            <v>0</v>
          </cell>
          <cell r="BK2296" t="str">
            <v>UMB</v>
          </cell>
          <cell r="BN2296">
            <v>4.5</v>
          </cell>
        </row>
        <row r="2297">
          <cell r="A2297">
            <v>714000000</v>
          </cell>
          <cell r="D2297" t="str">
            <v>Univerzita Mateja Bela v Banskej Bystrici</v>
          </cell>
          <cell r="E2297" t="str">
            <v>Fakulta prírodných vied</v>
          </cell>
          <cell r="L2297">
            <v>1</v>
          </cell>
          <cell r="M2297">
            <v>2</v>
          </cell>
          <cell r="AN2297">
            <v>2.5</v>
          </cell>
          <cell r="AO2297">
            <v>2.5</v>
          </cell>
          <cell r="AP2297">
            <v>2.5</v>
          </cell>
          <cell r="AQ2297">
            <v>2.5</v>
          </cell>
          <cell r="AR2297">
            <v>2.5</v>
          </cell>
          <cell r="BH2297">
            <v>3</v>
          </cell>
          <cell r="BI2297">
            <v>2.5</v>
          </cell>
          <cell r="BJ2297">
            <v>0</v>
          </cell>
          <cell r="BK2297" t="str">
            <v>UMB</v>
          </cell>
          <cell r="BN2297">
            <v>2.5</v>
          </cell>
        </row>
        <row r="2298">
          <cell r="A2298">
            <v>714000000</v>
          </cell>
          <cell r="D2298" t="str">
            <v>Univerzita Mateja Bela v Banskej Bystrici</v>
          </cell>
          <cell r="E2298" t="str">
            <v>Filozofická fakulta</v>
          </cell>
          <cell r="L2298">
            <v>1</v>
          </cell>
          <cell r="M2298">
            <v>2</v>
          </cell>
          <cell r="AN2298">
            <v>29.5</v>
          </cell>
          <cell r="AO2298">
            <v>30</v>
          </cell>
          <cell r="AP2298">
            <v>0</v>
          </cell>
          <cell r="AQ2298">
            <v>0</v>
          </cell>
          <cell r="AR2298">
            <v>29.5</v>
          </cell>
          <cell r="BH2298">
            <v>29.745833333333334</v>
          </cell>
          <cell r="BI2298">
            <v>30</v>
          </cell>
          <cell r="BJ2298">
            <v>0</v>
          </cell>
          <cell r="BK2298" t="str">
            <v>UMB</v>
          </cell>
          <cell r="BN2298">
            <v>29.5</v>
          </cell>
        </row>
        <row r="2299">
          <cell r="A2299">
            <v>714000000</v>
          </cell>
          <cell r="D2299" t="str">
            <v>Univerzita Mateja Bela v Banskej Bystrici</v>
          </cell>
          <cell r="E2299" t="str">
            <v>Fakulta prírodných vied</v>
          </cell>
          <cell r="L2299">
            <v>1</v>
          </cell>
          <cell r="M2299">
            <v>1</v>
          </cell>
          <cell r="AN2299">
            <v>7</v>
          </cell>
          <cell r="AO2299">
            <v>15</v>
          </cell>
          <cell r="AP2299">
            <v>0</v>
          </cell>
          <cell r="AQ2299">
            <v>0</v>
          </cell>
          <cell r="AR2299">
            <v>7</v>
          </cell>
          <cell r="BH2299">
            <v>8.25</v>
          </cell>
          <cell r="BI2299">
            <v>15</v>
          </cell>
          <cell r="BJ2299">
            <v>0</v>
          </cell>
          <cell r="BK2299" t="str">
            <v>UMB</v>
          </cell>
          <cell r="BN2299">
            <v>7</v>
          </cell>
        </row>
        <row r="2300">
          <cell r="A2300">
            <v>714000000</v>
          </cell>
          <cell r="D2300" t="str">
            <v>Univerzita Mateja Bela v Banskej Bystrici</v>
          </cell>
          <cell r="E2300" t="str">
            <v>Fakulta prírodných vied</v>
          </cell>
          <cell r="L2300">
            <v>1</v>
          </cell>
          <cell r="M2300">
            <v>2</v>
          </cell>
          <cell r="AN2300">
            <v>6</v>
          </cell>
          <cell r="AO2300">
            <v>6</v>
          </cell>
          <cell r="AP2300">
            <v>0</v>
          </cell>
          <cell r="AQ2300">
            <v>0</v>
          </cell>
          <cell r="AR2300">
            <v>6</v>
          </cell>
          <cell r="BH2300">
            <v>9</v>
          </cell>
          <cell r="BI2300">
            <v>6</v>
          </cell>
          <cell r="BJ2300">
            <v>0</v>
          </cell>
          <cell r="BK2300" t="str">
            <v>UMB</v>
          </cell>
          <cell r="BN2300">
            <v>6</v>
          </cell>
        </row>
        <row r="2301">
          <cell r="A2301">
            <v>714000000</v>
          </cell>
          <cell r="D2301" t="str">
            <v>Univerzita Mateja Bela v Banskej Bystrici</v>
          </cell>
          <cell r="E2301" t="str">
            <v>Fakulta prírodných vied</v>
          </cell>
          <cell r="L2301">
            <v>1</v>
          </cell>
          <cell r="M2301">
            <v>1</v>
          </cell>
          <cell r="AN2301">
            <v>19</v>
          </cell>
          <cell r="AO2301">
            <v>28</v>
          </cell>
          <cell r="AP2301">
            <v>0</v>
          </cell>
          <cell r="AQ2301">
            <v>0</v>
          </cell>
          <cell r="AR2301">
            <v>19</v>
          </cell>
          <cell r="BH2301">
            <v>22.2</v>
          </cell>
          <cell r="BI2301">
            <v>28</v>
          </cell>
          <cell r="BJ2301">
            <v>0</v>
          </cell>
          <cell r="BK2301" t="str">
            <v>UMB</v>
          </cell>
          <cell r="BN2301">
            <v>19</v>
          </cell>
        </row>
        <row r="2302">
          <cell r="A2302">
            <v>714000000</v>
          </cell>
          <cell r="D2302" t="str">
            <v>Univerzita Mateja Bela v Banskej Bystrici</v>
          </cell>
          <cell r="E2302" t="str">
            <v>Fakulta prírodných vied</v>
          </cell>
          <cell r="L2302">
            <v>1</v>
          </cell>
          <cell r="M2302">
            <v>1</v>
          </cell>
          <cell r="AN2302">
            <v>11.5</v>
          </cell>
          <cell r="AO2302">
            <v>12.5</v>
          </cell>
          <cell r="AP2302">
            <v>12.5</v>
          </cell>
          <cell r="AQ2302">
            <v>11.5</v>
          </cell>
          <cell r="AR2302">
            <v>11.5</v>
          </cell>
          <cell r="BH2302">
            <v>12.95</v>
          </cell>
          <cell r="BI2302">
            <v>12.5</v>
          </cell>
          <cell r="BJ2302">
            <v>0</v>
          </cell>
          <cell r="BK2302" t="str">
            <v>UMB</v>
          </cell>
          <cell r="BN2302">
            <v>11.5</v>
          </cell>
        </row>
        <row r="2303">
          <cell r="A2303">
            <v>714000000</v>
          </cell>
          <cell r="D2303" t="str">
            <v>Univerzita Mateja Bela v Banskej Bystrici</v>
          </cell>
          <cell r="E2303" t="str">
            <v>Fakulta prírodných vied</v>
          </cell>
          <cell r="L2303">
            <v>1</v>
          </cell>
          <cell r="M2303">
            <v>1</v>
          </cell>
          <cell r="AN2303">
            <v>10</v>
          </cell>
          <cell r="AO2303">
            <v>13</v>
          </cell>
          <cell r="AP2303">
            <v>0</v>
          </cell>
          <cell r="AQ2303">
            <v>0</v>
          </cell>
          <cell r="AR2303">
            <v>10</v>
          </cell>
          <cell r="BH2303">
            <v>11.83</v>
          </cell>
          <cell r="BI2303">
            <v>13</v>
          </cell>
          <cell r="BJ2303">
            <v>0</v>
          </cell>
          <cell r="BK2303" t="str">
            <v>UMB</v>
          </cell>
          <cell r="BN2303">
            <v>10</v>
          </cell>
        </row>
        <row r="2304">
          <cell r="A2304">
            <v>714000000</v>
          </cell>
          <cell r="D2304" t="str">
            <v>Univerzita Mateja Bela v Banskej Bystrici</v>
          </cell>
          <cell r="E2304" t="str">
            <v>Fakulta prírodných vied</v>
          </cell>
          <cell r="L2304">
            <v>1</v>
          </cell>
          <cell r="M2304">
            <v>1</v>
          </cell>
          <cell r="AN2304">
            <v>16</v>
          </cell>
          <cell r="AO2304">
            <v>16</v>
          </cell>
          <cell r="AP2304">
            <v>0</v>
          </cell>
          <cell r="AQ2304">
            <v>0</v>
          </cell>
          <cell r="AR2304">
            <v>16</v>
          </cell>
          <cell r="BH2304">
            <v>16.8</v>
          </cell>
          <cell r="BI2304">
            <v>16</v>
          </cell>
          <cell r="BJ2304">
            <v>0</v>
          </cell>
          <cell r="BK2304" t="str">
            <v>UMB</v>
          </cell>
          <cell r="BN2304">
            <v>16</v>
          </cell>
        </row>
        <row r="2305">
          <cell r="A2305">
            <v>714000000</v>
          </cell>
          <cell r="D2305" t="str">
            <v>Univerzita Mateja Bela v Banskej Bystrici</v>
          </cell>
          <cell r="E2305" t="str">
            <v>Fakulta prírodných vied</v>
          </cell>
          <cell r="L2305">
            <v>1</v>
          </cell>
          <cell r="M2305">
            <v>1</v>
          </cell>
          <cell r="AN2305">
            <v>4.5</v>
          </cell>
          <cell r="AO2305">
            <v>5.5</v>
          </cell>
          <cell r="AP2305">
            <v>5.5</v>
          </cell>
          <cell r="AQ2305">
            <v>4.5</v>
          </cell>
          <cell r="AR2305">
            <v>4.5</v>
          </cell>
          <cell r="BH2305">
            <v>6.089999999999999</v>
          </cell>
          <cell r="BI2305">
            <v>5.5</v>
          </cell>
          <cell r="BJ2305">
            <v>0</v>
          </cell>
          <cell r="BK2305" t="str">
            <v>UMB</v>
          </cell>
          <cell r="BN2305">
            <v>4.5</v>
          </cell>
        </row>
        <row r="2306">
          <cell r="A2306">
            <v>714000000</v>
          </cell>
          <cell r="D2306" t="str">
            <v>Univerzita Mateja Bela v Banskej Bystrici</v>
          </cell>
          <cell r="E2306" t="str">
            <v>Pedagogická fakulta</v>
          </cell>
          <cell r="L2306">
            <v>1</v>
          </cell>
          <cell r="M2306">
            <v>1</v>
          </cell>
          <cell r="AN2306">
            <v>24.5</v>
          </cell>
          <cell r="AO2306">
            <v>28.5</v>
          </cell>
          <cell r="AP2306">
            <v>0</v>
          </cell>
          <cell r="AQ2306">
            <v>0</v>
          </cell>
          <cell r="AR2306">
            <v>24.5</v>
          </cell>
          <cell r="BH2306">
            <v>23.279999999999998</v>
          </cell>
          <cell r="BI2306">
            <v>28.5</v>
          </cell>
          <cell r="BJ2306">
            <v>0</v>
          </cell>
          <cell r="BK2306" t="str">
            <v>UMB</v>
          </cell>
          <cell r="BN2306">
            <v>24.5</v>
          </cell>
        </row>
        <row r="2307">
          <cell r="A2307">
            <v>714000000</v>
          </cell>
          <cell r="D2307" t="str">
            <v>Univerzita Mateja Bela v Banskej Bystrici</v>
          </cell>
          <cell r="E2307" t="str">
            <v>Fakulta prírodných vied</v>
          </cell>
          <cell r="L2307">
            <v>1</v>
          </cell>
          <cell r="M2307">
            <v>1</v>
          </cell>
          <cell r="AN2307">
            <v>11</v>
          </cell>
          <cell r="AO2307">
            <v>11.5</v>
          </cell>
          <cell r="AP2307">
            <v>11.5</v>
          </cell>
          <cell r="AQ2307">
            <v>11</v>
          </cell>
          <cell r="AR2307">
            <v>11</v>
          </cell>
          <cell r="BH2307">
            <v>10.139999999999999</v>
          </cell>
          <cell r="BI2307">
            <v>11.5</v>
          </cell>
          <cell r="BJ2307">
            <v>0</v>
          </cell>
          <cell r="BK2307" t="str">
            <v>UMB</v>
          </cell>
          <cell r="BN2307">
            <v>11</v>
          </cell>
        </row>
        <row r="2308">
          <cell r="A2308">
            <v>714000000</v>
          </cell>
          <cell r="D2308" t="str">
            <v>Univerzita Mateja Bela v Banskej Bystrici</v>
          </cell>
          <cell r="E2308" t="str">
            <v>Filozofická fakulta</v>
          </cell>
          <cell r="L2308">
            <v>1</v>
          </cell>
          <cell r="M2308">
            <v>1</v>
          </cell>
          <cell r="AN2308">
            <v>13</v>
          </cell>
          <cell r="AO2308">
            <v>14</v>
          </cell>
          <cell r="AP2308">
            <v>0</v>
          </cell>
          <cell r="AQ2308">
            <v>0</v>
          </cell>
          <cell r="AR2308">
            <v>13</v>
          </cell>
          <cell r="BH2308">
            <v>11.330000000000002</v>
          </cell>
          <cell r="BI2308">
            <v>14</v>
          </cell>
          <cell r="BJ2308">
            <v>0</v>
          </cell>
          <cell r="BK2308" t="str">
            <v>UMB</v>
          </cell>
          <cell r="BN2308">
            <v>13</v>
          </cell>
        </row>
        <row r="2309">
          <cell r="A2309">
            <v>714000000</v>
          </cell>
          <cell r="D2309" t="str">
            <v>Univerzita Mateja Bela v Banskej Bystrici</v>
          </cell>
          <cell r="E2309" t="str">
            <v>Ekonomická fakulta</v>
          </cell>
          <cell r="L2309">
            <v>2</v>
          </cell>
          <cell r="M2309">
            <v>3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BH2309">
            <v>0</v>
          </cell>
          <cell r="BI2309">
            <v>3</v>
          </cell>
          <cell r="BJ2309">
            <v>0</v>
          </cell>
          <cell r="BK2309" t="str">
            <v>UMB</v>
          </cell>
          <cell r="BN2309">
            <v>0</v>
          </cell>
        </row>
        <row r="2310">
          <cell r="A2310">
            <v>714000000</v>
          </cell>
          <cell r="D2310" t="str">
            <v>Univerzita Mateja Bela v Banskej Bystrici</v>
          </cell>
          <cell r="E2310" t="str">
            <v>Ekonomická fakulta</v>
          </cell>
          <cell r="L2310">
            <v>1</v>
          </cell>
          <cell r="M2310">
            <v>3</v>
          </cell>
          <cell r="AN2310">
            <v>4</v>
          </cell>
          <cell r="AO2310">
            <v>0</v>
          </cell>
          <cell r="AP2310">
            <v>0</v>
          </cell>
          <cell r="AQ2310">
            <v>0</v>
          </cell>
          <cell r="AR2310">
            <v>4</v>
          </cell>
          <cell r="BH2310">
            <v>17.600000000000001</v>
          </cell>
          <cell r="BI2310">
            <v>4</v>
          </cell>
          <cell r="BJ2310">
            <v>4</v>
          </cell>
          <cell r="BK2310" t="str">
            <v>UMB</v>
          </cell>
          <cell r="BN2310">
            <v>4</v>
          </cell>
        </row>
        <row r="2311">
          <cell r="A2311">
            <v>714000000</v>
          </cell>
          <cell r="D2311" t="str">
            <v>Univerzita Mateja Bela v Banskej Bystrici</v>
          </cell>
          <cell r="E2311" t="str">
            <v>Ekonomická fakulta</v>
          </cell>
          <cell r="L2311">
            <v>1</v>
          </cell>
          <cell r="M2311">
            <v>3</v>
          </cell>
          <cell r="AN2311">
            <v>4</v>
          </cell>
          <cell r="AO2311">
            <v>0</v>
          </cell>
          <cell r="AP2311">
            <v>0</v>
          </cell>
          <cell r="AQ2311">
            <v>0</v>
          </cell>
          <cell r="AR2311">
            <v>4</v>
          </cell>
          <cell r="BH2311">
            <v>17.600000000000001</v>
          </cell>
          <cell r="BI2311">
            <v>4</v>
          </cell>
          <cell r="BJ2311">
            <v>4</v>
          </cell>
          <cell r="BK2311" t="str">
            <v>UMB</v>
          </cell>
          <cell r="BN2311">
            <v>4</v>
          </cell>
        </row>
        <row r="2312">
          <cell r="A2312">
            <v>714000000</v>
          </cell>
          <cell r="D2312" t="str">
            <v>Univerzita Mateja Bela v Banskej Bystrici</v>
          </cell>
          <cell r="E2312" t="str">
            <v>Ekonomická fakulta</v>
          </cell>
          <cell r="L2312">
            <v>1</v>
          </cell>
          <cell r="M2312">
            <v>3</v>
          </cell>
          <cell r="AN2312">
            <v>1</v>
          </cell>
          <cell r="AO2312">
            <v>0</v>
          </cell>
          <cell r="AP2312">
            <v>0</v>
          </cell>
          <cell r="AQ2312">
            <v>0</v>
          </cell>
          <cell r="AR2312">
            <v>1</v>
          </cell>
          <cell r="BH2312">
            <v>4.4000000000000004</v>
          </cell>
          <cell r="BI2312">
            <v>1</v>
          </cell>
          <cell r="BJ2312">
            <v>1</v>
          </cell>
          <cell r="BK2312" t="str">
            <v>UMB</v>
          </cell>
          <cell r="BN2312">
            <v>1</v>
          </cell>
        </row>
        <row r="2313">
          <cell r="A2313">
            <v>714000000</v>
          </cell>
          <cell r="D2313" t="str">
            <v>Univerzita Mateja Bela v Banskej Bystrici</v>
          </cell>
          <cell r="E2313" t="str">
            <v>Ekonomická fakulta</v>
          </cell>
          <cell r="L2313">
            <v>2</v>
          </cell>
          <cell r="M2313">
            <v>3</v>
          </cell>
          <cell r="AN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BH2313">
            <v>0</v>
          </cell>
          <cell r="BI2313">
            <v>2</v>
          </cell>
          <cell r="BJ2313">
            <v>0</v>
          </cell>
          <cell r="BK2313" t="str">
            <v>UMB</v>
          </cell>
          <cell r="BN2313">
            <v>0</v>
          </cell>
        </row>
        <row r="2314">
          <cell r="A2314">
            <v>714000000</v>
          </cell>
          <cell r="D2314" t="str">
            <v>Univerzita Mateja Bela v Banskej Bystrici</v>
          </cell>
          <cell r="E2314" t="str">
            <v>Ekonomická fakulta</v>
          </cell>
          <cell r="L2314">
            <v>2</v>
          </cell>
          <cell r="M2314">
            <v>3</v>
          </cell>
          <cell r="AN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BH2314">
            <v>0</v>
          </cell>
          <cell r="BI2314">
            <v>2</v>
          </cell>
          <cell r="BJ2314">
            <v>0</v>
          </cell>
          <cell r="BK2314" t="str">
            <v>UMB</v>
          </cell>
          <cell r="BN2314">
            <v>0</v>
          </cell>
        </row>
        <row r="2315">
          <cell r="A2315">
            <v>714000000</v>
          </cell>
          <cell r="D2315" t="str">
            <v>Univerzita Mateja Bela v Banskej Bystrici</v>
          </cell>
          <cell r="E2315" t="str">
            <v>Ekonomická fakulta</v>
          </cell>
          <cell r="L2315">
            <v>2</v>
          </cell>
          <cell r="M2315">
            <v>3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BH2315">
            <v>0</v>
          </cell>
          <cell r="BI2315">
            <v>1</v>
          </cell>
          <cell r="BJ2315">
            <v>0</v>
          </cell>
          <cell r="BK2315" t="str">
            <v>UMB</v>
          </cell>
          <cell r="BN2315">
            <v>0</v>
          </cell>
        </row>
        <row r="2316">
          <cell r="A2316">
            <v>714000000</v>
          </cell>
          <cell r="D2316" t="str">
            <v>Univerzita Mateja Bela v Banskej Bystrici</v>
          </cell>
          <cell r="E2316" t="str">
            <v>Pedagogická fakulta</v>
          </cell>
          <cell r="L2316">
            <v>2</v>
          </cell>
          <cell r="M2316">
            <v>2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BH2316">
            <v>0</v>
          </cell>
          <cell r="BI2316">
            <v>18</v>
          </cell>
          <cell r="BJ2316">
            <v>0</v>
          </cell>
          <cell r="BK2316" t="str">
            <v>UMB</v>
          </cell>
          <cell r="BN2316">
            <v>0</v>
          </cell>
        </row>
        <row r="2317">
          <cell r="A2317">
            <v>714000000</v>
          </cell>
          <cell r="D2317" t="str">
            <v>Univerzita Mateja Bela v Banskej Bystrici</v>
          </cell>
          <cell r="E2317" t="str">
            <v>Pedagogická fakulta</v>
          </cell>
          <cell r="L2317">
            <v>2</v>
          </cell>
          <cell r="M2317">
            <v>1</v>
          </cell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BH2317">
            <v>0</v>
          </cell>
          <cell r="BI2317">
            <v>61</v>
          </cell>
          <cell r="BJ2317">
            <v>0</v>
          </cell>
          <cell r="BK2317" t="str">
            <v>UMB</v>
          </cell>
          <cell r="BN2317">
            <v>0</v>
          </cell>
        </row>
        <row r="2318">
          <cell r="A2318">
            <v>714000000</v>
          </cell>
          <cell r="D2318" t="str">
            <v>Univerzita Mateja Bela v Banskej Bystrici</v>
          </cell>
          <cell r="E2318" t="str">
            <v>Pedagogická fakulta</v>
          </cell>
          <cell r="L2318">
            <v>2</v>
          </cell>
          <cell r="M2318">
            <v>1</v>
          </cell>
          <cell r="AN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BH2318">
            <v>0</v>
          </cell>
          <cell r="BI2318">
            <v>20</v>
          </cell>
          <cell r="BJ2318">
            <v>0</v>
          </cell>
          <cell r="BK2318" t="str">
            <v>UMB</v>
          </cell>
          <cell r="BN2318">
            <v>0</v>
          </cell>
        </row>
        <row r="2319">
          <cell r="A2319">
            <v>714000000</v>
          </cell>
          <cell r="D2319" t="str">
            <v>Univerzita Mateja Bela v Banskej Bystrici</v>
          </cell>
          <cell r="E2319" t="str">
            <v>Pedagogická fakulta</v>
          </cell>
          <cell r="L2319">
            <v>2</v>
          </cell>
          <cell r="M2319">
            <v>2</v>
          </cell>
          <cell r="AN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BH2319">
            <v>0</v>
          </cell>
          <cell r="BI2319">
            <v>25</v>
          </cell>
          <cell r="BJ2319">
            <v>0</v>
          </cell>
          <cell r="BK2319" t="str">
            <v>UMB</v>
          </cell>
          <cell r="BN2319">
            <v>0</v>
          </cell>
        </row>
        <row r="2320">
          <cell r="A2320">
            <v>714000000</v>
          </cell>
          <cell r="D2320" t="str">
            <v>Univerzita Mateja Bela v Banskej Bystrici</v>
          </cell>
          <cell r="E2320" t="str">
            <v>Pedagogická fakulta</v>
          </cell>
          <cell r="L2320">
            <v>2</v>
          </cell>
          <cell r="M2320">
            <v>3</v>
          </cell>
          <cell r="AN2320">
            <v>0</v>
          </cell>
          <cell r="AO2320">
            <v>0</v>
          </cell>
          <cell r="AP2320">
            <v>0</v>
          </cell>
          <cell r="AQ2320">
            <v>0</v>
          </cell>
          <cell r="AR2320">
            <v>0</v>
          </cell>
          <cell r="BH2320">
            <v>0</v>
          </cell>
          <cell r="BI2320">
            <v>4</v>
          </cell>
          <cell r="BJ2320">
            <v>0</v>
          </cell>
          <cell r="BK2320" t="str">
            <v>UMB</v>
          </cell>
          <cell r="BN2320">
            <v>0</v>
          </cell>
        </row>
        <row r="2321">
          <cell r="A2321">
            <v>714000000</v>
          </cell>
          <cell r="D2321" t="str">
            <v>Univerzita Mateja Bela v Banskej Bystrici</v>
          </cell>
          <cell r="E2321" t="str">
            <v>Pedagogická fakulta</v>
          </cell>
          <cell r="L2321">
            <v>1</v>
          </cell>
          <cell r="M2321">
            <v>1</v>
          </cell>
          <cell r="AN2321">
            <v>19</v>
          </cell>
          <cell r="AO2321">
            <v>22</v>
          </cell>
          <cell r="AP2321">
            <v>0</v>
          </cell>
          <cell r="AQ2321">
            <v>0</v>
          </cell>
          <cell r="AR2321">
            <v>19</v>
          </cell>
          <cell r="BH2321">
            <v>16.899999999999999</v>
          </cell>
          <cell r="BI2321">
            <v>22</v>
          </cell>
          <cell r="BJ2321">
            <v>0</v>
          </cell>
          <cell r="BK2321" t="str">
            <v>UMB</v>
          </cell>
          <cell r="BN2321">
            <v>19</v>
          </cell>
        </row>
        <row r="2322">
          <cell r="A2322">
            <v>714000000</v>
          </cell>
          <cell r="D2322" t="str">
            <v>Univerzita Mateja Bela v Banskej Bystrici</v>
          </cell>
          <cell r="E2322" t="str">
            <v>Pedagogická fakulta</v>
          </cell>
          <cell r="L2322">
            <v>2</v>
          </cell>
          <cell r="M2322">
            <v>3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BH2322">
            <v>0</v>
          </cell>
          <cell r="BI2322">
            <v>6</v>
          </cell>
          <cell r="BJ2322">
            <v>0</v>
          </cell>
          <cell r="BK2322" t="str">
            <v>UMB</v>
          </cell>
          <cell r="BN2322">
            <v>0</v>
          </cell>
        </row>
        <row r="2323">
          <cell r="A2323">
            <v>714000000</v>
          </cell>
          <cell r="D2323" t="str">
            <v>Univerzita Mateja Bela v Banskej Bystrici</v>
          </cell>
          <cell r="E2323" t="str">
            <v>Pedagogická fakulta</v>
          </cell>
          <cell r="L2323">
            <v>1</v>
          </cell>
          <cell r="M2323">
            <v>2</v>
          </cell>
          <cell r="AN2323">
            <v>26</v>
          </cell>
          <cell r="AO2323">
            <v>28</v>
          </cell>
          <cell r="AP2323">
            <v>0</v>
          </cell>
          <cell r="AQ2323">
            <v>0</v>
          </cell>
          <cell r="AR2323">
            <v>26</v>
          </cell>
          <cell r="BH2323">
            <v>24.514285714285712</v>
          </cell>
          <cell r="BI2323">
            <v>28</v>
          </cell>
          <cell r="BJ2323">
            <v>0</v>
          </cell>
          <cell r="BK2323" t="str">
            <v>UMB</v>
          </cell>
          <cell r="BN2323">
            <v>26</v>
          </cell>
        </row>
        <row r="2324">
          <cell r="A2324">
            <v>714000000</v>
          </cell>
          <cell r="D2324" t="str">
            <v>Univerzita Mateja Bela v Banskej Bystrici</v>
          </cell>
          <cell r="E2324" t="str">
            <v>Pedagogická fakulta</v>
          </cell>
          <cell r="L2324">
            <v>2</v>
          </cell>
          <cell r="M2324">
            <v>1</v>
          </cell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BH2324">
            <v>0</v>
          </cell>
          <cell r="BI2324">
            <v>21</v>
          </cell>
          <cell r="BJ2324">
            <v>0</v>
          </cell>
          <cell r="BK2324" t="str">
            <v>UMB</v>
          </cell>
          <cell r="BN2324">
            <v>0</v>
          </cell>
        </row>
        <row r="2325">
          <cell r="A2325">
            <v>714000000</v>
          </cell>
          <cell r="D2325" t="str">
            <v>Univerzita Mateja Bela v Banskej Bystrici</v>
          </cell>
          <cell r="E2325" t="str">
            <v>Pedagogická fakulta</v>
          </cell>
          <cell r="L2325">
            <v>2</v>
          </cell>
          <cell r="M2325">
            <v>3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BH2325">
            <v>0</v>
          </cell>
          <cell r="BI2325">
            <v>3</v>
          </cell>
          <cell r="BJ2325">
            <v>0</v>
          </cell>
          <cell r="BK2325" t="str">
            <v>UMB</v>
          </cell>
          <cell r="BN2325">
            <v>0</v>
          </cell>
        </row>
        <row r="2326">
          <cell r="A2326">
            <v>714000000</v>
          </cell>
          <cell r="D2326" t="str">
            <v>Univerzita Mateja Bela v Banskej Bystrici</v>
          </cell>
          <cell r="E2326" t="str">
            <v>Pedagogická fakulta</v>
          </cell>
          <cell r="L2326">
            <v>1</v>
          </cell>
          <cell r="M2326">
            <v>1</v>
          </cell>
          <cell r="AN2326">
            <v>117</v>
          </cell>
          <cell r="AO2326">
            <v>144</v>
          </cell>
          <cell r="AP2326">
            <v>0</v>
          </cell>
          <cell r="AQ2326">
            <v>0</v>
          </cell>
          <cell r="AR2326">
            <v>117</v>
          </cell>
          <cell r="BH2326">
            <v>97.92</v>
          </cell>
          <cell r="BI2326">
            <v>144</v>
          </cell>
          <cell r="BJ2326">
            <v>0</v>
          </cell>
          <cell r="BK2326" t="str">
            <v>UMB</v>
          </cell>
          <cell r="BN2326">
            <v>117</v>
          </cell>
        </row>
        <row r="2327">
          <cell r="A2327">
            <v>714000000</v>
          </cell>
          <cell r="D2327" t="str">
            <v>Univerzita Mateja Bela v Banskej Bystrici</v>
          </cell>
          <cell r="E2327" t="str">
            <v>Pedagogická fakulta</v>
          </cell>
          <cell r="L2327">
            <v>1</v>
          </cell>
          <cell r="M2327">
            <v>2</v>
          </cell>
          <cell r="AN2327">
            <v>32</v>
          </cell>
          <cell r="AO2327">
            <v>39</v>
          </cell>
          <cell r="AP2327">
            <v>0</v>
          </cell>
          <cell r="AQ2327">
            <v>0</v>
          </cell>
          <cell r="AR2327">
            <v>32</v>
          </cell>
          <cell r="BH2327">
            <v>30.76923076923077</v>
          </cell>
          <cell r="BI2327">
            <v>39</v>
          </cell>
          <cell r="BJ2327">
            <v>0</v>
          </cell>
          <cell r="BK2327" t="str">
            <v>UMB</v>
          </cell>
          <cell r="BN2327">
            <v>32</v>
          </cell>
        </row>
        <row r="2328">
          <cell r="A2328">
            <v>714000000</v>
          </cell>
          <cell r="D2328" t="str">
            <v>Univerzita Mateja Bela v Banskej Bystrici</v>
          </cell>
          <cell r="E2328" t="str">
            <v>Pedagogická fakulta</v>
          </cell>
          <cell r="L2328">
            <v>1</v>
          </cell>
          <cell r="M2328">
            <v>2</v>
          </cell>
          <cell r="AN2328">
            <v>20</v>
          </cell>
          <cell r="AO2328">
            <v>23</v>
          </cell>
          <cell r="AP2328">
            <v>0</v>
          </cell>
          <cell r="AQ2328">
            <v>0</v>
          </cell>
          <cell r="AR2328">
            <v>20</v>
          </cell>
          <cell r="BH2328">
            <v>20</v>
          </cell>
          <cell r="BI2328">
            <v>23</v>
          </cell>
          <cell r="BJ2328">
            <v>0</v>
          </cell>
          <cell r="BK2328" t="str">
            <v>UMB</v>
          </cell>
          <cell r="BN2328">
            <v>20</v>
          </cell>
        </row>
        <row r="2329">
          <cell r="A2329">
            <v>714000000</v>
          </cell>
          <cell r="D2329" t="str">
            <v>Univerzita Mateja Bela v Banskej Bystrici</v>
          </cell>
          <cell r="E2329" t="str">
            <v>Pedagogická fakulta</v>
          </cell>
          <cell r="L2329">
            <v>1</v>
          </cell>
          <cell r="M2329">
            <v>2</v>
          </cell>
          <cell r="AN2329">
            <v>12</v>
          </cell>
          <cell r="AO2329">
            <v>13</v>
          </cell>
          <cell r="AP2329">
            <v>0</v>
          </cell>
          <cell r="AQ2329">
            <v>0</v>
          </cell>
          <cell r="AR2329">
            <v>12</v>
          </cell>
          <cell r="BH2329">
            <v>12</v>
          </cell>
          <cell r="BI2329">
            <v>13</v>
          </cell>
          <cell r="BJ2329">
            <v>0</v>
          </cell>
          <cell r="BK2329" t="str">
            <v>UMB</v>
          </cell>
          <cell r="BN2329">
            <v>12</v>
          </cell>
        </row>
        <row r="2330">
          <cell r="A2330">
            <v>714000000</v>
          </cell>
          <cell r="D2330" t="str">
            <v>Univerzita Mateja Bela v Banskej Bystrici</v>
          </cell>
          <cell r="E2330" t="str">
            <v>Pedagogická fakulta</v>
          </cell>
          <cell r="L2330">
            <v>1</v>
          </cell>
          <cell r="M2330">
            <v>3</v>
          </cell>
          <cell r="AN2330">
            <v>4</v>
          </cell>
          <cell r="AO2330">
            <v>0</v>
          </cell>
          <cell r="AP2330">
            <v>0</v>
          </cell>
          <cell r="AQ2330">
            <v>0</v>
          </cell>
          <cell r="AR2330">
            <v>4</v>
          </cell>
          <cell r="BH2330">
            <v>17.600000000000001</v>
          </cell>
          <cell r="BI2330">
            <v>4</v>
          </cell>
          <cell r="BJ2330">
            <v>4</v>
          </cell>
          <cell r="BK2330" t="str">
            <v>UMB</v>
          </cell>
          <cell r="BN2330">
            <v>4</v>
          </cell>
        </row>
        <row r="2331">
          <cell r="A2331">
            <v>714000000</v>
          </cell>
          <cell r="D2331" t="str">
            <v>Univerzita Mateja Bela v Banskej Bystrici</v>
          </cell>
          <cell r="E2331" t="str">
            <v>Pedagogická fakulta</v>
          </cell>
          <cell r="L2331">
            <v>2</v>
          </cell>
          <cell r="M2331">
            <v>2</v>
          </cell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BH2331">
            <v>0</v>
          </cell>
          <cell r="BI2331">
            <v>9</v>
          </cell>
          <cell r="BJ2331">
            <v>0</v>
          </cell>
          <cell r="BK2331" t="str">
            <v>UMB</v>
          </cell>
          <cell r="BN2331">
            <v>0</v>
          </cell>
        </row>
        <row r="2332">
          <cell r="A2332">
            <v>714000000</v>
          </cell>
          <cell r="D2332" t="str">
            <v>Univerzita Mateja Bela v Banskej Bystrici</v>
          </cell>
          <cell r="E2332" t="str">
            <v>Pedagogická fakulta</v>
          </cell>
          <cell r="L2332">
            <v>1</v>
          </cell>
          <cell r="M2332">
            <v>2</v>
          </cell>
          <cell r="AN2332">
            <v>71</v>
          </cell>
          <cell r="AO2332">
            <v>73</v>
          </cell>
          <cell r="AP2332">
            <v>0</v>
          </cell>
          <cell r="AQ2332">
            <v>0</v>
          </cell>
          <cell r="AR2332">
            <v>71</v>
          </cell>
          <cell r="BH2332">
            <v>82.833333333333329</v>
          </cell>
          <cell r="BI2332">
            <v>73</v>
          </cell>
          <cell r="BJ2332">
            <v>0</v>
          </cell>
          <cell r="BK2332" t="str">
            <v>UMB</v>
          </cell>
          <cell r="BN2332">
            <v>71</v>
          </cell>
        </row>
        <row r="2333">
          <cell r="A2333">
            <v>714000000</v>
          </cell>
          <cell r="D2333" t="str">
            <v>Univerzita Mateja Bela v Banskej Bystrici</v>
          </cell>
          <cell r="E2333" t="str">
            <v>Pedagogická fakulta</v>
          </cell>
          <cell r="L2333">
            <v>1</v>
          </cell>
          <cell r="M2333">
            <v>3</v>
          </cell>
          <cell r="AN2333">
            <v>4</v>
          </cell>
          <cell r="AO2333">
            <v>0</v>
          </cell>
          <cell r="AP2333">
            <v>0</v>
          </cell>
          <cell r="AQ2333">
            <v>0</v>
          </cell>
          <cell r="AR2333">
            <v>4</v>
          </cell>
          <cell r="BH2333">
            <v>17.600000000000001</v>
          </cell>
          <cell r="BI2333">
            <v>4</v>
          </cell>
          <cell r="BJ2333">
            <v>4</v>
          </cell>
          <cell r="BK2333" t="str">
            <v>UMB</v>
          </cell>
          <cell r="BN2333">
            <v>4</v>
          </cell>
        </row>
        <row r="2334">
          <cell r="A2334">
            <v>714000000</v>
          </cell>
          <cell r="D2334" t="str">
            <v>Univerzita Mateja Bela v Banskej Bystrici</v>
          </cell>
          <cell r="E2334" t="str">
            <v>Pedagogická fakulta</v>
          </cell>
          <cell r="L2334">
            <v>1</v>
          </cell>
          <cell r="M2334">
            <v>1</v>
          </cell>
          <cell r="AN2334">
            <v>52</v>
          </cell>
          <cell r="AO2334">
            <v>60</v>
          </cell>
          <cell r="AP2334">
            <v>0</v>
          </cell>
          <cell r="AQ2334">
            <v>0</v>
          </cell>
          <cell r="AR2334">
            <v>52</v>
          </cell>
          <cell r="BH2334">
            <v>43.9</v>
          </cell>
          <cell r="BI2334">
            <v>60</v>
          </cell>
          <cell r="BJ2334">
            <v>0</v>
          </cell>
          <cell r="BK2334" t="str">
            <v>UMB</v>
          </cell>
          <cell r="BN2334">
            <v>52</v>
          </cell>
        </row>
        <row r="2335">
          <cell r="A2335">
            <v>714000000</v>
          </cell>
          <cell r="D2335" t="str">
            <v>Univerzita Mateja Bela v Banskej Bystrici</v>
          </cell>
          <cell r="E2335" t="str">
            <v>Pedagogická fakulta</v>
          </cell>
          <cell r="L2335">
            <v>1</v>
          </cell>
          <cell r="M2335">
            <v>2</v>
          </cell>
          <cell r="AN2335">
            <v>8</v>
          </cell>
          <cell r="AO2335">
            <v>8</v>
          </cell>
          <cell r="AP2335">
            <v>0</v>
          </cell>
          <cell r="AQ2335">
            <v>0</v>
          </cell>
          <cell r="AR2335">
            <v>8</v>
          </cell>
          <cell r="BH2335">
            <v>9.6</v>
          </cell>
          <cell r="BI2335">
            <v>8</v>
          </cell>
          <cell r="BJ2335">
            <v>0</v>
          </cell>
          <cell r="BK2335" t="str">
            <v>UMB</v>
          </cell>
          <cell r="BN2335">
            <v>8</v>
          </cell>
        </row>
        <row r="2336">
          <cell r="A2336">
            <v>714000000</v>
          </cell>
          <cell r="D2336" t="str">
            <v>Univerzita Mateja Bela v Banskej Bystrici</v>
          </cell>
          <cell r="E2336" t="str">
            <v>Pedagogická fakulta</v>
          </cell>
          <cell r="L2336">
            <v>1</v>
          </cell>
          <cell r="M2336">
            <v>1</v>
          </cell>
          <cell r="AN2336">
            <v>28</v>
          </cell>
          <cell r="AO2336">
            <v>34</v>
          </cell>
          <cell r="AP2336">
            <v>0</v>
          </cell>
          <cell r="AQ2336">
            <v>0</v>
          </cell>
          <cell r="AR2336">
            <v>28</v>
          </cell>
          <cell r="BH2336">
            <v>31.439999999999998</v>
          </cell>
          <cell r="BI2336">
            <v>34</v>
          </cell>
          <cell r="BJ2336">
            <v>0</v>
          </cell>
          <cell r="BK2336" t="str">
            <v>UMB</v>
          </cell>
          <cell r="BN2336">
            <v>28</v>
          </cell>
        </row>
        <row r="2337">
          <cell r="A2337">
            <v>714000000</v>
          </cell>
          <cell r="D2337" t="str">
            <v>Univerzita Mateja Bela v Banskej Bystrici</v>
          </cell>
          <cell r="E2337" t="str">
            <v>Pedagogická fakulta</v>
          </cell>
          <cell r="L2337">
            <v>1</v>
          </cell>
          <cell r="M2337">
            <v>1</v>
          </cell>
          <cell r="AN2337">
            <v>174</v>
          </cell>
          <cell r="AO2337">
            <v>182</v>
          </cell>
          <cell r="AP2337">
            <v>0</v>
          </cell>
          <cell r="AQ2337">
            <v>0</v>
          </cell>
          <cell r="AR2337">
            <v>174</v>
          </cell>
          <cell r="BH2337">
            <v>177.9984</v>
          </cell>
          <cell r="BI2337">
            <v>182</v>
          </cell>
          <cell r="BJ2337">
            <v>0</v>
          </cell>
          <cell r="BK2337" t="str">
            <v>UMB</v>
          </cell>
          <cell r="BN2337">
            <v>174</v>
          </cell>
        </row>
        <row r="2338">
          <cell r="A2338">
            <v>714000000</v>
          </cell>
          <cell r="D2338" t="str">
            <v>Univerzita Mateja Bela v Banskej Bystrici</v>
          </cell>
          <cell r="E2338" t="str">
            <v>Fakulta politických vied a medzinárodných vzťahov</v>
          </cell>
          <cell r="L2338">
            <v>2</v>
          </cell>
          <cell r="M2338">
            <v>2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BH2338">
            <v>0</v>
          </cell>
          <cell r="BI2338">
            <v>4</v>
          </cell>
          <cell r="BJ2338">
            <v>0</v>
          </cell>
          <cell r="BK2338" t="str">
            <v>UMB</v>
          </cell>
          <cell r="BN2338">
            <v>0</v>
          </cell>
        </row>
        <row r="2339">
          <cell r="A2339">
            <v>714000000</v>
          </cell>
          <cell r="D2339" t="str">
            <v>Univerzita Mateja Bela v Banskej Bystrici</v>
          </cell>
          <cell r="E2339" t="str">
            <v>Fakulta politických vied a medzinárodných vzťahov</v>
          </cell>
          <cell r="L2339">
            <v>2</v>
          </cell>
          <cell r="M2339">
            <v>3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BH2339">
            <v>0</v>
          </cell>
          <cell r="BI2339">
            <v>13</v>
          </cell>
          <cell r="BJ2339">
            <v>0</v>
          </cell>
          <cell r="BK2339" t="str">
            <v>UMB</v>
          </cell>
          <cell r="BN2339">
            <v>0</v>
          </cell>
        </row>
        <row r="2340">
          <cell r="A2340">
            <v>714000000</v>
          </cell>
          <cell r="D2340" t="str">
            <v>Univerzita Mateja Bela v Banskej Bystrici</v>
          </cell>
          <cell r="E2340" t="str">
            <v>Fakulta politických vied a medzinárodných vzťahov</v>
          </cell>
          <cell r="L2340">
            <v>2</v>
          </cell>
          <cell r="M2340">
            <v>1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BH2340">
            <v>0</v>
          </cell>
          <cell r="BI2340">
            <v>23</v>
          </cell>
          <cell r="BJ2340">
            <v>0</v>
          </cell>
          <cell r="BK2340" t="str">
            <v>UMB</v>
          </cell>
          <cell r="BN2340">
            <v>0</v>
          </cell>
        </row>
        <row r="2341">
          <cell r="A2341">
            <v>714000000</v>
          </cell>
          <cell r="D2341" t="str">
            <v>Univerzita Mateja Bela v Banskej Bystrici</v>
          </cell>
          <cell r="E2341" t="str">
            <v>Fakulta politických vied a medzinárodných vzťahov</v>
          </cell>
          <cell r="L2341">
            <v>1</v>
          </cell>
          <cell r="M2341">
            <v>3</v>
          </cell>
          <cell r="AN2341">
            <v>1</v>
          </cell>
          <cell r="AO2341">
            <v>0</v>
          </cell>
          <cell r="AP2341">
            <v>0</v>
          </cell>
          <cell r="AQ2341">
            <v>0</v>
          </cell>
          <cell r="AR2341">
            <v>1</v>
          </cell>
          <cell r="BH2341">
            <v>4.4000000000000004</v>
          </cell>
          <cell r="BI2341">
            <v>1</v>
          </cell>
          <cell r="BJ2341">
            <v>1</v>
          </cell>
          <cell r="BK2341" t="str">
            <v>UMB</v>
          </cell>
          <cell r="BN2341">
            <v>1</v>
          </cell>
        </row>
        <row r="2342">
          <cell r="A2342">
            <v>714000000</v>
          </cell>
          <cell r="D2342" t="str">
            <v>Univerzita Mateja Bela v Banskej Bystrici</v>
          </cell>
          <cell r="E2342" t="str">
            <v>Fakulta politických vied a medzinárodných vzťahov</v>
          </cell>
          <cell r="L2342">
            <v>1</v>
          </cell>
          <cell r="M2342">
            <v>2</v>
          </cell>
          <cell r="AN2342">
            <v>12</v>
          </cell>
          <cell r="AO2342">
            <v>16</v>
          </cell>
          <cell r="AP2342">
            <v>0</v>
          </cell>
          <cell r="AQ2342">
            <v>0</v>
          </cell>
          <cell r="AR2342">
            <v>12</v>
          </cell>
          <cell r="BH2342">
            <v>12</v>
          </cell>
          <cell r="BI2342">
            <v>16</v>
          </cell>
          <cell r="BJ2342">
            <v>0</v>
          </cell>
          <cell r="BK2342" t="str">
            <v>UMB</v>
          </cell>
          <cell r="BN2342">
            <v>12</v>
          </cell>
        </row>
        <row r="2343">
          <cell r="A2343">
            <v>714000000</v>
          </cell>
          <cell r="D2343" t="str">
            <v>Univerzita Mateja Bela v Banskej Bystrici</v>
          </cell>
          <cell r="E2343" t="str">
            <v>Fakulta politických vied a medzinárodných vzťahov</v>
          </cell>
          <cell r="L2343">
            <v>2</v>
          </cell>
          <cell r="M2343">
            <v>2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BH2343">
            <v>0</v>
          </cell>
          <cell r="BI2343">
            <v>1</v>
          </cell>
          <cell r="BJ2343">
            <v>0</v>
          </cell>
          <cell r="BK2343" t="str">
            <v>UMB</v>
          </cell>
          <cell r="BN2343">
            <v>0</v>
          </cell>
        </row>
        <row r="2344">
          <cell r="A2344">
            <v>714000000</v>
          </cell>
          <cell r="D2344" t="str">
            <v>Univerzita Mateja Bela v Banskej Bystrici</v>
          </cell>
          <cell r="E2344" t="str">
            <v>Fakulta politických vied a medzinárodných vzťahov</v>
          </cell>
          <cell r="L2344">
            <v>1</v>
          </cell>
          <cell r="M2344">
            <v>3</v>
          </cell>
          <cell r="AN2344">
            <v>2</v>
          </cell>
          <cell r="AO2344">
            <v>0</v>
          </cell>
          <cell r="AP2344">
            <v>0</v>
          </cell>
          <cell r="AQ2344">
            <v>0</v>
          </cell>
          <cell r="AR2344">
            <v>2</v>
          </cell>
          <cell r="BH2344">
            <v>4.4000000000000004</v>
          </cell>
          <cell r="BI2344">
            <v>4</v>
          </cell>
          <cell r="BJ2344">
            <v>2</v>
          </cell>
          <cell r="BK2344" t="str">
            <v>UMB</v>
          </cell>
          <cell r="BN2344">
            <v>2</v>
          </cell>
        </row>
        <row r="2345">
          <cell r="A2345">
            <v>714000000</v>
          </cell>
          <cell r="D2345" t="str">
            <v>Univerzita Mateja Bela v Banskej Bystrici</v>
          </cell>
          <cell r="E2345" t="str">
            <v>Fakulta politických vied a medzinárodných vzťahov</v>
          </cell>
          <cell r="L2345">
            <v>1</v>
          </cell>
          <cell r="M2345">
            <v>2</v>
          </cell>
          <cell r="AN2345">
            <v>36</v>
          </cell>
          <cell r="AO2345">
            <v>40</v>
          </cell>
          <cell r="AP2345">
            <v>0</v>
          </cell>
          <cell r="AQ2345">
            <v>0</v>
          </cell>
          <cell r="AR2345">
            <v>36</v>
          </cell>
          <cell r="BH2345">
            <v>31.5</v>
          </cell>
          <cell r="BI2345">
            <v>40</v>
          </cell>
          <cell r="BJ2345">
            <v>0</v>
          </cell>
          <cell r="BK2345" t="str">
            <v>UMB</v>
          </cell>
          <cell r="BN2345">
            <v>36</v>
          </cell>
        </row>
        <row r="2346">
          <cell r="A2346">
            <v>714000000</v>
          </cell>
          <cell r="D2346" t="str">
            <v>Univerzita Mateja Bela v Banskej Bystrici</v>
          </cell>
          <cell r="E2346" t="str">
            <v>Fakulta politických vied a medzinárodných vzťahov</v>
          </cell>
          <cell r="L2346">
            <v>2</v>
          </cell>
          <cell r="M2346">
            <v>2</v>
          </cell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BH2346">
            <v>0</v>
          </cell>
          <cell r="BI2346">
            <v>1</v>
          </cell>
          <cell r="BJ2346">
            <v>0</v>
          </cell>
          <cell r="BK2346" t="str">
            <v>UMB</v>
          </cell>
          <cell r="BN2346">
            <v>0</v>
          </cell>
        </row>
        <row r="2347">
          <cell r="A2347">
            <v>714000000</v>
          </cell>
          <cell r="D2347" t="str">
            <v>Univerzita Mateja Bela v Banskej Bystrici</v>
          </cell>
          <cell r="E2347" t="str">
            <v>Fakulta politických vied a medzinárodných vzťahov</v>
          </cell>
          <cell r="L2347">
            <v>2</v>
          </cell>
          <cell r="M2347">
            <v>3</v>
          </cell>
          <cell r="AN2347">
            <v>0</v>
          </cell>
          <cell r="AO2347">
            <v>0</v>
          </cell>
          <cell r="AP2347">
            <v>0</v>
          </cell>
          <cell r="AQ2347">
            <v>0</v>
          </cell>
          <cell r="AR2347">
            <v>0</v>
          </cell>
          <cell r="BH2347">
            <v>0</v>
          </cell>
          <cell r="BI2347">
            <v>4</v>
          </cell>
          <cell r="BJ2347">
            <v>0</v>
          </cell>
          <cell r="BK2347" t="str">
            <v>UMB</v>
          </cell>
          <cell r="BN2347">
            <v>0</v>
          </cell>
        </row>
        <row r="2348">
          <cell r="A2348">
            <v>714000000</v>
          </cell>
          <cell r="D2348" t="str">
            <v>Univerzita Mateja Bela v Banskej Bystrici</v>
          </cell>
          <cell r="E2348" t="str">
            <v>Fakulta politických vied a medzinárodných vzťahov</v>
          </cell>
          <cell r="L2348">
            <v>1</v>
          </cell>
          <cell r="M2348">
            <v>1</v>
          </cell>
          <cell r="AN2348">
            <v>414</v>
          </cell>
          <cell r="AO2348">
            <v>441</v>
          </cell>
          <cell r="AP2348">
            <v>0</v>
          </cell>
          <cell r="AQ2348">
            <v>0</v>
          </cell>
          <cell r="AR2348">
            <v>414</v>
          </cell>
          <cell r="BH2348">
            <v>355.54285714285714</v>
          </cell>
          <cell r="BI2348">
            <v>441</v>
          </cell>
          <cell r="BJ2348">
            <v>0</v>
          </cell>
          <cell r="BK2348" t="str">
            <v>UMB</v>
          </cell>
          <cell r="BN2348">
            <v>414</v>
          </cell>
        </row>
        <row r="2349">
          <cell r="A2349">
            <v>714000000</v>
          </cell>
          <cell r="D2349" t="str">
            <v>Univerzita Mateja Bela v Banskej Bystrici</v>
          </cell>
          <cell r="E2349" t="str">
            <v>Fakulta politických vied a medzinárodných vzťahov</v>
          </cell>
          <cell r="L2349">
            <v>1</v>
          </cell>
          <cell r="M2349">
            <v>2</v>
          </cell>
          <cell r="AN2349">
            <v>69</v>
          </cell>
          <cell r="AO2349">
            <v>81</v>
          </cell>
          <cell r="AP2349">
            <v>0</v>
          </cell>
          <cell r="AQ2349">
            <v>0</v>
          </cell>
          <cell r="AR2349">
            <v>69</v>
          </cell>
          <cell r="BH2349">
            <v>54.794117647058826</v>
          </cell>
          <cell r="BI2349">
            <v>81</v>
          </cell>
          <cell r="BJ2349">
            <v>0</v>
          </cell>
          <cell r="BK2349" t="str">
            <v>UMB</v>
          </cell>
          <cell r="BN2349">
            <v>69</v>
          </cell>
        </row>
        <row r="2350">
          <cell r="A2350">
            <v>714000000</v>
          </cell>
          <cell r="D2350" t="str">
            <v>Univerzita Mateja Bela v Banskej Bystrici</v>
          </cell>
          <cell r="E2350" t="str">
            <v>Fakulta politických vied a medzinárodných vzťahov</v>
          </cell>
          <cell r="L2350">
            <v>1</v>
          </cell>
          <cell r="M2350">
            <v>1</v>
          </cell>
          <cell r="AN2350">
            <v>26</v>
          </cell>
          <cell r="AO2350">
            <v>30</v>
          </cell>
          <cell r="AP2350">
            <v>0</v>
          </cell>
          <cell r="AQ2350">
            <v>0</v>
          </cell>
          <cell r="AR2350">
            <v>26</v>
          </cell>
          <cell r="BH2350">
            <v>23</v>
          </cell>
          <cell r="BI2350">
            <v>30</v>
          </cell>
          <cell r="BJ2350">
            <v>0</v>
          </cell>
          <cell r="BK2350" t="str">
            <v>UMB</v>
          </cell>
          <cell r="BN2350">
            <v>26</v>
          </cell>
        </row>
        <row r="2351">
          <cell r="A2351">
            <v>714000000</v>
          </cell>
          <cell r="D2351" t="str">
            <v>Univerzita Mateja Bela v Banskej Bystrici</v>
          </cell>
          <cell r="E2351" t="str">
            <v>Fakulta politických vied a medzinárodných vzťahov</v>
          </cell>
          <cell r="L2351">
            <v>2</v>
          </cell>
          <cell r="M2351">
            <v>1</v>
          </cell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BH2351">
            <v>0</v>
          </cell>
          <cell r="BI2351">
            <v>1</v>
          </cell>
          <cell r="BJ2351">
            <v>0</v>
          </cell>
          <cell r="BK2351" t="str">
            <v>UMB</v>
          </cell>
          <cell r="BN2351">
            <v>0</v>
          </cell>
        </row>
        <row r="2352">
          <cell r="A2352">
            <v>714000000</v>
          </cell>
          <cell r="D2352" t="str">
            <v>Univerzita Mateja Bela v Banskej Bystrici</v>
          </cell>
          <cell r="E2352" t="str">
            <v>Právnická fakulta</v>
          </cell>
          <cell r="L2352">
            <v>2</v>
          </cell>
          <cell r="M2352">
            <v>3</v>
          </cell>
          <cell r="AN2352">
            <v>0</v>
          </cell>
          <cell r="AO2352">
            <v>0</v>
          </cell>
          <cell r="AP2352">
            <v>0</v>
          </cell>
          <cell r="AQ2352">
            <v>0</v>
          </cell>
          <cell r="AR2352">
            <v>0</v>
          </cell>
          <cell r="BH2352">
            <v>0</v>
          </cell>
          <cell r="BI2352">
            <v>22</v>
          </cell>
          <cell r="BJ2352">
            <v>0</v>
          </cell>
          <cell r="BK2352" t="str">
            <v>UMB</v>
          </cell>
          <cell r="BN2352">
            <v>0</v>
          </cell>
        </row>
        <row r="2353">
          <cell r="A2353">
            <v>714000000</v>
          </cell>
          <cell r="D2353" t="str">
            <v>Univerzita Mateja Bela v Banskej Bystrici</v>
          </cell>
          <cell r="E2353" t="str">
            <v>Právnická fakulta</v>
          </cell>
          <cell r="L2353">
            <v>2</v>
          </cell>
          <cell r="M2353">
            <v>1</v>
          </cell>
          <cell r="AN2353">
            <v>2</v>
          </cell>
          <cell r="AO2353">
            <v>0</v>
          </cell>
          <cell r="AP2353">
            <v>0</v>
          </cell>
          <cell r="AQ2353">
            <v>0</v>
          </cell>
          <cell r="AR2353">
            <v>0</v>
          </cell>
          <cell r="BH2353">
            <v>0</v>
          </cell>
          <cell r="BI2353">
            <v>101</v>
          </cell>
          <cell r="BJ2353">
            <v>0</v>
          </cell>
          <cell r="BK2353" t="str">
            <v>UMB</v>
          </cell>
          <cell r="BN2353">
            <v>0</v>
          </cell>
        </row>
        <row r="2354">
          <cell r="A2354">
            <v>714000000</v>
          </cell>
          <cell r="D2354" t="str">
            <v>Univerzita Mateja Bela v Banskej Bystrici</v>
          </cell>
          <cell r="E2354" t="str">
            <v>Právnická fakulta</v>
          </cell>
          <cell r="L2354">
            <v>2</v>
          </cell>
          <cell r="M2354">
            <v>2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BH2354">
            <v>0</v>
          </cell>
          <cell r="BI2354">
            <v>91</v>
          </cell>
          <cell r="BJ2354">
            <v>0</v>
          </cell>
          <cell r="BK2354" t="str">
            <v>UMB</v>
          </cell>
          <cell r="BN2354">
            <v>0</v>
          </cell>
        </row>
        <row r="2355">
          <cell r="A2355">
            <v>714000000</v>
          </cell>
          <cell r="D2355" t="str">
            <v>Univerzita Mateja Bela v Banskej Bystrici</v>
          </cell>
          <cell r="E2355" t="str">
            <v>Právnická fakulta</v>
          </cell>
          <cell r="L2355">
            <v>1</v>
          </cell>
          <cell r="M2355">
            <v>3</v>
          </cell>
          <cell r="AN2355">
            <v>1</v>
          </cell>
          <cell r="AO2355">
            <v>0</v>
          </cell>
          <cell r="AP2355">
            <v>0</v>
          </cell>
          <cell r="AQ2355">
            <v>0</v>
          </cell>
          <cell r="AR2355">
            <v>1</v>
          </cell>
          <cell r="BH2355">
            <v>4.4000000000000004</v>
          </cell>
          <cell r="BI2355">
            <v>1</v>
          </cell>
          <cell r="BJ2355">
            <v>1</v>
          </cell>
          <cell r="BK2355" t="str">
            <v>UMB</v>
          </cell>
          <cell r="BN2355">
            <v>1</v>
          </cell>
        </row>
        <row r="2356">
          <cell r="A2356">
            <v>714000000</v>
          </cell>
          <cell r="D2356" t="str">
            <v>Univerzita Mateja Bela v Banskej Bystrici</v>
          </cell>
          <cell r="E2356" t="str">
            <v>Právnická fakulta</v>
          </cell>
          <cell r="L2356">
            <v>2</v>
          </cell>
          <cell r="M2356">
            <v>3</v>
          </cell>
          <cell r="AN2356">
            <v>0</v>
          </cell>
          <cell r="AO2356">
            <v>0</v>
          </cell>
          <cell r="AP2356">
            <v>0</v>
          </cell>
          <cell r="AQ2356">
            <v>0</v>
          </cell>
          <cell r="AR2356">
            <v>0</v>
          </cell>
          <cell r="BH2356">
            <v>0</v>
          </cell>
          <cell r="BI2356">
            <v>1</v>
          </cell>
          <cell r="BJ2356">
            <v>0</v>
          </cell>
          <cell r="BK2356" t="str">
            <v>UMB</v>
          </cell>
          <cell r="BN2356">
            <v>0</v>
          </cell>
        </row>
        <row r="2357">
          <cell r="A2357">
            <v>714000000</v>
          </cell>
          <cell r="D2357" t="str">
            <v>Univerzita Mateja Bela v Banskej Bystrici</v>
          </cell>
          <cell r="E2357" t="str">
            <v>Právnická fakulta</v>
          </cell>
          <cell r="L2357">
            <v>1</v>
          </cell>
          <cell r="M2357">
            <v>2</v>
          </cell>
          <cell r="AN2357">
            <v>173</v>
          </cell>
          <cell r="AO2357">
            <v>200</v>
          </cell>
          <cell r="AP2357">
            <v>0</v>
          </cell>
          <cell r="AQ2357">
            <v>0</v>
          </cell>
          <cell r="AR2357">
            <v>173</v>
          </cell>
          <cell r="BH2357">
            <v>151.1012658227848</v>
          </cell>
          <cell r="BI2357">
            <v>200</v>
          </cell>
          <cell r="BJ2357">
            <v>0</v>
          </cell>
          <cell r="BK2357" t="str">
            <v>UMB</v>
          </cell>
          <cell r="BN2357">
            <v>173</v>
          </cell>
        </row>
        <row r="2358">
          <cell r="A2358">
            <v>714000000</v>
          </cell>
          <cell r="D2358" t="str">
            <v>Univerzita Mateja Bela v Banskej Bystrici</v>
          </cell>
          <cell r="E2358" t="str">
            <v>Právnická fakulta</v>
          </cell>
          <cell r="L2358">
            <v>2</v>
          </cell>
          <cell r="M2358">
            <v>3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BH2358">
            <v>0</v>
          </cell>
          <cell r="BI2358">
            <v>7</v>
          </cell>
          <cell r="BJ2358">
            <v>0</v>
          </cell>
          <cell r="BK2358" t="str">
            <v>UMB</v>
          </cell>
          <cell r="BN2358">
            <v>0</v>
          </cell>
        </row>
        <row r="2359">
          <cell r="A2359">
            <v>714000000</v>
          </cell>
          <cell r="D2359" t="str">
            <v>Univerzita Mateja Bela v Banskej Bystrici</v>
          </cell>
          <cell r="E2359" t="str">
            <v>Právnická fakulta</v>
          </cell>
          <cell r="L2359">
            <v>1</v>
          </cell>
          <cell r="M2359">
            <v>1</v>
          </cell>
          <cell r="AN2359">
            <v>461</v>
          </cell>
          <cell r="AO2359">
            <v>495</v>
          </cell>
          <cell r="AP2359">
            <v>0</v>
          </cell>
          <cell r="AQ2359">
            <v>0</v>
          </cell>
          <cell r="AR2359">
            <v>461</v>
          </cell>
          <cell r="BH2359">
            <v>386.6</v>
          </cell>
          <cell r="BI2359">
            <v>495</v>
          </cell>
          <cell r="BJ2359">
            <v>0</v>
          </cell>
          <cell r="BK2359" t="str">
            <v>UMB</v>
          </cell>
          <cell r="BN2359">
            <v>461</v>
          </cell>
        </row>
        <row r="2360">
          <cell r="A2360">
            <v>714000000</v>
          </cell>
          <cell r="D2360" t="str">
            <v>Univerzita Mateja Bela v Banskej Bystrici</v>
          </cell>
          <cell r="E2360" t="str">
            <v>Právnická fakulta</v>
          </cell>
          <cell r="L2360">
            <v>1</v>
          </cell>
          <cell r="M2360">
            <v>3</v>
          </cell>
          <cell r="AN2360">
            <v>1</v>
          </cell>
          <cell r="AO2360">
            <v>0</v>
          </cell>
          <cell r="AP2360">
            <v>0</v>
          </cell>
          <cell r="AQ2360">
            <v>0</v>
          </cell>
          <cell r="AR2360">
            <v>1</v>
          </cell>
          <cell r="BH2360">
            <v>4.4000000000000004</v>
          </cell>
          <cell r="BI2360">
            <v>1</v>
          </cell>
          <cell r="BJ2360">
            <v>1</v>
          </cell>
          <cell r="BK2360" t="str">
            <v>UMB</v>
          </cell>
          <cell r="BN2360">
            <v>1</v>
          </cell>
        </row>
        <row r="2361">
          <cell r="A2361">
            <v>714000000</v>
          </cell>
          <cell r="D2361" t="str">
            <v>Univerzita Mateja Bela v Banskej Bystrici</v>
          </cell>
          <cell r="E2361" t="str">
            <v>Filozofická fakulta</v>
          </cell>
          <cell r="L2361">
            <v>1</v>
          </cell>
          <cell r="M2361">
            <v>3</v>
          </cell>
          <cell r="AN2361">
            <v>2</v>
          </cell>
          <cell r="AO2361">
            <v>0</v>
          </cell>
          <cell r="AP2361">
            <v>0</v>
          </cell>
          <cell r="AQ2361">
            <v>0</v>
          </cell>
          <cell r="AR2361">
            <v>2</v>
          </cell>
          <cell r="BH2361">
            <v>8.8000000000000007</v>
          </cell>
          <cell r="BI2361">
            <v>2</v>
          </cell>
          <cell r="BJ2361">
            <v>2</v>
          </cell>
          <cell r="BK2361" t="str">
            <v>UMB</v>
          </cell>
          <cell r="BN2361">
            <v>2</v>
          </cell>
        </row>
        <row r="2362">
          <cell r="A2362">
            <v>714000000</v>
          </cell>
          <cell r="D2362" t="str">
            <v>Univerzita Mateja Bela v Banskej Bystrici</v>
          </cell>
          <cell r="E2362" t="str">
            <v>Filozofická fakulta</v>
          </cell>
          <cell r="L2362">
            <v>2</v>
          </cell>
          <cell r="M2362">
            <v>3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BH2362">
            <v>0</v>
          </cell>
          <cell r="BI2362">
            <v>7</v>
          </cell>
          <cell r="BJ2362">
            <v>0</v>
          </cell>
          <cell r="BK2362" t="str">
            <v>UMB</v>
          </cell>
          <cell r="BN2362">
            <v>0</v>
          </cell>
        </row>
        <row r="2363">
          <cell r="A2363">
            <v>714000000</v>
          </cell>
          <cell r="D2363" t="str">
            <v>Univerzita Mateja Bela v Banskej Bystrici</v>
          </cell>
          <cell r="E2363" t="str">
            <v>Filozofická fakulta</v>
          </cell>
          <cell r="L2363">
            <v>1</v>
          </cell>
          <cell r="M2363">
            <v>3</v>
          </cell>
          <cell r="AN2363">
            <v>3</v>
          </cell>
          <cell r="AO2363">
            <v>0</v>
          </cell>
          <cell r="AP2363">
            <v>0</v>
          </cell>
          <cell r="AQ2363">
            <v>0</v>
          </cell>
          <cell r="AR2363">
            <v>3</v>
          </cell>
          <cell r="BH2363">
            <v>13.200000000000001</v>
          </cell>
          <cell r="BI2363">
            <v>3</v>
          </cell>
          <cell r="BJ2363">
            <v>3</v>
          </cell>
          <cell r="BK2363" t="str">
            <v>UMB</v>
          </cell>
          <cell r="BN2363">
            <v>3</v>
          </cell>
        </row>
        <row r="2364">
          <cell r="A2364">
            <v>714000000</v>
          </cell>
          <cell r="D2364" t="str">
            <v>Univerzita Mateja Bela v Banskej Bystrici</v>
          </cell>
          <cell r="E2364" t="str">
            <v>Filozofická fakulta</v>
          </cell>
          <cell r="L2364">
            <v>1</v>
          </cell>
          <cell r="M2364">
            <v>3</v>
          </cell>
          <cell r="AN2364">
            <v>2</v>
          </cell>
          <cell r="AO2364">
            <v>0</v>
          </cell>
          <cell r="AP2364">
            <v>0</v>
          </cell>
          <cell r="AQ2364">
            <v>0</v>
          </cell>
          <cell r="AR2364">
            <v>2</v>
          </cell>
          <cell r="BH2364">
            <v>8.8000000000000007</v>
          </cell>
          <cell r="BI2364">
            <v>2</v>
          </cell>
          <cell r="BJ2364">
            <v>2</v>
          </cell>
          <cell r="BK2364" t="str">
            <v>UMB</v>
          </cell>
          <cell r="BN2364">
            <v>2</v>
          </cell>
        </row>
        <row r="2365">
          <cell r="A2365">
            <v>714000000</v>
          </cell>
          <cell r="D2365" t="str">
            <v>Univerzita Mateja Bela v Banskej Bystrici</v>
          </cell>
          <cell r="E2365" t="str">
            <v>Filozofická fakulta</v>
          </cell>
          <cell r="L2365">
            <v>1</v>
          </cell>
          <cell r="M2365">
            <v>2</v>
          </cell>
          <cell r="AN2365">
            <v>13</v>
          </cell>
          <cell r="AO2365">
            <v>15</v>
          </cell>
          <cell r="AP2365">
            <v>0</v>
          </cell>
          <cell r="AQ2365">
            <v>0</v>
          </cell>
          <cell r="AR2365">
            <v>13</v>
          </cell>
          <cell r="BH2365">
            <v>16.25</v>
          </cell>
          <cell r="BI2365">
            <v>15</v>
          </cell>
          <cell r="BJ2365">
            <v>0</v>
          </cell>
          <cell r="BK2365" t="str">
            <v>UMB</v>
          </cell>
          <cell r="BN2365">
            <v>13</v>
          </cell>
        </row>
        <row r="2366">
          <cell r="A2366">
            <v>714000000</v>
          </cell>
          <cell r="D2366" t="str">
            <v>Univerzita Mateja Bela v Banskej Bystrici</v>
          </cell>
          <cell r="E2366" t="str">
            <v>Filozofická fakulta</v>
          </cell>
          <cell r="L2366">
            <v>2</v>
          </cell>
          <cell r="M2366">
            <v>2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BH2366">
            <v>0</v>
          </cell>
          <cell r="BI2366">
            <v>12</v>
          </cell>
          <cell r="BJ2366">
            <v>0</v>
          </cell>
          <cell r="BK2366" t="str">
            <v>UMB</v>
          </cell>
          <cell r="BN2366">
            <v>0</v>
          </cell>
        </row>
        <row r="2367">
          <cell r="A2367">
            <v>714000000</v>
          </cell>
          <cell r="D2367" t="str">
            <v>Univerzita Mateja Bela v Banskej Bystrici</v>
          </cell>
          <cell r="E2367" t="str">
            <v>Filozofická fakulta</v>
          </cell>
          <cell r="L2367">
            <v>1</v>
          </cell>
          <cell r="M2367">
            <v>2</v>
          </cell>
          <cell r="AN2367">
            <v>13.5</v>
          </cell>
          <cell r="AO2367">
            <v>14</v>
          </cell>
          <cell r="AP2367">
            <v>0</v>
          </cell>
          <cell r="AQ2367">
            <v>0</v>
          </cell>
          <cell r="AR2367">
            <v>13.5</v>
          </cell>
          <cell r="BH2367">
            <v>7.5</v>
          </cell>
          <cell r="BI2367">
            <v>14</v>
          </cell>
          <cell r="BJ2367">
            <v>0</v>
          </cell>
          <cell r="BK2367" t="str">
            <v>UMB</v>
          </cell>
          <cell r="BN2367">
            <v>13.5</v>
          </cell>
        </row>
        <row r="2368">
          <cell r="A2368">
            <v>714000000</v>
          </cell>
          <cell r="D2368" t="str">
            <v>Univerzita Mateja Bela v Banskej Bystrici</v>
          </cell>
          <cell r="E2368" t="str">
            <v>Filozofická fakulta</v>
          </cell>
          <cell r="L2368">
            <v>1</v>
          </cell>
          <cell r="M2368">
            <v>1</v>
          </cell>
          <cell r="AN2368">
            <v>4</v>
          </cell>
          <cell r="AO2368">
            <v>5</v>
          </cell>
          <cell r="AP2368">
            <v>0</v>
          </cell>
          <cell r="AQ2368">
            <v>0</v>
          </cell>
          <cell r="AR2368">
            <v>4</v>
          </cell>
          <cell r="BH2368">
            <v>3.0999999999999996</v>
          </cell>
          <cell r="BI2368">
            <v>5</v>
          </cell>
          <cell r="BJ2368">
            <v>0</v>
          </cell>
          <cell r="BK2368" t="str">
            <v>UMB</v>
          </cell>
          <cell r="BN2368">
            <v>4</v>
          </cell>
        </row>
        <row r="2369">
          <cell r="A2369">
            <v>714000000</v>
          </cell>
          <cell r="D2369" t="str">
            <v>Univerzita Mateja Bela v Banskej Bystrici</v>
          </cell>
          <cell r="E2369" t="str">
            <v>Filozofická fakulta</v>
          </cell>
          <cell r="L2369">
            <v>1</v>
          </cell>
          <cell r="M2369">
            <v>2</v>
          </cell>
          <cell r="AN2369">
            <v>12.5</v>
          </cell>
          <cell r="AO2369">
            <v>13</v>
          </cell>
          <cell r="AP2369">
            <v>0</v>
          </cell>
          <cell r="AQ2369">
            <v>0</v>
          </cell>
          <cell r="AR2369">
            <v>12.5</v>
          </cell>
          <cell r="BH2369">
            <v>9.1666666666666696</v>
          </cell>
          <cell r="BI2369">
            <v>13</v>
          </cell>
          <cell r="BJ2369">
            <v>0</v>
          </cell>
          <cell r="BK2369" t="str">
            <v>UMB</v>
          </cell>
          <cell r="BN2369">
            <v>12.5</v>
          </cell>
        </row>
        <row r="2370">
          <cell r="A2370">
            <v>714000000</v>
          </cell>
          <cell r="D2370" t="str">
            <v>Univerzita Mateja Bela v Banskej Bystrici</v>
          </cell>
          <cell r="E2370" t="str">
            <v>Filozofická fakulta</v>
          </cell>
          <cell r="L2370">
            <v>1</v>
          </cell>
          <cell r="M2370">
            <v>1</v>
          </cell>
          <cell r="AN2370">
            <v>14.5</v>
          </cell>
          <cell r="AO2370">
            <v>18</v>
          </cell>
          <cell r="AP2370">
            <v>0</v>
          </cell>
          <cell r="AQ2370">
            <v>0</v>
          </cell>
          <cell r="AR2370">
            <v>14.5</v>
          </cell>
          <cell r="BH2370">
            <v>16.0625</v>
          </cell>
          <cell r="BI2370">
            <v>18</v>
          </cell>
          <cell r="BJ2370">
            <v>0</v>
          </cell>
          <cell r="BK2370" t="str">
            <v>UMB</v>
          </cell>
          <cell r="BN2370">
            <v>14.5</v>
          </cell>
        </row>
        <row r="2371">
          <cell r="A2371">
            <v>714000000</v>
          </cell>
          <cell r="D2371" t="str">
            <v>Univerzita Mateja Bela v Banskej Bystrici</v>
          </cell>
          <cell r="E2371" t="str">
            <v>Filozofická fakulta</v>
          </cell>
          <cell r="L2371">
            <v>1</v>
          </cell>
          <cell r="M2371">
            <v>2</v>
          </cell>
          <cell r="AN2371">
            <v>1</v>
          </cell>
          <cell r="AO2371">
            <v>1</v>
          </cell>
          <cell r="AP2371">
            <v>0</v>
          </cell>
          <cell r="AQ2371">
            <v>0</v>
          </cell>
          <cell r="AR2371">
            <v>1</v>
          </cell>
          <cell r="BH2371">
            <v>0.79487179487179493</v>
          </cell>
          <cell r="BI2371">
            <v>1</v>
          </cell>
          <cell r="BJ2371">
            <v>0</v>
          </cell>
          <cell r="BK2371" t="str">
            <v>UMB</v>
          </cell>
          <cell r="BN2371">
            <v>1</v>
          </cell>
        </row>
        <row r="2372">
          <cell r="A2372">
            <v>714000000</v>
          </cell>
          <cell r="D2372" t="str">
            <v>Univerzita Mateja Bela v Banskej Bystrici</v>
          </cell>
          <cell r="E2372" t="str">
            <v>Filozofická fakulta</v>
          </cell>
          <cell r="L2372">
            <v>1</v>
          </cell>
          <cell r="M2372">
            <v>2</v>
          </cell>
          <cell r="AN2372">
            <v>3</v>
          </cell>
          <cell r="AO2372">
            <v>3</v>
          </cell>
          <cell r="AP2372">
            <v>0</v>
          </cell>
          <cell r="AQ2372">
            <v>0</v>
          </cell>
          <cell r="AR2372">
            <v>3</v>
          </cell>
          <cell r="BH2372">
            <v>2.25</v>
          </cell>
          <cell r="BI2372">
            <v>3</v>
          </cell>
          <cell r="BJ2372">
            <v>0</v>
          </cell>
          <cell r="BK2372" t="str">
            <v>UMB</v>
          </cell>
          <cell r="BN2372">
            <v>3</v>
          </cell>
        </row>
        <row r="2373">
          <cell r="A2373">
            <v>714000000</v>
          </cell>
          <cell r="D2373" t="str">
            <v>Univerzita Mateja Bela v Banskej Bystrici</v>
          </cell>
          <cell r="E2373" t="str">
            <v>Filozofická fakulta</v>
          </cell>
          <cell r="L2373">
            <v>1</v>
          </cell>
          <cell r="M2373">
            <v>2</v>
          </cell>
          <cell r="AN2373">
            <v>1</v>
          </cell>
          <cell r="AO2373">
            <v>1</v>
          </cell>
          <cell r="AP2373">
            <v>0</v>
          </cell>
          <cell r="AQ2373">
            <v>0</v>
          </cell>
          <cell r="AR2373">
            <v>1</v>
          </cell>
          <cell r="BH2373">
            <v>1</v>
          </cell>
          <cell r="BI2373">
            <v>1</v>
          </cell>
          <cell r="BJ2373">
            <v>0</v>
          </cell>
          <cell r="BK2373" t="str">
            <v>UMB</v>
          </cell>
          <cell r="BN2373">
            <v>1</v>
          </cell>
        </row>
        <row r="2374">
          <cell r="A2374">
            <v>708000000</v>
          </cell>
          <cell r="D2374" t="str">
            <v>Univerzita veterinárskeho lekárstva a farmácie v Košiciach</v>
          </cell>
          <cell r="E2374">
            <v>0</v>
          </cell>
          <cell r="L2374">
            <v>1</v>
          </cell>
          <cell r="M2374">
            <v>1</v>
          </cell>
          <cell r="AN2374">
            <v>51</v>
          </cell>
          <cell r="AO2374">
            <v>56</v>
          </cell>
          <cell r="AP2374">
            <v>0</v>
          </cell>
          <cell r="AQ2374">
            <v>0</v>
          </cell>
          <cell r="AR2374">
            <v>51</v>
          </cell>
          <cell r="BH2374">
            <v>155.584</v>
          </cell>
          <cell r="BI2374">
            <v>56</v>
          </cell>
          <cell r="BJ2374">
            <v>0</v>
          </cell>
          <cell r="BK2374" t="str">
            <v>UVLF</v>
          </cell>
          <cell r="BN2374">
            <v>51</v>
          </cell>
        </row>
        <row r="2375">
          <cell r="A2375">
            <v>708000000</v>
          </cell>
          <cell r="D2375" t="str">
            <v>Univerzita veterinárskeho lekárstva a farmácie v Košiciach</v>
          </cell>
          <cell r="E2375">
            <v>0</v>
          </cell>
          <cell r="L2375">
            <v>2</v>
          </cell>
          <cell r="M2375">
            <v>1</v>
          </cell>
          <cell r="AN2375">
            <v>2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BH2375">
            <v>0</v>
          </cell>
          <cell r="BI2375">
            <v>15</v>
          </cell>
          <cell r="BJ2375">
            <v>0</v>
          </cell>
          <cell r="BK2375" t="str">
            <v>UVLF</v>
          </cell>
          <cell r="BN2375">
            <v>0</v>
          </cell>
        </row>
        <row r="2376">
          <cell r="A2376">
            <v>708000000</v>
          </cell>
          <cell r="D2376" t="str">
            <v>Univerzita veterinárskeho lekárstva a farmácie v Košiciach</v>
          </cell>
          <cell r="E2376">
            <v>0</v>
          </cell>
          <cell r="L2376">
            <v>1</v>
          </cell>
          <cell r="M2376">
            <v>2</v>
          </cell>
          <cell r="AN2376">
            <v>38</v>
          </cell>
          <cell r="AO2376">
            <v>39</v>
          </cell>
          <cell r="AP2376">
            <v>0</v>
          </cell>
          <cell r="AQ2376">
            <v>0</v>
          </cell>
          <cell r="AR2376">
            <v>38</v>
          </cell>
          <cell r="BH2376">
            <v>140.60000000000002</v>
          </cell>
          <cell r="BI2376">
            <v>39</v>
          </cell>
          <cell r="BJ2376">
            <v>0</v>
          </cell>
          <cell r="BK2376" t="str">
            <v>UVLF</v>
          </cell>
          <cell r="BN2376">
            <v>38</v>
          </cell>
        </row>
        <row r="2377">
          <cell r="A2377">
            <v>708000000</v>
          </cell>
          <cell r="D2377" t="str">
            <v>Univerzita veterinárskeho lekárstva a farmácie v Košiciach</v>
          </cell>
          <cell r="E2377">
            <v>0</v>
          </cell>
          <cell r="L2377">
            <v>2</v>
          </cell>
          <cell r="M2377">
            <v>3</v>
          </cell>
          <cell r="AN2377">
            <v>1</v>
          </cell>
          <cell r="AO2377">
            <v>0</v>
          </cell>
          <cell r="AP2377">
            <v>0</v>
          </cell>
          <cell r="AQ2377">
            <v>0</v>
          </cell>
          <cell r="AR2377">
            <v>0</v>
          </cell>
          <cell r="BH2377">
            <v>0</v>
          </cell>
          <cell r="BI2377">
            <v>1</v>
          </cell>
          <cell r="BJ2377">
            <v>0</v>
          </cell>
          <cell r="BK2377" t="str">
            <v>UVLF</v>
          </cell>
          <cell r="BN2377">
            <v>0</v>
          </cell>
        </row>
        <row r="2378">
          <cell r="A2378">
            <v>708000000</v>
          </cell>
          <cell r="D2378" t="str">
            <v>Univerzita veterinárskeho lekárstva a farmácie v Košiciach</v>
          </cell>
          <cell r="E2378">
            <v>0</v>
          </cell>
          <cell r="L2378">
            <v>1</v>
          </cell>
          <cell r="M2378">
            <v>3</v>
          </cell>
          <cell r="AN2378">
            <v>4</v>
          </cell>
          <cell r="AO2378">
            <v>0</v>
          </cell>
          <cell r="AP2378">
            <v>0</v>
          </cell>
          <cell r="AQ2378">
            <v>0</v>
          </cell>
          <cell r="AR2378">
            <v>4</v>
          </cell>
          <cell r="BH2378">
            <v>25.200000000000003</v>
          </cell>
          <cell r="BI2378">
            <v>4</v>
          </cell>
          <cell r="BJ2378">
            <v>4</v>
          </cell>
          <cell r="BK2378" t="str">
            <v>UVLF</v>
          </cell>
          <cell r="BN2378">
            <v>4</v>
          </cell>
        </row>
        <row r="2379">
          <cell r="A2379">
            <v>708000000</v>
          </cell>
          <cell r="D2379" t="str">
            <v>Univerzita veterinárskeho lekárstva a farmácie v Košiciach</v>
          </cell>
          <cell r="E2379">
            <v>0</v>
          </cell>
          <cell r="L2379">
            <v>1</v>
          </cell>
          <cell r="M2379">
            <v>3</v>
          </cell>
          <cell r="AN2379">
            <v>2</v>
          </cell>
          <cell r="AO2379">
            <v>0</v>
          </cell>
          <cell r="AP2379">
            <v>0</v>
          </cell>
          <cell r="AQ2379">
            <v>0</v>
          </cell>
          <cell r="AR2379">
            <v>2</v>
          </cell>
          <cell r="BH2379">
            <v>12.600000000000001</v>
          </cell>
          <cell r="BI2379">
            <v>2</v>
          </cell>
          <cell r="BJ2379">
            <v>2</v>
          </cell>
          <cell r="BK2379" t="str">
            <v>UVLF</v>
          </cell>
          <cell r="BN2379">
            <v>2</v>
          </cell>
        </row>
        <row r="2380">
          <cell r="A2380">
            <v>708000000</v>
          </cell>
          <cell r="D2380" t="str">
            <v>Univerzita veterinárskeho lekárstva a farmácie v Košiciach</v>
          </cell>
          <cell r="E2380">
            <v>0</v>
          </cell>
          <cell r="L2380">
            <v>1</v>
          </cell>
          <cell r="M2380">
            <v>2</v>
          </cell>
          <cell r="AN2380">
            <v>10</v>
          </cell>
          <cell r="AO2380">
            <v>10</v>
          </cell>
          <cell r="AP2380">
            <v>0</v>
          </cell>
          <cell r="AQ2380">
            <v>0</v>
          </cell>
          <cell r="AR2380">
            <v>10</v>
          </cell>
          <cell r="BH2380">
            <v>25.142857142857142</v>
          </cell>
          <cell r="BI2380">
            <v>10</v>
          </cell>
          <cell r="BJ2380">
            <v>0</v>
          </cell>
          <cell r="BK2380" t="str">
            <v>UVLF</v>
          </cell>
          <cell r="BN2380">
            <v>10</v>
          </cell>
        </row>
        <row r="2381">
          <cell r="A2381">
            <v>708000000</v>
          </cell>
          <cell r="D2381" t="str">
            <v>Univerzita veterinárskeho lekárstva a farmácie v Košiciach</v>
          </cell>
          <cell r="E2381">
            <v>0</v>
          </cell>
          <cell r="L2381">
            <v>2</v>
          </cell>
          <cell r="M2381">
            <v>3</v>
          </cell>
          <cell r="AN2381">
            <v>2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BH2381">
            <v>0</v>
          </cell>
          <cell r="BI2381">
            <v>2</v>
          </cell>
          <cell r="BJ2381">
            <v>0</v>
          </cell>
          <cell r="BK2381" t="str">
            <v>UVLF</v>
          </cell>
          <cell r="BN2381">
            <v>0</v>
          </cell>
        </row>
        <row r="2382">
          <cell r="A2382">
            <v>716000000</v>
          </cell>
          <cell r="D2382" t="str">
            <v>Univerzita Konštantína Filozofa v Nitre</v>
          </cell>
          <cell r="E2382" t="str">
            <v>Fakulta prírodných vied a informatiky</v>
          </cell>
          <cell r="L2382">
            <v>1</v>
          </cell>
          <cell r="M2382">
            <v>2</v>
          </cell>
          <cell r="AN2382">
            <v>2</v>
          </cell>
          <cell r="AO2382">
            <v>2</v>
          </cell>
          <cell r="AP2382">
            <v>0</v>
          </cell>
          <cell r="AQ2382">
            <v>0</v>
          </cell>
          <cell r="AR2382">
            <v>2</v>
          </cell>
          <cell r="BH2382">
            <v>3</v>
          </cell>
          <cell r="BI2382">
            <v>2</v>
          </cell>
          <cell r="BJ2382">
            <v>0</v>
          </cell>
          <cell r="BK2382" t="str">
            <v>UKF</v>
          </cell>
          <cell r="BN2382">
            <v>2</v>
          </cell>
        </row>
        <row r="2383">
          <cell r="A2383">
            <v>716000000</v>
          </cell>
          <cell r="D2383" t="str">
            <v>Univerzita Konštantína Filozofa v Nitre</v>
          </cell>
          <cell r="E2383" t="str">
            <v>Fakulta prírodných vied a informatiky</v>
          </cell>
          <cell r="L2383">
            <v>1</v>
          </cell>
          <cell r="M2383">
            <v>2</v>
          </cell>
          <cell r="AN2383">
            <v>3</v>
          </cell>
          <cell r="AO2383">
            <v>3</v>
          </cell>
          <cell r="AP2383">
            <v>0</v>
          </cell>
          <cell r="AQ2383">
            <v>0</v>
          </cell>
          <cell r="AR2383">
            <v>3</v>
          </cell>
          <cell r="BH2383">
            <v>0</v>
          </cell>
          <cell r="BI2383">
            <v>3</v>
          </cell>
          <cell r="BJ2383">
            <v>0</v>
          </cell>
          <cell r="BK2383" t="str">
            <v>UKF</v>
          </cell>
          <cell r="BN2383">
            <v>3</v>
          </cell>
        </row>
        <row r="2384">
          <cell r="A2384">
            <v>716000000</v>
          </cell>
          <cell r="D2384" t="str">
            <v>Univerzita Konštantína Filozofa v Nitre</v>
          </cell>
          <cell r="E2384" t="str">
            <v>Fakulta prírodných vied a informatiky</v>
          </cell>
          <cell r="L2384">
            <v>1</v>
          </cell>
          <cell r="M2384">
            <v>2</v>
          </cell>
          <cell r="AN2384">
            <v>6.5</v>
          </cell>
          <cell r="AO2384">
            <v>6.5</v>
          </cell>
          <cell r="AP2384">
            <v>6.5</v>
          </cell>
          <cell r="AQ2384">
            <v>6.5</v>
          </cell>
          <cell r="AR2384">
            <v>6.5</v>
          </cell>
          <cell r="BH2384">
            <v>9.1</v>
          </cell>
          <cell r="BI2384">
            <v>6.5</v>
          </cell>
          <cell r="BJ2384">
            <v>0</v>
          </cell>
          <cell r="BK2384" t="str">
            <v>UKF</v>
          </cell>
          <cell r="BN2384">
            <v>6.5</v>
          </cell>
        </row>
        <row r="2385">
          <cell r="A2385">
            <v>716000000</v>
          </cell>
          <cell r="D2385" t="str">
            <v>Univerzita Konštantína Filozofa v Nitre</v>
          </cell>
          <cell r="E2385" t="str">
            <v>Fakulta prírodných vied a informatiky</v>
          </cell>
          <cell r="L2385">
            <v>1</v>
          </cell>
          <cell r="M2385">
            <v>2</v>
          </cell>
          <cell r="AN2385">
            <v>3</v>
          </cell>
          <cell r="AO2385">
            <v>3</v>
          </cell>
          <cell r="AP2385">
            <v>3</v>
          </cell>
          <cell r="AQ2385">
            <v>3</v>
          </cell>
          <cell r="AR2385">
            <v>3</v>
          </cell>
          <cell r="BH2385">
            <v>4.1999999999999993</v>
          </cell>
          <cell r="BI2385">
            <v>3</v>
          </cell>
          <cell r="BJ2385">
            <v>0</v>
          </cell>
          <cell r="BK2385" t="str">
            <v>UKF</v>
          </cell>
          <cell r="BN2385">
            <v>3</v>
          </cell>
        </row>
        <row r="2386">
          <cell r="A2386">
            <v>716000000</v>
          </cell>
          <cell r="D2386" t="str">
            <v>Univerzita Konštantína Filozofa v Nitre</v>
          </cell>
          <cell r="E2386" t="str">
            <v>Pedagogická fakulta</v>
          </cell>
          <cell r="L2386">
            <v>1</v>
          </cell>
          <cell r="M2386">
            <v>2</v>
          </cell>
          <cell r="AN2386">
            <v>10.5</v>
          </cell>
          <cell r="AO2386">
            <v>10.5</v>
          </cell>
          <cell r="AP2386">
            <v>0</v>
          </cell>
          <cell r="AQ2386">
            <v>0</v>
          </cell>
          <cell r="AR2386">
            <v>10.5</v>
          </cell>
          <cell r="BH2386">
            <v>23.1</v>
          </cell>
          <cell r="BI2386">
            <v>10.5</v>
          </cell>
          <cell r="BJ2386">
            <v>0</v>
          </cell>
          <cell r="BK2386" t="str">
            <v>UKF</v>
          </cell>
          <cell r="BN2386">
            <v>10.5</v>
          </cell>
        </row>
        <row r="2387">
          <cell r="A2387">
            <v>716000000</v>
          </cell>
          <cell r="D2387" t="str">
            <v>Univerzita Konštantína Filozofa v Nitre</v>
          </cell>
          <cell r="E2387" t="str">
            <v>Fakulta prírodných vied a informatiky</v>
          </cell>
          <cell r="L2387">
            <v>1</v>
          </cell>
          <cell r="M2387">
            <v>2</v>
          </cell>
          <cell r="AN2387">
            <v>2.5</v>
          </cell>
          <cell r="AO2387">
            <v>2.5</v>
          </cell>
          <cell r="AP2387">
            <v>2.5</v>
          </cell>
          <cell r="AQ2387">
            <v>2.5</v>
          </cell>
          <cell r="AR2387">
            <v>2.5</v>
          </cell>
          <cell r="BH2387">
            <v>3</v>
          </cell>
          <cell r="BI2387">
            <v>2.5</v>
          </cell>
          <cell r="BJ2387">
            <v>0</v>
          </cell>
          <cell r="BK2387" t="str">
            <v>UKF</v>
          </cell>
          <cell r="BN2387">
            <v>2.5</v>
          </cell>
        </row>
        <row r="2388">
          <cell r="A2388">
            <v>716000000</v>
          </cell>
          <cell r="D2388" t="str">
            <v>Univerzita Konštantína Filozofa v Nitre</v>
          </cell>
          <cell r="E2388" t="str">
            <v>Fakulta prírodných vied a informatiky</v>
          </cell>
          <cell r="L2388">
            <v>1</v>
          </cell>
          <cell r="M2388">
            <v>2</v>
          </cell>
          <cell r="AN2388">
            <v>5</v>
          </cell>
          <cell r="AO2388">
            <v>6</v>
          </cell>
          <cell r="AP2388">
            <v>0</v>
          </cell>
          <cell r="AQ2388">
            <v>0</v>
          </cell>
          <cell r="AR2388">
            <v>5</v>
          </cell>
          <cell r="BH2388">
            <v>3.25</v>
          </cell>
          <cell r="BI2388">
            <v>6</v>
          </cell>
          <cell r="BJ2388">
            <v>0</v>
          </cell>
          <cell r="BK2388" t="str">
            <v>UKF</v>
          </cell>
          <cell r="BN2388">
            <v>5</v>
          </cell>
        </row>
        <row r="2389">
          <cell r="A2389">
            <v>716000000</v>
          </cell>
          <cell r="D2389" t="str">
            <v>Univerzita Konštantína Filozofa v Nitre</v>
          </cell>
          <cell r="E2389" t="str">
            <v>Fakulta prírodných vied a informatiky</v>
          </cell>
          <cell r="L2389">
            <v>2</v>
          </cell>
          <cell r="M2389">
            <v>3</v>
          </cell>
          <cell r="AN2389">
            <v>0</v>
          </cell>
          <cell r="AO2389">
            <v>0</v>
          </cell>
          <cell r="AP2389">
            <v>0</v>
          </cell>
          <cell r="AQ2389">
            <v>0</v>
          </cell>
          <cell r="AR2389">
            <v>0</v>
          </cell>
          <cell r="BH2389">
            <v>0</v>
          </cell>
          <cell r="BI2389">
            <v>2</v>
          </cell>
          <cell r="BJ2389">
            <v>0</v>
          </cell>
          <cell r="BK2389" t="str">
            <v>UKF</v>
          </cell>
          <cell r="BN2389">
            <v>0</v>
          </cell>
        </row>
        <row r="2390">
          <cell r="A2390">
            <v>716000000</v>
          </cell>
          <cell r="D2390" t="str">
            <v>Univerzita Konštantína Filozofa v Nitre</v>
          </cell>
          <cell r="E2390" t="str">
            <v>Pedagogická fakulta</v>
          </cell>
          <cell r="L2390">
            <v>2</v>
          </cell>
          <cell r="M2390">
            <v>2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BH2390">
            <v>0</v>
          </cell>
          <cell r="BI2390">
            <v>7</v>
          </cell>
          <cell r="BJ2390">
            <v>0</v>
          </cell>
          <cell r="BK2390" t="str">
            <v>UKF</v>
          </cell>
          <cell r="BN2390">
            <v>0</v>
          </cell>
        </row>
        <row r="2391">
          <cell r="A2391">
            <v>716000000</v>
          </cell>
          <cell r="D2391" t="str">
            <v>Univerzita Konštantína Filozofa v Nitre</v>
          </cell>
          <cell r="E2391" t="str">
            <v>Pedagogická fakulta</v>
          </cell>
          <cell r="L2391">
            <v>2</v>
          </cell>
          <cell r="M2391">
            <v>2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BH2391">
            <v>0</v>
          </cell>
          <cell r="BI2391">
            <v>15</v>
          </cell>
          <cell r="BJ2391">
            <v>0</v>
          </cell>
          <cell r="BK2391" t="str">
            <v>UKF</v>
          </cell>
          <cell r="BN2391">
            <v>0</v>
          </cell>
        </row>
        <row r="2392">
          <cell r="A2392">
            <v>716000000</v>
          </cell>
          <cell r="D2392" t="str">
            <v>Univerzita Konštantína Filozofa v Nitre</v>
          </cell>
          <cell r="E2392" t="str">
            <v>Pedagogická fakulta</v>
          </cell>
          <cell r="L2392">
            <v>1</v>
          </cell>
          <cell r="M2392">
            <v>2</v>
          </cell>
          <cell r="AN2392">
            <v>19</v>
          </cell>
          <cell r="AO2392">
            <v>20</v>
          </cell>
          <cell r="AP2392">
            <v>0</v>
          </cell>
          <cell r="AQ2392">
            <v>0</v>
          </cell>
          <cell r="AR2392">
            <v>19</v>
          </cell>
          <cell r="BH2392">
            <v>17.100000000000001</v>
          </cell>
          <cell r="BI2392">
            <v>20</v>
          </cell>
          <cell r="BJ2392">
            <v>0</v>
          </cell>
          <cell r="BK2392" t="str">
            <v>UKF</v>
          </cell>
          <cell r="BN2392">
            <v>19</v>
          </cell>
        </row>
        <row r="2393">
          <cell r="A2393">
            <v>716000000</v>
          </cell>
          <cell r="D2393" t="str">
            <v>Univerzita Konštantína Filozofa v Nitre</v>
          </cell>
          <cell r="E2393" t="str">
            <v>Filozofická fakulta</v>
          </cell>
          <cell r="L2393">
            <v>1</v>
          </cell>
          <cell r="M2393">
            <v>2</v>
          </cell>
          <cell r="AN2393">
            <v>6.5</v>
          </cell>
          <cell r="AO2393">
            <v>8</v>
          </cell>
          <cell r="AP2393">
            <v>0</v>
          </cell>
          <cell r="AQ2393">
            <v>0</v>
          </cell>
          <cell r="AR2393">
            <v>6.5</v>
          </cell>
          <cell r="BH2393">
            <v>7.15</v>
          </cell>
          <cell r="BI2393">
            <v>8</v>
          </cell>
          <cell r="BJ2393">
            <v>0</v>
          </cell>
          <cell r="BK2393" t="str">
            <v>UKF</v>
          </cell>
          <cell r="BN2393">
            <v>6.5</v>
          </cell>
        </row>
        <row r="2394">
          <cell r="A2394">
            <v>716000000</v>
          </cell>
          <cell r="D2394" t="str">
            <v>Univerzita Konštantína Filozofa v Nitre</v>
          </cell>
          <cell r="E2394" t="str">
            <v>Pedagogická fakulta</v>
          </cell>
          <cell r="L2394">
            <v>1</v>
          </cell>
          <cell r="M2394">
            <v>3</v>
          </cell>
          <cell r="AN2394">
            <v>1</v>
          </cell>
          <cell r="AO2394">
            <v>0</v>
          </cell>
          <cell r="AP2394">
            <v>0</v>
          </cell>
          <cell r="AQ2394">
            <v>0</v>
          </cell>
          <cell r="AR2394">
            <v>1</v>
          </cell>
          <cell r="BH2394">
            <v>4.4000000000000004</v>
          </cell>
          <cell r="BI2394">
            <v>1</v>
          </cell>
          <cell r="BJ2394">
            <v>1</v>
          </cell>
          <cell r="BK2394" t="str">
            <v>UKF</v>
          </cell>
          <cell r="BN2394">
            <v>1</v>
          </cell>
        </row>
        <row r="2395">
          <cell r="A2395">
            <v>722000000</v>
          </cell>
          <cell r="D2395" t="str">
            <v>Katolícka univerzita v Ružomberku</v>
          </cell>
          <cell r="E2395" t="str">
            <v>Filozofická fakulta</v>
          </cell>
          <cell r="L2395">
            <v>1</v>
          </cell>
          <cell r="M2395">
            <v>2</v>
          </cell>
          <cell r="AN2395">
            <v>29</v>
          </cell>
          <cell r="AO2395">
            <v>31</v>
          </cell>
          <cell r="AP2395">
            <v>0</v>
          </cell>
          <cell r="AQ2395">
            <v>0</v>
          </cell>
          <cell r="AR2395">
            <v>29</v>
          </cell>
          <cell r="BH2395">
            <v>27.388888888888889</v>
          </cell>
          <cell r="BI2395">
            <v>31</v>
          </cell>
          <cell r="BJ2395">
            <v>0</v>
          </cell>
          <cell r="BK2395" t="str">
            <v>KU</v>
          </cell>
          <cell r="BN2395">
            <v>29</v>
          </cell>
        </row>
        <row r="2396">
          <cell r="A2396">
            <v>722000000</v>
          </cell>
          <cell r="D2396" t="str">
            <v>Katolícka univerzita v Ružomberku</v>
          </cell>
          <cell r="E2396" t="str">
            <v>Filozofická fakulta</v>
          </cell>
          <cell r="L2396">
            <v>1</v>
          </cell>
          <cell r="M2396">
            <v>2</v>
          </cell>
          <cell r="AN2396">
            <v>6.5</v>
          </cell>
          <cell r="AO2396">
            <v>6.5</v>
          </cell>
          <cell r="AP2396">
            <v>0</v>
          </cell>
          <cell r="AQ2396">
            <v>0</v>
          </cell>
          <cell r="AR2396">
            <v>6.5</v>
          </cell>
          <cell r="BH2396">
            <v>7.15</v>
          </cell>
          <cell r="BI2396">
            <v>6.5</v>
          </cell>
          <cell r="BJ2396">
            <v>0</v>
          </cell>
          <cell r="BK2396" t="str">
            <v>KU</v>
          </cell>
          <cell r="BN2396">
            <v>6.5</v>
          </cell>
        </row>
        <row r="2397">
          <cell r="A2397">
            <v>722000000</v>
          </cell>
          <cell r="D2397" t="str">
            <v>Katolícka univerzita v Ružomberku</v>
          </cell>
          <cell r="E2397" t="str">
            <v>Filozofická fakulta</v>
          </cell>
          <cell r="L2397">
            <v>1</v>
          </cell>
          <cell r="M2397">
            <v>2</v>
          </cell>
          <cell r="AN2397">
            <v>2</v>
          </cell>
          <cell r="AO2397">
            <v>2</v>
          </cell>
          <cell r="AP2397">
            <v>0</v>
          </cell>
          <cell r="AQ2397">
            <v>0</v>
          </cell>
          <cell r="AR2397">
            <v>2</v>
          </cell>
          <cell r="BH2397">
            <v>2</v>
          </cell>
          <cell r="BI2397">
            <v>2</v>
          </cell>
          <cell r="BJ2397">
            <v>0</v>
          </cell>
          <cell r="BK2397" t="str">
            <v>KU</v>
          </cell>
          <cell r="BN2397">
            <v>2</v>
          </cell>
        </row>
        <row r="2398">
          <cell r="A2398">
            <v>722000000</v>
          </cell>
          <cell r="D2398" t="str">
            <v>Katolícka univerzita v Ružomberku</v>
          </cell>
          <cell r="E2398" t="str">
            <v>Filozofická fakulta</v>
          </cell>
          <cell r="L2398">
            <v>1</v>
          </cell>
          <cell r="M2398">
            <v>2</v>
          </cell>
          <cell r="AN2398">
            <v>5.5</v>
          </cell>
          <cell r="AO2398">
            <v>5.5</v>
          </cell>
          <cell r="AP2398">
            <v>0</v>
          </cell>
          <cell r="AQ2398">
            <v>0</v>
          </cell>
          <cell r="AR2398">
            <v>5.5</v>
          </cell>
          <cell r="BH2398">
            <v>6.0500000000000007</v>
          </cell>
          <cell r="BI2398">
            <v>5.5</v>
          </cell>
          <cell r="BJ2398">
            <v>0</v>
          </cell>
          <cell r="BK2398" t="str">
            <v>KU</v>
          </cell>
          <cell r="BN2398">
            <v>5.5</v>
          </cell>
        </row>
        <row r="2399">
          <cell r="A2399">
            <v>722000000</v>
          </cell>
          <cell r="D2399" t="str">
            <v>Katolícka univerzita v Ružomberku</v>
          </cell>
          <cell r="E2399" t="str">
            <v>Pedagogická fakulta</v>
          </cell>
          <cell r="L2399">
            <v>1</v>
          </cell>
          <cell r="M2399">
            <v>2</v>
          </cell>
          <cell r="AN2399">
            <v>9</v>
          </cell>
          <cell r="AO2399">
            <v>9</v>
          </cell>
          <cell r="AP2399">
            <v>9</v>
          </cell>
          <cell r="AQ2399">
            <v>9</v>
          </cell>
          <cell r="AR2399">
            <v>9</v>
          </cell>
          <cell r="BH2399">
            <v>12.6</v>
          </cell>
          <cell r="BI2399">
            <v>9</v>
          </cell>
          <cell r="BJ2399">
            <v>0</v>
          </cell>
          <cell r="BK2399" t="str">
            <v>KU</v>
          </cell>
          <cell r="BN2399">
            <v>9</v>
          </cell>
        </row>
        <row r="2400">
          <cell r="A2400">
            <v>722000000</v>
          </cell>
          <cell r="D2400" t="str">
            <v>Katolícka univerzita v Ružomberku</v>
          </cell>
          <cell r="E2400" t="str">
            <v>Filozofická fakulta</v>
          </cell>
          <cell r="L2400">
            <v>2</v>
          </cell>
          <cell r="M2400">
            <v>3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BH2400">
            <v>0</v>
          </cell>
          <cell r="BI2400">
            <v>1</v>
          </cell>
          <cell r="BJ2400">
            <v>0</v>
          </cell>
          <cell r="BK2400" t="str">
            <v>KU</v>
          </cell>
          <cell r="BN2400">
            <v>0</v>
          </cell>
        </row>
        <row r="2401">
          <cell r="A2401">
            <v>722000000</v>
          </cell>
          <cell r="D2401" t="str">
            <v>Katolícka univerzita v Ružomberku</v>
          </cell>
          <cell r="E2401" t="str">
            <v>Filozofická fakulta</v>
          </cell>
          <cell r="L2401">
            <v>1</v>
          </cell>
          <cell r="M2401">
            <v>1</v>
          </cell>
          <cell r="AN2401">
            <v>4.5</v>
          </cell>
          <cell r="AO2401">
            <v>6.5</v>
          </cell>
          <cell r="AP2401">
            <v>0</v>
          </cell>
          <cell r="AQ2401">
            <v>0</v>
          </cell>
          <cell r="AR2401">
            <v>4.5</v>
          </cell>
          <cell r="BH2401">
            <v>4.29</v>
          </cell>
          <cell r="BI2401">
            <v>6.5</v>
          </cell>
          <cell r="BJ2401">
            <v>0</v>
          </cell>
          <cell r="BK2401" t="str">
            <v>KU</v>
          </cell>
          <cell r="BN2401">
            <v>4.5</v>
          </cell>
        </row>
        <row r="2402">
          <cell r="A2402">
            <v>722000000</v>
          </cell>
          <cell r="D2402" t="str">
            <v>Katolícka univerzita v Ružomberku</v>
          </cell>
          <cell r="E2402" t="str">
            <v>Filozofická fakulta</v>
          </cell>
          <cell r="L2402">
            <v>1</v>
          </cell>
          <cell r="M2402">
            <v>1</v>
          </cell>
          <cell r="AN2402">
            <v>5</v>
          </cell>
          <cell r="AO2402">
            <v>5</v>
          </cell>
          <cell r="AP2402">
            <v>0</v>
          </cell>
          <cell r="AQ2402">
            <v>0</v>
          </cell>
          <cell r="AR2402">
            <v>5</v>
          </cell>
          <cell r="BH2402">
            <v>4.0999999999999996</v>
          </cell>
          <cell r="BI2402">
            <v>5</v>
          </cell>
          <cell r="BJ2402">
            <v>0</v>
          </cell>
          <cell r="BK2402" t="str">
            <v>KU</v>
          </cell>
          <cell r="BN2402">
            <v>5</v>
          </cell>
        </row>
        <row r="2403">
          <cell r="A2403">
            <v>722000000</v>
          </cell>
          <cell r="D2403" t="str">
            <v>Katolícka univerzita v Ružomberku</v>
          </cell>
          <cell r="E2403" t="str">
            <v>Filozofická fakulta</v>
          </cell>
          <cell r="L2403">
            <v>1</v>
          </cell>
          <cell r="M2403">
            <v>1</v>
          </cell>
          <cell r="AN2403">
            <v>3</v>
          </cell>
          <cell r="AO2403">
            <v>3</v>
          </cell>
          <cell r="AP2403">
            <v>0</v>
          </cell>
          <cell r="AQ2403">
            <v>0</v>
          </cell>
          <cell r="AR2403">
            <v>3</v>
          </cell>
          <cell r="BH2403">
            <v>2.4</v>
          </cell>
          <cell r="BI2403">
            <v>3</v>
          </cell>
          <cell r="BJ2403">
            <v>0</v>
          </cell>
          <cell r="BK2403" t="str">
            <v>KU</v>
          </cell>
          <cell r="BN2403">
            <v>3</v>
          </cell>
        </row>
        <row r="2404">
          <cell r="A2404">
            <v>722000000</v>
          </cell>
          <cell r="D2404" t="str">
            <v>Katolícka univerzita v Ružomberku</v>
          </cell>
          <cell r="E2404" t="str">
            <v>Filozofická fakulta</v>
          </cell>
          <cell r="L2404">
            <v>1</v>
          </cell>
          <cell r="M2404">
            <v>2</v>
          </cell>
          <cell r="AN2404">
            <v>1</v>
          </cell>
          <cell r="AO2404">
            <v>1.5</v>
          </cell>
          <cell r="AP2404">
            <v>0</v>
          </cell>
          <cell r="AQ2404">
            <v>0</v>
          </cell>
          <cell r="AR2404">
            <v>1</v>
          </cell>
          <cell r="BH2404">
            <v>1.1000000000000001</v>
          </cell>
          <cell r="BI2404">
            <v>1.5</v>
          </cell>
          <cell r="BJ2404">
            <v>0</v>
          </cell>
          <cell r="BK2404" t="str">
            <v>KU</v>
          </cell>
          <cell r="BN2404">
            <v>1</v>
          </cell>
        </row>
        <row r="2405">
          <cell r="A2405">
            <v>722000000</v>
          </cell>
          <cell r="D2405" t="str">
            <v>Katolícka univerzita v Ružomberku</v>
          </cell>
          <cell r="E2405" t="str">
            <v>Teologická fakulta v Košiciach</v>
          </cell>
          <cell r="L2405">
            <v>1</v>
          </cell>
          <cell r="M2405">
            <v>2</v>
          </cell>
          <cell r="AN2405">
            <v>70</v>
          </cell>
          <cell r="AO2405">
            <v>73</v>
          </cell>
          <cell r="AP2405">
            <v>0</v>
          </cell>
          <cell r="AQ2405">
            <v>0</v>
          </cell>
          <cell r="AR2405">
            <v>70</v>
          </cell>
          <cell r="BH2405">
            <v>67.5</v>
          </cell>
          <cell r="BI2405">
            <v>73</v>
          </cell>
          <cell r="BJ2405">
            <v>0</v>
          </cell>
          <cell r="BK2405" t="str">
            <v>KU</v>
          </cell>
          <cell r="BN2405">
            <v>70</v>
          </cell>
        </row>
        <row r="2406">
          <cell r="A2406">
            <v>722000000</v>
          </cell>
          <cell r="D2406" t="str">
            <v>Katolícka univerzita v Ružomberku</v>
          </cell>
          <cell r="E2406" t="str">
            <v>Teologická fakulta v Košiciach</v>
          </cell>
          <cell r="L2406">
            <v>1</v>
          </cell>
          <cell r="M2406">
            <v>1</v>
          </cell>
          <cell r="AN2406">
            <v>32</v>
          </cell>
          <cell r="AO2406">
            <v>37</v>
          </cell>
          <cell r="AP2406">
            <v>0</v>
          </cell>
          <cell r="AQ2406">
            <v>0</v>
          </cell>
          <cell r="AR2406">
            <v>32</v>
          </cell>
          <cell r="BH2406">
            <v>24.799999999999997</v>
          </cell>
          <cell r="BI2406">
            <v>37</v>
          </cell>
          <cell r="BJ2406">
            <v>0</v>
          </cell>
          <cell r="BK2406" t="str">
            <v>KU</v>
          </cell>
          <cell r="BN2406">
            <v>32</v>
          </cell>
        </row>
        <row r="2407">
          <cell r="A2407">
            <v>722000000</v>
          </cell>
          <cell r="D2407" t="str">
            <v>Katolícka univerzita v Ružomberku</v>
          </cell>
          <cell r="E2407" t="str">
            <v>Teologická fakulta v Košiciach</v>
          </cell>
          <cell r="L2407">
            <v>1</v>
          </cell>
          <cell r="M2407">
            <v>2</v>
          </cell>
          <cell r="AN2407">
            <v>10</v>
          </cell>
          <cell r="AO2407">
            <v>11</v>
          </cell>
          <cell r="AP2407">
            <v>0</v>
          </cell>
          <cell r="AQ2407">
            <v>0</v>
          </cell>
          <cell r="AR2407">
            <v>10</v>
          </cell>
          <cell r="BH2407">
            <v>8.3333333333333339</v>
          </cell>
          <cell r="BI2407">
            <v>11</v>
          </cell>
          <cell r="BJ2407">
            <v>0</v>
          </cell>
          <cell r="BK2407" t="str">
            <v>KU</v>
          </cell>
          <cell r="BN2407">
            <v>10</v>
          </cell>
        </row>
        <row r="2408">
          <cell r="A2408">
            <v>722000000</v>
          </cell>
          <cell r="D2408" t="str">
            <v>Katolícka univerzita v Ružomberku</v>
          </cell>
          <cell r="E2408" t="str">
            <v>Pedagogická fakulta</v>
          </cell>
          <cell r="L2408">
            <v>1</v>
          </cell>
          <cell r="M2408">
            <v>2</v>
          </cell>
          <cell r="AN2408">
            <v>2</v>
          </cell>
          <cell r="AO2408">
            <v>2</v>
          </cell>
          <cell r="AP2408">
            <v>2</v>
          </cell>
          <cell r="AQ2408">
            <v>2</v>
          </cell>
          <cell r="AR2408">
            <v>2</v>
          </cell>
          <cell r="BH2408">
            <v>2.4</v>
          </cell>
          <cell r="BI2408">
            <v>2</v>
          </cell>
          <cell r="BJ2408">
            <v>0</v>
          </cell>
          <cell r="BK2408" t="str">
            <v>KU</v>
          </cell>
          <cell r="BN2408">
            <v>2</v>
          </cell>
        </row>
        <row r="2409">
          <cell r="A2409">
            <v>722000000</v>
          </cell>
          <cell r="D2409" t="str">
            <v>Katolícka univerzita v Ružomberku</v>
          </cell>
          <cell r="E2409" t="str">
            <v>Pedagogická fakulta</v>
          </cell>
          <cell r="L2409">
            <v>1</v>
          </cell>
          <cell r="M2409">
            <v>2</v>
          </cell>
          <cell r="AN2409">
            <v>3</v>
          </cell>
          <cell r="AO2409">
            <v>3.5</v>
          </cell>
          <cell r="AP2409">
            <v>0</v>
          </cell>
          <cell r="AQ2409">
            <v>0</v>
          </cell>
          <cell r="AR2409">
            <v>3</v>
          </cell>
          <cell r="BH2409">
            <v>3.3000000000000003</v>
          </cell>
          <cell r="BI2409">
            <v>3.5</v>
          </cell>
          <cell r="BJ2409">
            <v>0</v>
          </cell>
          <cell r="BK2409" t="str">
            <v>KU</v>
          </cell>
          <cell r="BN2409">
            <v>3</v>
          </cell>
        </row>
        <row r="2410">
          <cell r="A2410">
            <v>722000000</v>
          </cell>
          <cell r="D2410" t="str">
            <v>Katolícka univerzita v Ružomberku</v>
          </cell>
          <cell r="E2410" t="str">
            <v>Pedagogická fakulta</v>
          </cell>
          <cell r="L2410">
            <v>1</v>
          </cell>
          <cell r="M2410">
            <v>2</v>
          </cell>
          <cell r="AN2410">
            <v>5</v>
          </cell>
          <cell r="AO2410">
            <v>5</v>
          </cell>
          <cell r="AP2410">
            <v>0</v>
          </cell>
          <cell r="AQ2410">
            <v>0</v>
          </cell>
          <cell r="AR2410">
            <v>5</v>
          </cell>
          <cell r="BH2410">
            <v>5.9433962264150946</v>
          </cell>
          <cell r="BI2410">
            <v>5</v>
          </cell>
          <cell r="BJ2410">
            <v>0</v>
          </cell>
          <cell r="BK2410" t="str">
            <v>KU</v>
          </cell>
          <cell r="BN2410">
            <v>5</v>
          </cell>
        </row>
        <row r="2411">
          <cell r="A2411">
            <v>722000000</v>
          </cell>
          <cell r="D2411" t="str">
            <v>Katolícka univerzita v Ružomberku</v>
          </cell>
          <cell r="E2411" t="str">
            <v>Pedagogická fakulta</v>
          </cell>
          <cell r="L2411">
            <v>1</v>
          </cell>
          <cell r="M2411">
            <v>2</v>
          </cell>
          <cell r="AN2411">
            <v>5</v>
          </cell>
          <cell r="AO2411">
            <v>5</v>
          </cell>
          <cell r="AP2411">
            <v>0</v>
          </cell>
          <cell r="AQ2411">
            <v>0</v>
          </cell>
          <cell r="AR2411">
            <v>5</v>
          </cell>
          <cell r="BH2411">
            <v>11</v>
          </cell>
          <cell r="BI2411">
            <v>5</v>
          </cell>
          <cell r="BJ2411">
            <v>0</v>
          </cell>
          <cell r="BK2411" t="str">
            <v>KU</v>
          </cell>
          <cell r="BN2411">
            <v>5</v>
          </cell>
        </row>
        <row r="2412">
          <cell r="A2412">
            <v>722000000</v>
          </cell>
          <cell r="D2412" t="str">
            <v>Katolícka univerzita v Ružomberku</v>
          </cell>
          <cell r="E2412" t="str">
            <v>Pedagogická fakulta</v>
          </cell>
          <cell r="L2412">
            <v>1</v>
          </cell>
          <cell r="M2412">
            <v>2</v>
          </cell>
          <cell r="AN2412">
            <v>4</v>
          </cell>
          <cell r="AO2412">
            <v>4</v>
          </cell>
          <cell r="AP2412">
            <v>0</v>
          </cell>
          <cell r="AQ2412">
            <v>0</v>
          </cell>
          <cell r="AR2412">
            <v>4</v>
          </cell>
          <cell r="BH2412">
            <v>8.8000000000000007</v>
          </cell>
          <cell r="BI2412">
            <v>4</v>
          </cell>
          <cell r="BJ2412">
            <v>0</v>
          </cell>
          <cell r="BK2412" t="str">
            <v>KU</v>
          </cell>
          <cell r="BN2412">
            <v>4</v>
          </cell>
        </row>
        <row r="2413">
          <cell r="A2413">
            <v>722000000</v>
          </cell>
          <cell r="D2413" t="str">
            <v>Katolícka univerzita v Ružomberku</v>
          </cell>
          <cell r="E2413" t="str">
            <v>Pedagogická fakulta</v>
          </cell>
          <cell r="L2413">
            <v>1</v>
          </cell>
          <cell r="M2413">
            <v>2</v>
          </cell>
          <cell r="AN2413">
            <v>1</v>
          </cell>
          <cell r="AO2413">
            <v>1.5</v>
          </cell>
          <cell r="AP2413">
            <v>0</v>
          </cell>
          <cell r="AQ2413">
            <v>0</v>
          </cell>
          <cell r="AR2413">
            <v>1</v>
          </cell>
          <cell r="BH2413">
            <v>2.2000000000000002</v>
          </cell>
          <cell r="BI2413">
            <v>1.5</v>
          </cell>
          <cell r="BJ2413">
            <v>0</v>
          </cell>
          <cell r="BK2413" t="str">
            <v>KU</v>
          </cell>
          <cell r="BN2413">
            <v>1</v>
          </cell>
        </row>
        <row r="2414">
          <cell r="A2414">
            <v>722000000</v>
          </cell>
          <cell r="D2414" t="str">
            <v>Katolícka univerzita v Ružomberku</v>
          </cell>
          <cell r="E2414" t="str">
            <v>Pedagogická fakulta</v>
          </cell>
          <cell r="L2414">
            <v>1</v>
          </cell>
          <cell r="M2414">
            <v>2</v>
          </cell>
          <cell r="AN2414">
            <v>16</v>
          </cell>
          <cell r="AO2414">
            <v>16</v>
          </cell>
          <cell r="AP2414">
            <v>0</v>
          </cell>
          <cell r="AQ2414">
            <v>0</v>
          </cell>
          <cell r="AR2414">
            <v>16</v>
          </cell>
          <cell r="BH2414">
            <v>15.157894736842106</v>
          </cell>
          <cell r="BI2414">
            <v>16</v>
          </cell>
          <cell r="BJ2414">
            <v>0</v>
          </cell>
          <cell r="BK2414" t="str">
            <v>KU</v>
          </cell>
          <cell r="BN2414">
            <v>16</v>
          </cell>
        </row>
        <row r="2415">
          <cell r="A2415">
            <v>722000000</v>
          </cell>
          <cell r="D2415" t="str">
            <v>Katolícka univerzita v Ružomberku</v>
          </cell>
          <cell r="E2415" t="str">
            <v>Pedagogická fakulta</v>
          </cell>
          <cell r="L2415">
            <v>1</v>
          </cell>
          <cell r="M2415">
            <v>2</v>
          </cell>
          <cell r="AN2415">
            <v>7</v>
          </cell>
          <cell r="AO2415">
            <v>7</v>
          </cell>
          <cell r="AP2415">
            <v>0</v>
          </cell>
          <cell r="AQ2415">
            <v>0</v>
          </cell>
          <cell r="AR2415">
            <v>7</v>
          </cell>
          <cell r="BH2415">
            <v>8.3207547169811331</v>
          </cell>
          <cell r="BI2415">
            <v>7</v>
          </cell>
          <cell r="BJ2415">
            <v>0</v>
          </cell>
          <cell r="BK2415" t="str">
            <v>KU</v>
          </cell>
          <cell r="BN2415">
            <v>7</v>
          </cell>
        </row>
        <row r="2416">
          <cell r="A2416">
            <v>713000000</v>
          </cell>
          <cell r="D2416" t="str">
            <v>Trnavská univerzita v Trnave</v>
          </cell>
          <cell r="E2416" t="str">
            <v>Fakulta zdravotníctva a sociálnej práce</v>
          </cell>
          <cell r="L2416">
            <v>1</v>
          </cell>
          <cell r="M2416">
            <v>2</v>
          </cell>
          <cell r="AN2416">
            <v>60</v>
          </cell>
          <cell r="AO2416">
            <v>60</v>
          </cell>
          <cell r="AP2416">
            <v>0</v>
          </cell>
          <cell r="AQ2416">
            <v>0</v>
          </cell>
          <cell r="AR2416">
            <v>60</v>
          </cell>
          <cell r="BH2416">
            <v>60</v>
          </cell>
          <cell r="BI2416">
            <v>60</v>
          </cell>
          <cell r="BJ2416">
            <v>0</v>
          </cell>
          <cell r="BK2416" t="str">
            <v>TVU</v>
          </cell>
          <cell r="BN2416">
            <v>60</v>
          </cell>
        </row>
        <row r="2417">
          <cell r="A2417">
            <v>713000000</v>
          </cell>
          <cell r="D2417" t="str">
            <v>Trnavská univerzita v Trnave</v>
          </cell>
          <cell r="E2417" t="str">
            <v>Fakulta zdravotníctva a sociálnej práce</v>
          </cell>
          <cell r="L2417">
            <v>2</v>
          </cell>
          <cell r="M2417">
            <v>3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BH2417">
            <v>0</v>
          </cell>
          <cell r="BI2417">
            <v>5</v>
          </cell>
          <cell r="BJ2417">
            <v>0</v>
          </cell>
          <cell r="BK2417" t="str">
            <v>TVU</v>
          </cell>
          <cell r="BN2417">
            <v>0</v>
          </cell>
        </row>
        <row r="2418">
          <cell r="A2418">
            <v>713000000</v>
          </cell>
          <cell r="D2418" t="str">
            <v>Trnavská univerzita v Trnave</v>
          </cell>
          <cell r="E2418" t="str">
            <v>Fakulta zdravotníctva a sociálnej práce</v>
          </cell>
          <cell r="L2418">
            <v>1</v>
          </cell>
          <cell r="M2418">
            <v>2</v>
          </cell>
          <cell r="AN2418">
            <v>34</v>
          </cell>
          <cell r="AO2418">
            <v>39</v>
          </cell>
          <cell r="AP2418">
            <v>0</v>
          </cell>
          <cell r="AQ2418">
            <v>0</v>
          </cell>
          <cell r="AR2418">
            <v>34</v>
          </cell>
          <cell r="BH2418">
            <v>34</v>
          </cell>
          <cell r="BI2418">
            <v>39</v>
          </cell>
          <cell r="BJ2418">
            <v>0</v>
          </cell>
          <cell r="BK2418" t="str">
            <v>TVU</v>
          </cell>
          <cell r="BN2418">
            <v>34</v>
          </cell>
        </row>
        <row r="2419">
          <cell r="A2419">
            <v>713000000</v>
          </cell>
          <cell r="D2419" t="str">
            <v>Trnavská univerzita v Trnave</v>
          </cell>
          <cell r="E2419" t="str">
            <v>Fakulta zdravotníctva a sociálnej práce</v>
          </cell>
          <cell r="L2419">
            <v>2</v>
          </cell>
          <cell r="M2419">
            <v>3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BH2419">
            <v>0</v>
          </cell>
          <cell r="BI2419">
            <v>8</v>
          </cell>
          <cell r="BJ2419">
            <v>0</v>
          </cell>
          <cell r="BK2419" t="str">
            <v>TVU</v>
          </cell>
          <cell r="BN2419">
            <v>0</v>
          </cell>
        </row>
        <row r="2420">
          <cell r="A2420">
            <v>713000000</v>
          </cell>
          <cell r="D2420" t="str">
            <v>Trnavská univerzita v Trnave</v>
          </cell>
          <cell r="E2420" t="str">
            <v>Fakulta zdravotníctva a sociálnej práce</v>
          </cell>
          <cell r="L2420">
            <v>1</v>
          </cell>
          <cell r="M2420">
            <v>3</v>
          </cell>
          <cell r="AN2420">
            <v>2</v>
          </cell>
          <cell r="AO2420">
            <v>0</v>
          </cell>
          <cell r="AP2420">
            <v>0</v>
          </cell>
          <cell r="AQ2420">
            <v>0</v>
          </cell>
          <cell r="AR2420">
            <v>2</v>
          </cell>
          <cell r="BH2420">
            <v>16.8</v>
          </cell>
          <cell r="BI2420">
            <v>2</v>
          </cell>
          <cell r="BJ2420">
            <v>2</v>
          </cell>
          <cell r="BK2420" t="str">
            <v>TVU</v>
          </cell>
          <cell r="BN2420">
            <v>2</v>
          </cell>
        </row>
        <row r="2421">
          <cell r="A2421">
            <v>713000000</v>
          </cell>
          <cell r="D2421" t="str">
            <v>Trnavská univerzita v Trnave</v>
          </cell>
          <cell r="E2421" t="str">
            <v>Fakulta zdravotníctva a sociálnej práce</v>
          </cell>
          <cell r="L2421">
            <v>1</v>
          </cell>
          <cell r="M2421">
            <v>2</v>
          </cell>
          <cell r="AN2421">
            <v>61</v>
          </cell>
          <cell r="AO2421">
            <v>61</v>
          </cell>
          <cell r="AP2421">
            <v>0</v>
          </cell>
          <cell r="AQ2421">
            <v>0</v>
          </cell>
          <cell r="AR2421">
            <v>61</v>
          </cell>
          <cell r="BH2421">
            <v>84.804878048780495</v>
          </cell>
          <cell r="BI2421">
            <v>61</v>
          </cell>
          <cell r="BJ2421">
            <v>0</v>
          </cell>
          <cell r="BK2421" t="str">
            <v>TVU</v>
          </cell>
          <cell r="BN2421">
            <v>61</v>
          </cell>
        </row>
        <row r="2422">
          <cell r="A2422">
            <v>713000000</v>
          </cell>
          <cell r="D2422" t="str">
            <v>Trnavská univerzita v Trnave</v>
          </cell>
          <cell r="E2422" t="str">
            <v>Fakulta zdravotníctva a sociálnej práce</v>
          </cell>
          <cell r="L2422">
            <v>1</v>
          </cell>
          <cell r="M2422">
            <v>5</v>
          </cell>
          <cell r="AN2422">
            <v>198</v>
          </cell>
          <cell r="AO2422">
            <v>217</v>
          </cell>
          <cell r="AP2422">
            <v>217</v>
          </cell>
          <cell r="AQ2422">
            <v>0</v>
          </cell>
          <cell r="AR2422">
            <v>198</v>
          </cell>
          <cell r="BH2422">
            <v>693.88</v>
          </cell>
          <cell r="BI2422">
            <v>217</v>
          </cell>
          <cell r="BJ2422">
            <v>0</v>
          </cell>
          <cell r="BK2422" t="str">
            <v>TVU</v>
          </cell>
          <cell r="BN2422">
            <v>198</v>
          </cell>
        </row>
        <row r="2423">
          <cell r="A2423">
            <v>713000000</v>
          </cell>
          <cell r="D2423" t="str">
            <v>Trnavská univerzita v Trnave</v>
          </cell>
          <cell r="E2423" t="str">
            <v>Fakulta zdravotníctva a sociálnej práce</v>
          </cell>
          <cell r="L2423">
            <v>2</v>
          </cell>
          <cell r="M2423">
            <v>2</v>
          </cell>
          <cell r="AN2423">
            <v>0</v>
          </cell>
          <cell r="AO2423">
            <v>0</v>
          </cell>
          <cell r="AP2423">
            <v>0</v>
          </cell>
          <cell r="AQ2423">
            <v>0</v>
          </cell>
          <cell r="AR2423">
            <v>0</v>
          </cell>
          <cell r="BH2423">
            <v>0</v>
          </cell>
          <cell r="BI2423">
            <v>36</v>
          </cell>
          <cell r="BJ2423">
            <v>0</v>
          </cell>
          <cell r="BK2423" t="str">
            <v>TVU</v>
          </cell>
          <cell r="BN2423">
            <v>0</v>
          </cell>
        </row>
        <row r="2424">
          <cell r="A2424">
            <v>713000000</v>
          </cell>
          <cell r="D2424" t="str">
            <v>Trnavská univerzita v Trnave</v>
          </cell>
          <cell r="E2424" t="str">
            <v>Fakulta zdravotníctva a sociálnej práce</v>
          </cell>
          <cell r="L2424">
            <v>1</v>
          </cell>
          <cell r="M2424">
            <v>2</v>
          </cell>
          <cell r="AN2424">
            <v>28</v>
          </cell>
          <cell r="AO2424">
            <v>30</v>
          </cell>
          <cell r="AP2424">
            <v>0</v>
          </cell>
          <cell r="AQ2424">
            <v>0</v>
          </cell>
          <cell r="AR2424">
            <v>28</v>
          </cell>
          <cell r="BH2424">
            <v>36.75</v>
          </cell>
          <cell r="BI2424">
            <v>30</v>
          </cell>
          <cell r="BJ2424">
            <v>0</v>
          </cell>
          <cell r="BK2424" t="str">
            <v>TVU</v>
          </cell>
          <cell r="BN2424">
            <v>28</v>
          </cell>
        </row>
        <row r="2425">
          <cell r="A2425">
            <v>713000000</v>
          </cell>
          <cell r="D2425" t="str">
            <v>Trnavská univerzita v Trnave</v>
          </cell>
          <cell r="E2425" t="str">
            <v>Fakulta zdravotníctva a sociálnej práce</v>
          </cell>
          <cell r="L2425">
            <v>1</v>
          </cell>
          <cell r="M2425">
            <v>3</v>
          </cell>
          <cell r="AN2425">
            <v>2</v>
          </cell>
          <cell r="AO2425">
            <v>0</v>
          </cell>
          <cell r="AP2425">
            <v>0</v>
          </cell>
          <cell r="AQ2425">
            <v>0</v>
          </cell>
          <cell r="AR2425">
            <v>2</v>
          </cell>
          <cell r="BH2425">
            <v>0</v>
          </cell>
          <cell r="BI2425">
            <v>3</v>
          </cell>
          <cell r="BJ2425">
            <v>2</v>
          </cell>
          <cell r="BK2425" t="str">
            <v>TVU</v>
          </cell>
          <cell r="BN2425">
            <v>2</v>
          </cell>
        </row>
        <row r="2426">
          <cell r="A2426">
            <v>713000000</v>
          </cell>
          <cell r="D2426" t="str">
            <v>Trnavská univerzita v Trnave</v>
          </cell>
          <cell r="E2426" t="str">
            <v>Fakulta zdravotníctva a sociálnej práce</v>
          </cell>
          <cell r="L2426">
            <v>1</v>
          </cell>
          <cell r="M2426">
            <v>5</v>
          </cell>
          <cell r="AN2426">
            <v>205</v>
          </cell>
          <cell r="AO2426">
            <v>245</v>
          </cell>
          <cell r="AP2426">
            <v>0</v>
          </cell>
          <cell r="AQ2426">
            <v>0</v>
          </cell>
          <cell r="AR2426">
            <v>205</v>
          </cell>
          <cell r="BH2426">
            <v>416.97115384615387</v>
          </cell>
          <cell r="BI2426">
            <v>245</v>
          </cell>
          <cell r="BJ2426">
            <v>0</v>
          </cell>
          <cell r="BK2426" t="str">
            <v>TVU</v>
          </cell>
          <cell r="BN2426">
            <v>205</v>
          </cell>
        </row>
        <row r="2427">
          <cell r="A2427">
            <v>713000000</v>
          </cell>
          <cell r="D2427" t="str">
            <v>Trnavská univerzita v Trnave</v>
          </cell>
          <cell r="E2427" t="str">
            <v>Fakulta zdravotníctva a sociálnej práce</v>
          </cell>
          <cell r="L2427">
            <v>1</v>
          </cell>
          <cell r="M2427">
            <v>1</v>
          </cell>
          <cell r="AN2427">
            <v>39</v>
          </cell>
          <cell r="AO2427">
            <v>48</v>
          </cell>
          <cell r="AP2427">
            <v>0</v>
          </cell>
          <cell r="AQ2427">
            <v>0</v>
          </cell>
          <cell r="AR2427">
            <v>39</v>
          </cell>
          <cell r="BH2427">
            <v>33.299999999999997</v>
          </cell>
          <cell r="BI2427">
            <v>48</v>
          </cell>
          <cell r="BJ2427">
            <v>0</v>
          </cell>
          <cell r="BK2427" t="str">
            <v>TVU</v>
          </cell>
          <cell r="BN2427">
            <v>39</v>
          </cell>
        </row>
        <row r="2428">
          <cell r="A2428">
            <v>713000000</v>
          </cell>
          <cell r="D2428" t="str">
            <v>Trnavská univerzita v Trnave</v>
          </cell>
          <cell r="E2428" t="str">
            <v>Fakulta zdravotníctva a sociálnej práce</v>
          </cell>
          <cell r="L2428">
            <v>2</v>
          </cell>
          <cell r="M2428">
            <v>3</v>
          </cell>
          <cell r="AN2428">
            <v>0</v>
          </cell>
          <cell r="AO2428">
            <v>0</v>
          </cell>
          <cell r="AP2428">
            <v>0</v>
          </cell>
          <cell r="AQ2428">
            <v>0</v>
          </cell>
          <cell r="AR2428">
            <v>0</v>
          </cell>
          <cell r="BH2428">
            <v>0</v>
          </cell>
          <cell r="BI2428">
            <v>4</v>
          </cell>
          <cell r="BJ2428">
            <v>0</v>
          </cell>
          <cell r="BK2428" t="str">
            <v>TVU</v>
          </cell>
          <cell r="BN2428">
            <v>0</v>
          </cell>
        </row>
        <row r="2429">
          <cell r="A2429">
            <v>713000000</v>
          </cell>
          <cell r="D2429" t="str">
            <v>Trnavská univerzita v Trnave</v>
          </cell>
          <cell r="E2429" t="str">
            <v>Fakulta zdravotníctva a sociálnej práce</v>
          </cell>
          <cell r="L2429">
            <v>1</v>
          </cell>
          <cell r="M2429">
            <v>5</v>
          </cell>
          <cell r="AN2429">
            <v>79</v>
          </cell>
          <cell r="AO2429">
            <v>90</v>
          </cell>
          <cell r="AP2429">
            <v>0</v>
          </cell>
          <cell r="AQ2429">
            <v>0</v>
          </cell>
          <cell r="AR2429">
            <v>79</v>
          </cell>
          <cell r="BH2429">
            <v>166.8</v>
          </cell>
          <cell r="BI2429">
            <v>90</v>
          </cell>
          <cell r="BJ2429">
            <v>0</v>
          </cell>
          <cell r="BK2429" t="str">
            <v>TVU</v>
          </cell>
          <cell r="BN2429">
            <v>79</v>
          </cell>
        </row>
        <row r="2430">
          <cell r="A2430">
            <v>713000000</v>
          </cell>
          <cell r="D2430" t="str">
            <v>Trnavská univerzita v Trnave</v>
          </cell>
          <cell r="E2430" t="str">
            <v>Fakulta zdravotníctva a sociálnej práce</v>
          </cell>
          <cell r="L2430">
            <v>2</v>
          </cell>
          <cell r="M2430">
            <v>3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BH2430">
            <v>0</v>
          </cell>
          <cell r="BI2430">
            <v>1</v>
          </cell>
          <cell r="BJ2430">
            <v>0</v>
          </cell>
          <cell r="BK2430" t="str">
            <v>TVU</v>
          </cell>
          <cell r="BN2430">
            <v>0</v>
          </cell>
        </row>
        <row r="2431">
          <cell r="A2431">
            <v>713000000</v>
          </cell>
          <cell r="D2431" t="str">
            <v>Trnavská univerzita v Trnave</v>
          </cell>
          <cell r="E2431" t="str">
            <v>Fakulta zdravotníctva a sociálnej práce</v>
          </cell>
          <cell r="L2431">
            <v>1</v>
          </cell>
          <cell r="M2431">
            <v>1</v>
          </cell>
          <cell r="AN2431">
            <v>27</v>
          </cell>
          <cell r="AO2431">
            <v>31</v>
          </cell>
          <cell r="AP2431">
            <v>0</v>
          </cell>
          <cell r="AQ2431">
            <v>0</v>
          </cell>
          <cell r="AR2431">
            <v>27</v>
          </cell>
          <cell r="BH2431">
            <v>19.425000000000001</v>
          </cell>
          <cell r="BI2431">
            <v>31</v>
          </cell>
          <cell r="BJ2431">
            <v>0</v>
          </cell>
          <cell r="BK2431" t="str">
            <v>TVU</v>
          </cell>
          <cell r="BN2431">
            <v>27</v>
          </cell>
        </row>
        <row r="2432">
          <cell r="A2432">
            <v>713000000</v>
          </cell>
          <cell r="D2432" t="str">
            <v>Trnavská univerzita v Trnave</v>
          </cell>
          <cell r="E2432" t="str">
            <v>Pedagogická fakulta</v>
          </cell>
          <cell r="L2432">
            <v>1</v>
          </cell>
          <cell r="M2432">
            <v>3</v>
          </cell>
          <cell r="AN2432">
            <v>4</v>
          </cell>
          <cell r="AO2432">
            <v>0</v>
          </cell>
          <cell r="AP2432">
            <v>0</v>
          </cell>
          <cell r="AQ2432">
            <v>0</v>
          </cell>
          <cell r="AR2432">
            <v>4</v>
          </cell>
          <cell r="BH2432">
            <v>17.600000000000001</v>
          </cell>
          <cell r="BI2432">
            <v>4</v>
          </cell>
          <cell r="BJ2432">
            <v>4</v>
          </cell>
          <cell r="BK2432" t="str">
            <v>TVU</v>
          </cell>
          <cell r="BN2432">
            <v>4</v>
          </cell>
        </row>
        <row r="2433">
          <cell r="A2433">
            <v>713000000</v>
          </cell>
          <cell r="D2433" t="str">
            <v>Trnavská univerzita v Trnave</v>
          </cell>
          <cell r="E2433" t="str">
            <v>Pedagogická fakulta</v>
          </cell>
          <cell r="L2433">
            <v>1</v>
          </cell>
          <cell r="M2433">
            <v>2</v>
          </cell>
          <cell r="AN2433">
            <v>15</v>
          </cell>
          <cell r="AO2433">
            <v>17</v>
          </cell>
          <cell r="AP2433">
            <v>0</v>
          </cell>
          <cell r="AQ2433">
            <v>0</v>
          </cell>
          <cell r="AR2433">
            <v>15</v>
          </cell>
          <cell r="BH2433">
            <v>15</v>
          </cell>
          <cell r="BI2433">
            <v>17</v>
          </cell>
          <cell r="BJ2433">
            <v>0</v>
          </cell>
          <cell r="BK2433" t="str">
            <v>TVU</v>
          </cell>
          <cell r="BN2433">
            <v>15</v>
          </cell>
        </row>
        <row r="2434">
          <cell r="A2434">
            <v>713000000</v>
          </cell>
          <cell r="D2434" t="str">
            <v>Trnavská univerzita v Trnave</v>
          </cell>
          <cell r="E2434" t="str">
            <v>Pedagogická fakulta</v>
          </cell>
          <cell r="L2434">
            <v>2</v>
          </cell>
          <cell r="M2434">
            <v>3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BH2434">
            <v>0</v>
          </cell>
          <cell r="BI2434">
            <v>3</v>
          </cell>
          <cell r="BJ2434">
            <v>0</v>
          </cell>
          <cell r="BK2434" t="str">
            <v>TVU</v>
          </cell>
          <cell r="BN2434">
            <v>0</v>
          </cell>
        </row>
        <row r="2435">
          <cell r="A2435">
            <v>713000000</v>
          </cell>
          <cell r="D2435" t="str">
            <v>Trnavská univerzita v Trnave</v>
          </cell>
          <cell r="E2435" t="str">
            <v>Pedagogická fakulta</v>
          </cell>
          <cell r="L2435">
            <v>1</v>
          </cell>
          <cell r="M2435">
            <v>2</v>
          </cell>
          <cell r="AN2435">
            <v>4</v>
          </cell>
          <cell r="AO2435">
            <v>4</v>
          </cell>
          <cell r="AP2435">
            <v>4</v>
          </cell>
          <cell r="AQ2435">
            <v>4</v>
          </cell>
          <cell r="AR2435">
            <v>4</v>
          </cell>
          <cell r="BH2435">
            <v>4.8</v>
          </cell>
          <cell r="BI2435">
            <v>4</v>
          </cell>
          <cell r="BJ2435">
            <v>0</v>
          </cell>
          <cell r="BK2435" t="str">
            <v>TVU</v>
          </cell>
          <cell r="BN2435">
            <v>4</v>
          </cell>
        </row>
        <row r="2436">
          <cell r="A2436">
            <v>713000000</v>
          </cell>
          <cell r="D2436" t="str">
            <v>Trnavská univerzita v Trnave</v>
          </cell>
          <cell r="E2436" t="str">
            <v>Pedagogická fakulta</v>
          </cell>
          <cell r="L2436">
            <v>1</v>
          </cell>
          <cell r="M2436">
            <v>2</v>
          </cell>
          <cell r="AN2436">
            <v>5.5</v>
          </cell>
          <cell r="AO2436">
            <v>6</v>
          </cell>
          <cell r="AP2436">
            <v>0</v>
          </cell>
          <cell r="AQ2436">
            <v>0</v>
          </cell>
          <cell r="AR2436">
            <v>5.5</v>
          </cell>
          <cell r="BH2436">
            <v>6.0500000000000007</v>
          </cell>
          <cell r="BI2436">
            <v>6</v>
          </cell>
          <cell r="BJ2436">
            <v>0</v>
          </cell>
          <cell r="BK2436" t="str">
            <v>TVU</v>
          </cell>
          <cell r="BN2436">
            <v>5.5</v>
          </cell>
        </row>
        <row r="2437">
          <cell r="A2437">
            <v>713000000</v>
          </cell>
          <cell r="D2437" t="str">
            <v>Trnavská univerzita v Trnave</v>
          </cell>
          <cell r="E2437" t="str">
            <v>Pedagogická fakulta</v>
          </cell>
          <cell r="L2437">
            <v>2</v>
          </cell>
          <cell r="M2437">
            <v>3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BH2437">
            <v>0</v>
          </cell>
          <cell r="BI2437">
            <v>1</v>
          </cell>
          <cell r="BJ2437">
            <v>0</v>
          </cell>
          <cell r="BK2437" t="str">
            <v>TVU</v>
          </cell>
          <cell r="BN2437">
            <v>0</v>
          </cell>
        </row>
        <row r="2438">
          <cell r="A2438">
            <v>716000000</v>
          </cell>
          <cell r="D2438" t="str">
            <v>Univerzita Konštantína Filozofa v Nitre</v>
          </cell>
          <cell r="E2438" t="str">
            <v>Filozofická fakulta</v>
          </cell>
          <cell r="L2438">
            <v>1</v>
          </cell>
          <cell r="M2438">
            <v>2</v>
          </cell>
          <cell r="AN2438">
            <v>5</v>
          </cell>
          <cell r="AO2438">
            <v>5</v>
          </cell>
          <cell r="AP2438">
            <v>0</v>
          </cell>
          <cell r="AQ2438">
            <v>0</v>
          </cell>
          <cell r="AR2438">
            <v>5</v>
          </cell>
          <cell r="BH2438">
            <v>5</v>
          </cell>
          <cell r="BI2438">
            <v>5</v>
          </cell>
          <cell r="BJ2438">
            <v>0</v>
          </cell>
          <cell r="BK2438" t="str">
            <v>UKF</v>
          </cell>
          <cell r="BN2438">
            <v>5</v>
          </cell>
        </row>
        <row r="2439">
          <cell r="A2439">
            <v>716000000</v>
          </cell>
          <cell r="D2439" t="str">
            <v>Univerzita Konštantína Filozofa v Nitre</v>
          </cell>
          <cell r="E2439" t="str">
            <v>Filozofická fakulta</v>
          </cell>
          <cell r="L2439">
            <v>1</v>
          </cell>
          <cell r="M2439">
            <v>3</v>
          </cell>
          <cell r="AN2439">
            <v>3</v>
          </cell>
          <cell r="AO2439">
            <v>0</v>
          </cell>
          <cell r="AP2439">
            <v>0</v>
          </cell>
          <cell r="AQ2439">
            <v>0</v>
          </cell>
          <cell r="AR2439">
            <v>3</v>
          </cell>
          <cell r="BH2439">
            <v>13.200000000000001</v>
          </cell>
          <cell r="BI2439">
            <v>3</v>
          </cell>
          <cell r="BJ2439">
            <v>3</v>
          </cell>
          <cell r="BK2439" t="str">
            <v>UKF</v>
          </cell>
          <cell r="BN2439">
            <v>3</v>
          </cell>
        </row>
        <row r="2440">
          <cell r="A2440">
            <v>716000000</v>
          </cell>
          <cell r="D2440" t="str">
            <v>Univerzita Konštantína Filozofa v Nitre</v>
          </cell>
          <cell r="E2440" t="str">
            <v>Filozofická fakulta</v>
          </cell>
          <cell r="L2440">
            <v>1</v>
          </cell>
          <cell r="M2440">
            <v>2</v>
          </cell>
          <cell r="AN2440">
            <v>12</v>
          </cell>
          <cell r="AO2440">
            <v>12</v>
          </cell>
          <cell r="AP2440">
            <v>0</v>
          </cell>
          <cell r="AQ2440">
            <v>0</v>
          </cell>
          <cell r="AR2440">
            <v>12</v>
          </cell>
          <cell r="BH2440">
            <v>7.1999999999999993</v>
          </cell>
          <cell r="BI2440">
            <v>12</v>
          </cell>
          <cell r="BJ2440">
            <v>0</v>
          </cell>
          <cell r="BK2440" t="str">
            <v>UKF</v>
          </cell>
          <cell r="BN2440">
            <v>12</v>
          </cell>
        </row>
        <row r="2441">
          <cell r="A2441">
            <v>716000000</v>
          </cell>
          <cell r="D2441" t="str">
            <v>Univerzita Konštantína Filozofa v Nitre</v>
          </cell>
          <cell r="E2441" t="str">
            <v>Filozofická fakulta</v>
          </cell>
          <cell r="L2441">
            <v>1</v>
          </cell>
          <cell r="M2441">
            <v>2</v>
          </cell>
          <cell r="AN2441">
            <v>12</v>
          </cell>
          <cell r="AO2441">
            <v>12</v>
          </cell>
          <cell r="AP2441">
            <v>0</v>
          </cell>
          <cell r="AQ2441">
            <v>0</v>
          </cell>
          <cell r="AR2441">
            <v>12</v>
          </cell>
          <cell r="BH2441">
            <v>6</v>
          </cell>
          <cell r="BI2441">
            <v>12</v>
          </cell>
          <cell r="BJ2441">
            <v>0</v>
          </cell>
          <cell r="BK2441" t="str">
            <v>UKF</v>
          </cell>
          <cell r="BN2441">
            <v>12</v>
          </cell>
        </row>
        <row r="2442">
          <cell r="A2442">
            <v>716000000</v>
          </cell>
          <cell r="D2442" t="str">
            <v>Univerzita Konštantína Filozofa v Nitre</v>
          </cell>
          <cell r="E2442" t="str">
            <v>Filozofická fakulta</v>
          </cell>
          <cell r="L2442">
            <v>1</v>
          </cell>
          <cell r="M2442">
            <v>2</v>
          </cell>
          <cell r="AN2442">
            <v>6</v>
          </cell>
          <cell r="AO2442">
            <v>6</v>
          </cell>
          <cell r="AP2442">
            <v>0</v>
          </cell>
          <cell r="AQ2442">
            <v>0</v>
          </cell>
          <cell r="AR2442">
            <v>6</v>
          </cell>
          <cell r="BH2442">
            <v>5.3999999999999995</v>
          </cell>
          <cell r="BI2442">
            <v>6</v>
          </cell>
          <cell r="BJ2442">
            <v>0</v>
          </cell>
          <cell r="BK2442" t="str">
            <v>UKF</v>
          </cell>
          <cell r="BN2442">
            <v>6</v>
          </cell>
        </row>
        <row r="2443">
          <cell r="A2443">
            <v>716000000</v>
          </cell>
          <cell r="D2443" t="str">
            <v>Univerzita Konštantína Filozofa v Nitre</v>
          </cell>
          <cell r="E2443" t="str">
            <v>Filozofická fakulta</v>
          </cell>
          <cell r="L2443">
            <v>1</v>
          </cell>
          <cell r="M2443">
            <v>2</v>
          </cell>
          <cell r="AN2443">
            <v>5</v>
          </cell>
          <cell r="AO2443">
            <v>5.5</v>
          </cell>
          <cell r="AP2443">
            <v>0</v>
          </cell>
          <cell r="AQ2443">
            <v>0</v>
          </cell>
          <cell r="AR2443">
            <v>5</v>
          </cell>
          <cell r="BH2443">
            <v>6.5625</v>
          </cell>
          <cell r="BI2443">
            <v>5.5</v>
          </cell>
          <cell r="BJ2443">
            <v>0</v>
          </cell>
          <cell r="BK2443" t="str">
            <v>UKF</v>
          </cell>
          <cell r="BN2443">
            <v>5</v>
          </cell>
        </row>
        <row r="2444">
          <cell r="A2444">
            <v>716000000</v>
          </cell>
          <cell r="D2444" t="str">
            <v>Univerzita Konštantína Filozofa v Nitre</v>
          </cell>
          <cell r="E2444" t="str">
            <v>Filozofická fakulta</v>
          </cell>
          <cell r="L2444">
            <v>1</v>
          </cell>
          <cell r="M2444">
            <v>2</v>
          </cell>
          <cell r="AN2444">
            <v>3</v>
          </cell>
          <cell r="AO2444">
            <v>3</v>
          </cell>
          <cell r="AP2444">
            <v>0</v>
          </cell>
          <cell r="AQ2444">
            <v>0</v>
          </cell>
          <cell r="AR2444">
            <v>3</v>
          </cell>
          <cell r="BH2444">
            <v>1.7999999999999998</v>
          </cell>
          <cell r="BI2444">
            <v>3</v>
          </cell>
          <cell r="BJ2444">
            <v>0</v>
          </cell>
          <cell r="BK2444" t="str">
            <v>UKF</v>
          </cell>
          <cell r="BN2444">
            <v>3</v>
          </cell>
        </row>
        <row r="2445">
          <cell r="A2445">
            <v>716000000</v>
          </cell>
          <cell r="D2445" t="str">
            <v>Univerzita Konštantína Filozofa v Nitre</v>
          </cell>
          <cell r="E2445" t="str">
            <v>Filozofická fakulta</v>
          </cell>
          <cell r="L2445">
            <v>2</v>
          </cell>
          <cell r="M2445">
            <v>3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BH2445">
            <v>0</v>
          </cell>
          <cell r="BI2445">
            <v>1</v>
          </cell>
          <cell r="BJ2445">
            <v>0</v>
          </cell>
          <cell r="BK2445" t="str">
            <v>UKF</v>
          </cell>
          <cell r="BN2445">
            <v>0</v>
          </cell>
        </row>
        <row r="2446">
          <cell r="A2446">
            <v>709000000</v>
          </cell>
          <cell r="D2446" t="str">
            <v>Technická univerzita v Košiciach</v>
          </cell>
          <cell r="E2446" t="str">
            <v>Fakulta umení</v>
          </cell>
          <cell r="L2446">
            <v>1</v>
          </cell>
          <cell r="M2446">
            <v>2</v>
          </cell>
          <cell r="AN2446">
            <v>17</v>
          </cell>
          <cell r="AO2446">
            <v>17</v>
          </cell>
          <cell r="AP2446">
            <v>0</v>
          </cell>
          <cell r="AQ2446">
            <v>0</v>
          </cell>
          <cell r="AR2446">
            <v>17</v>
          </cell>
          <cell r="BH2446">
            <v>39.56363636363637</v>
          </cell>
          <cell r="BI2446">
            <v>17</v>
          </cell>
          <cell r="BJ2446">
            <v>0</v>
          </cell>
          <cell r="BK2446" t="str">
            <v>TUKE</v>
          </cell>
          <cell r="BN2446">
            <v>17</v>
          </cell>
        </row>
        <row r="2447">
          <cell r="A2447">
            <v>709000000</v>
          </cell>
          <cell r="D2447" t="str">
            <v>Technická univerzita v Košiciach</v>
          </cell>
          <cell r="E2447" t="str">
            <v>Fakulta materiálov, metalurgie a recyklácie</v>
          </cell>
          <cell r="L2447">
            <v>1</v>
          </cell>
          <cell r="M2447">
            <v>2</v>
          </cell>
          <cell r="AN2447">
            <v>15</v>
          </cell>
          <cell r="AO2447">
            <v>15</v>
          </cell>
          <cell r="AP2447">
            <v>0</v>
          </cell>
          <cell r="AQ2447">
            <v>0</v>
          </cell>
          <cell r="AR2447">
            <v>15</v>
          </cell>
          <cell r="BH2447">
            <v>18</v>
          </cell>
          <cell r="BI2447">
            <v>15</v>
          </cell>
          <cell r="BJ2447">
            <v>0</v>
          </cell>
          <cell r="BK2447" t="str">
            <v>TUKE</v>
          </cell>
          <cell r="BN2447">
            <v>15</v>
          </cell>
        </row>
        <row r="2448">
          <cell r="A2448">
            <v>709000000</v>
          </cell>
          <cell r="D2448" t="str">
            <v>Technická univerzita v Košiciach</v>
          </cell>
          <cell r="E2448" t="str">
            <v>Fakulta materiálov, metalurgie a recyklácie</v>
          </cell>
          <cell r="L2448">
            <v>1</v>
          </cell>
          <cell r="M2448">
            <v>1</v>
          </cell>
          <cell r="AN2448">
            <v>24</v>
          </cell>
          <cell r="AO2448">
            <v>26</v>
          </cell>
          <cell r="AP2448">
            <v>0</v>
          </cell>
          <cell r="AQ2448">
            <v>0</v>
          </cell>
          <cell r="AR2448">
            <v>24</v>
          </cell>
          <cell r="BH2448">
            <v>28.799999999999997</v>
          </cell>
          <cell r="BI2448">
            <v>26</v>
          </cell>
          <cell r="BJ2448">
            <v>0</v>
          </cell>
          <cell r="BK2448" t="str">
            <v>TUKE</v>
          </cell>
          <cell r="BN2448">
            <v>24</v>
          </cell>
        </row>
        <row r="2449">
          <cell r="A2449">
            <v>709000000</v>
          </cell>
          <cell r="D2449" t="str">
            <v>Technická univerzita v Košiciach</v>
          </cell>
          <cell r="E2449" t="str">
            <v>Fakulta materiálov, metalurgie a recyklácie</v>
          </cell>
          <cell r="L2449">
            <v>2</v>
          </cell>
          <cell r="M2449">
            <v>3</v>
          </cell>
          <cell r="AN2449">
            <v>0</v>
          </cell>
          <cell r="AO2449">
            <v>0</v>
          </cell>
          <cell r="AP2449">
            <v>0</v>
          </cell>
          <cell r="AQ2449">
            <v>0</v>
          </cell>
          <cell r="AR2449">
            <v>0</v>
          </cell>
          <cell r="BH2449">
            <v>0</v>
          </cell>
          <cell r="BI2449">
            <v>1</v>
          </cell>
          <cell r="BJ2449">
            <v>0</v>
          </cell>
          <cell r="BK2449" t="str">
            <v>TUKE</v>
          </cell>
          <cell r="BN2449">
            <v>0</v>
          </cell>
        </row>
        <row r="2450">
          <cell r="A2450">
            <v>711000000</v>
          </cell>
          <cell r="D2450" t="str">
            <v>Univerzita Pavla Jozefa Šafárika v Košiciach</v>
          </cell>
          <cell r="E2450" t="str">
            <v>Lekárska fakulta</v>
          </cell>
          <cell r="L2450">
            <v>1</v>
          </cell>
          <cell r="M2450">
            <v>3</v>
          </cell>
          <cell r="AN2450">
            <v>2</v>
          </cell>
          <cell r="AO2450">
            <v>0</v>
          </cell>
          <cell r="AP2450">
            <v>0</v>
          </cell>
          <cell r="AQ2450">
            <v>0</v>
          </cell>
          <cell r="AR2450">
            <v>2</v>
          </cell>
          <cell r="BH2450">
            <v>20.399999999999999</v>
          </cell>
          <cell r="BI2450">
            <v>2</v>
          </cell>
          <cell r="BJ2450">
            <v>2</v>
          </cell>
          <cell r="BK2450" t="str">
            <v>UPJŠ</v>
          </cell>
          <cell r="BN2450">
            <v>2</v>
          </cell>
        </row>
        <row r="2451">
          <cell r="A2451">
            <v>711000000</v>
          </cell>
          <cell r="D2451" t="str">
            <v>Univerzita Pavla Jozefa Šafárika v Košiciach</v>
          </cell>
          <cell r="E2451" t="str">
            <v>Lekárska fakulta</v>
          </cell>
          <cell r="L2451">
            <v>1</v>
          </cell>
          <cell r="M2451">
            <v>2</v>
          </cell>
          <cell r="AN2451">
            <v>14</v>
          </cell>
          <cell r="AO2451">
            <v>14</v>
          </cell>
          <cell r="AP2451">
            <v>0</v>
          </cell>
          <cell r="AQ2451">
            <v>0</v>
          </cell>
          <cell r="AR2451">
            <v>14</v>
          </cell>
          <cell r="BH2451">
            <v>18</v>
          </cell>
          <cell r="BI2451">
            <v>14</v>
          </cell>
          <cell r="BJ2451">
            <v>0</v>
          </cell>
          <cell r="BK2451" t="str">
            <v>UPJŠ</v>
          </cell>
          <cell r="BN2451">
            <v>14</v>
          </cell>
        </row>
        <row r="2452">
          <cell r="A2452">
            <v>711000000</v>
          </cell>
          <cell r="D2452" t="str">
            <v>Univerzita Pavla Jozefa Šafárika v Košiciach</v>
          </cell>
          <cell r="E2452" t="str">
            <v>Lekárska fakulta</v>
          </cell>
          <cell r="L2452">
            <v>1</v>
          </cell>
          <cell r="M2452">
            <v>2</v>
          </cell>
          <cell r="AN2452">
            <v>22</v>
          </cell>
          <cell r="AO2452">
            <v>22</v>
          </cell>
          <cell r="AP2452">
            <v>0</v>
          </cell>
          <cell r="AQ2452">
            <v>0</v>
          </cell>
          <cell r="AR2452">
            <v>22</v>
          </cell>
          <cell r="BH2452">
            <v>48.400000000000006</v>
          </cell>
          <cell r="BI2452">
            <v>22</v>
          </cell>
          <cell r="BJ2452">
            <v>0</v>
          </cell>
          <cell r="BK2452" t="str">
            <v>UPJŠ</v>
          </cell>
          <cell r="BN2452">
            <v>22</v>
          </cell>
        </row>
        <row r="2453">
          <cell r="A2453">
            <v>711000000</v>
          </cell>
          <cell r="D2453" t="str">
            <v>Univerzita Pavla Jozefa Šafárika v Košiciach</v>
          </cell>
          <cell r="E2453" t="str">
            <v>Lekárska fakulta</v>
          </cell>
          <cell r="L2453">
            <v>1</v>
          </cell>
          <cell r="M2453">
            <v>3</v>
          </cell>
          <cell r="AN2453">
            <v>1</v>
          </cell>
          <cell r="AO2453">
            <v>0</v>
          </cell>
          <cell r="AP2453">
            <v>0</v>
          </cell>
          <cell r="AQ2453">
            <v>0</v>
          </cell>
          <cell r="AR2453">
            <v>1</v>
          </cell>
          <cell r="BH2453">
            <v>10.199999999999999</v>
          </cell>
          <cell r="BI2453">
            <v>1</v>
          </cell>
          <cell r="BJ2453">
            <v>1</v>
          </cell>
          <cell r="BK2453" t="str">
            <v>UPJŠ</v>
          </cell>
          <cell r="BN2453">
            <v>1</v>
          </cell>
        </row>
        <row r="2454">
          <cell r="A2454">
            <v>711000000</v>
          </cell>
          <cell r="D2454" t="str">
            <v>Univerzita Pavla Jozefa Šafárika v Košiciach</v>
          </cell>
          <cell r="E2454" t="str">
            <v>Lekárska fakulta</v>
          </cell>
          <cell r="L2454">
            <v>1</v>
          </cell>
          <cell r="M2454">
            <v>5</v>
          </cell>
          <cell r="AN2454">
            <v>26</v>
          </cell>
          <cell r="AO2454">
            <v>26</v>
          </cell>
          <cell r="AP2454">
            <v>0</v>
          </cell>
          <cell r="AQ2454">
            <v>0</v>
          </cell>
          <cell r="AR2454">
            <v>26</v>
          </cell>
          <cell r="BH2454">
            <v>46.428571428571423</v>
          </cell>
          <cell r="BI2454">
            <v>26</v>
          </cell>
          <cell r="BJ2454">
            <v>0</v>
          </cell>
          <cell r="BK2454" t="str">
            <v>UPJŠ</v>
          </cell>
          <cell r="BN2454">
            <v>26</v>
          </cell>
        </row>
        <row r="2455">
          <cell r="A2455">
            <v>709000000</v>
          </cell>
          <cell r="D2455" t="str">
            <v>Technická univerzita v Košiciach</v>
          </cell>
          <cell r="E2455" t="str">
            <v>Fakulta výrobných technológií so sídlom v Prešove</v>
          </cell>
          <cell r="L2455">
            <v>1</v>
          </cell>
          <cell r="M2455">
            <v>3</v>
          </cell>
          <cell r="AN2455">
            <v>6</v>
          </cell>
          <cell r="AO2455">
            <v>0</v>
          </cell>
          <cell r="AP2455">
            <v>0</v>
          </cell>
          <cell r="AQ2455">
            <v>0</v>
          </cell>
          <cell r="AR2455">
            <v>6</v>
          </cell>
          <cell r="BH2455">
            <v>42.000000000000007</v>
          </cell>
          <cell r="BI2455">
            <v>6</v>
          </cell>
          <cell r="BJ2455">
            <v>6</v>
          </cell>
          <cell r="BK2455" t="str">
            <v>TUKE</v>
          </cell>
          <cell r="BN2455">
            <v>6</v>
          </cell>
        </row>
        <row r="2456">
          <cell r="A2456">
            <v>709000000</v>
          </cell>
          <cell r="D2456" t="str">
            <v>Technická univerzita v Košiciach</v>
          </cell>
          <cell r="E2456" t="str">
            <v>Fakulta výrobných technológií so sídlom v Prešove</v>
          </cell>
          <cell r="L2456">
            <v>2</v>
          </cell>
          <cell r="M2456">
            <v>3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BH2456">
            <v>0</v>
          </cell>
          <cell r="BI2456">
            <v>2</v>
          </cell>
          <cell r="BJ2456">
            <v>0</v>
          </cell>
          <cell r="BK2456" t="str">
            <v>TUKE</v>
          </cell>
          <cell r="BN2456">
            <v>0</v>
          </cell>
        </row>
        <row r="2457">
          <cell r="A2457">
            <v>709000000</v>
          </cell>
          <cell r="D2457" t="str">
            <v>Technická univerzita v Košiciach</v>
          </cell>
          <cell r="E2457" t="str">
            <v>Fakulta výrobných technológií so sídlom v Prešove</v>
          </cell>
          <cell r="L2457">
            <v>1</v>
          </cell>
          <cell r="M2457">
            <v>2</v>
          </cell>
          <cell r="AN2457">
            <v>12</v>
          </cell>
          <cell r="AO2457">
            <v>12</v>
          </cell>
          <cell r="AP2457">
            <v>12</v>
          </cell>
          <cell r="AQ2457">
            <v>12</v>
          </cell>
          <cell r="AR2457">
            <v>12</v>
          </cell>
          <cell r="BH2457">
            <v>18</v>
          </cell>
          <cell r="BI2457">
            <v>12</v>
          </cell>
          <cell r="BJ2457">
            <v>0</v>
          </cell>
          <cell r="BK2457" t="str">
            <v>TUKE</v>
          </cell>
          <cell r="BN2457">
            <v>12</v>
          </cell>
        </row>
        <row r="2458">
          <cell r="A2458">
            <v>709000000</v>
          </cell>
          <cell r="D2458" t="str">
            <v>Technická univerzita v Košiciach</v>
          </cell>
          <cell r="E2458" t="str">
            <v>Fakulta výrobných technológií so sídlom v Prešove</v>
          </cell>
          <cell r="L2458">
            <v>1</v>
          </cell>
          <cell r="M2458">
            <v>2</v>
          </cell>
          <cell r="AN2458">
            <v>0</v>
          </cell>
          <cell r="AO2458">
            <v>6</v>
          </cell>
          <cell r="AP2458">
            <v>0</v>
          </cell>
          <cell r="AQ2458">
            <v>0</v>
          </cell>
          <cell r="AR2458">
            <v>0</v>
          </cell>
          <cell r="BH2458">
            <v>0</v>
          </cell>
          <cell r="BI2458">
            <v>6</v>
          </cell>
          <cell r="BJ2458">
            <v>0</v>
          </cell>
          <cell r="BK2458" t="str">
            <v>TUKE</v>
          </cell>
          <cell r="BN2458">
            <v>0</v>
          </cell>
        </row>
        <row r="2459">
          <cell r="A2459">
            <v>709000000</v>
          </cell>
          <cell r="D2459" t="str">
            <v>Technická univerzita v Košiciach</v>
          </cell>
          <cell r="E2459" t="str">
            <v>Stavebná fakulta</v>
          </cell>
          <cell r="L2459">
            <v>1</v>
          </cell>
          <cell r="M2459">
            <v>2</v>
          </cell>
          <cell r="AN2459">
            <v>13</v>
          </cell>
          <cell r="AO2459">
            <v>13</v>
          </cell>
          <cell r="AP2459">
            <v>0</v>
          </cell>
          <cell r="AQ2459">
            <v>0</v>
          </cell>
          <cell r="AR2459">
            <v>13</v>
          </cell>
          <cell r="BH2459">
            <v>17.0625</v>
          </cell>
          <cell r="BI2459">
            <v>13</v>
          </cell>
          <cell r="BJ2459">
            <v>0</v>
          </cell>
          <cell r="BK2459" t="str">
            <v>TUKE</v>
          </cell>
          <cell r="BN2459">
            <v>13</v>
          </cell>
        </row>
        <row r="2460">
          <cell r="A2460">
            <v>711000000</v>
          </cell>
          <cell r="D2460" t="str">
            <v>Univerzita Pavla Jozefa Šafárika v Košiciach</v>
          </cell>
          <cell r="E2460" t="str">
            <v>Filozofická fakulta</v>
          </cell>
          <cell r="L2460">
            <v>1</v>
          </cell>
          <cell r="M2460">
            <v>2</v>
          </cell>
          <cell r="AN2460">
            <v>30</v>
          </cell>
          <cell r="AO2460">
            <v>31</v>
          </cell>
          <cell r="AP2460">
            <v>0</v>
          </cell>
          <cell r="AQ2460">
            <v>0</v>
          </cell>
          <cell r="AR2460">
            <v>30</v>
          </cell>
          <cell r="BH2460">
            <v>30</v>
          </cell>
          <cell r="BI2460">
            <v>31</v>
          </cell>
          <cell r="BJ2460">
            <v>0</v>
          </cell>
          <cell r="BK2460" t="str">
            <v>UPJŠ</v>
          </cell>
          <cell r="BN2460">
            <v>30</v>
          </cell>
        </row>
        <row r="2461">
          <cell r="A2461">
            <v>711000000</v>
          </cell>
          <cell r="D2461" t="str">
            <v>Univerzita Pavla Jozefa Šafárika v Košiciach</v>
          </cell>
          <cell r="E2461" t="str">
            <v>Filozofická fakulta</v>
          </cell>
          <cell r="L2461">
            <v>1</v>
          </cell>
          <cell r="M2461">
            <v>2</v>
          </cell>
          <cell r="AN2461">
            <v>11.5</v>
          </cell>
          <cell r="AO2461">
            <v>11.5</v>
          </cell>
          <cell r="AP2461">
            <v>0</v>
          </cell>
          <cell r="AQ2461">
            <v>0</v>
          </cell>
          <cell r="AR2461">
            <v>11.5</v>
          </cell>
          <cell r="BH2461">
            <v>12.65</v>
          </cell>
          <cell r="BI2461">
            <v>11.5</v>
          </cell>
          <cell r="BJ2461">
            <v>0</v>
          </cell>
          <cell r="BK2461" t="str">
            <v>UPJŠ</v>
          </cell>
          <cell r="BN2461">
            <v>11.5</v>
          </cell>
        </row>
        <row r="2462">
          <cell r="A2462">
            <v>711000000</v>
          </cell>
          <cell r="D2462" t="str">
            <v>Univerzita Pavla Jozefa Šafárika v Košiciach</v>
          </cell>
          <cell r="E2462" t="str">
            <v>Filozofická fakulta</v>
          </cell>
          <cell r="L2462">
            <v>1</v>
          </cell>
          <cell r="M2462">
            <v>2</v>
          </cell>
          <cell r="AN2462">
            <v>35</v>
          </cell>
          <cell r="AO2462">
            <v>35</v>
          </cell>
          <cell r="AP2462">
            <v>0</v>
          </cell>
          <cell r="AQ2462">
            <v>0</v>
          </cell>
          <cell r="AR2462">
            <v>35</v>
          </cell>
          <cell r="BH2462">
            <v>49.736842105263158</v>
          </cell>
          <cell r="BI2462">
            <v>35</v>
          </cell>
          <cell r="BJ2462">
            <v>0</v>
          </cell>
          <cell r="BK2462" t="str">
            <v>UPJŠ</v>
          </cell>
          <cell r="BN2462">
            <v>35</v>
          </cell>
        </row>
        <row r="2463">
          <cell r="A2463">
            <v>711000000</v>
          </cell>
          <cell r="D2463" t="str">
            <v>Univerzita Pavla Jozefa Šafárika v Košiciach</v>
          </cell>
          <cell r="E2463" t="str">
            <v>Filozofická fakulta</v>
          </cell>
          <cell r="L2463">
            <v>1</v>
          </cell>
          <cell r="M2463">
            <v>2</v>
          </cell>
          <cell r="AN2463">
            <v>2.5</v>
          </cell>
          <cell r="AO2463">
            <v>2.5</v>
          </cell>
          <cell r="AP2463">
            <v>0</v>
          </cell>
          <cell r="AQ2463">
            <v>0</v>
          </cell>
          <cell r="AR2463">
            <v>2.5</v>
          </cell>
          <cell r="BH2463">
            <v>1.8333333333333335</v>
          </cell>
          <cell r="BI2463">
            <v>2.5</v>
          </cell>
          <cell r="BJ2463">
            <v>0</v>
          </cell>
          <cell r="BK2463" t="str">
            <v>UPJŠ</v>
          </cell>
          <cell r="BN2463">
            <v>2.5</v>
          </cell>
        </row>
        <row r="2464">
          <cell r="A2464">
            <v>711000000</v>
          </cell>
          <cell r="D2464" t="str">
            <v>Univerzita Pavla Jozefa Šafárika v Košiciach</v>
          </cell>
          <cell r="E2464" t="str">
            <v>Filozofická fakulta</v>
          </cell>
          <cell r="L2464">
            <v>1</v>
          </cell>
          <cell r="M2464">
            <v>2</v>
          </cell>
          <cell r="AN2464">
            <v>3</v>
          </cell>
          <cell r="AO2464">
            <v>3</v>
          </cell>
          <cell r="AP2464">
            <v>0</v>
          </cell>
          <cell r="AQ2464">
            <v>0</v>
          </cell>
          <cell r="AR2464">
            <v>3</v>
          </cell>
          <cell r="BH2464">
            <v>1.5</v>
          </cell>
          <cell r="BI2464">
            <v>3</v>
          </cell>
          <cell r="BJ2464">
            <v>0</v>
          </cell>
          <cell r="BK2464" t="str">
            <v>UPJŠ</v>
          </cell>
          <cell r="BN2464">
            <v>3</v>
          </cell>
        </row>
        <row r="2465">
          <cell r="A2465">
            <v>711000000</v>
          </cell>
          <cell r="D2465" t="str">
            <v>Univerzita Pavla Jozefa Šafárika v Košiciach</v>
          </cell>
          <cell r="E2465" t="str">
            <v>Filozofická fakulta</v>
          </cell>
          <cell r="L2465">
            <v>1</v>
          </cell>
          <cell r="M2465">
            <v>2</v>
          </cell>
          <cell r="AN2465">
            <v>33</v>
          </cell>
          <cell r="AO2465">
            <v>33</v>
          </cell>
          <cell r="AP2465">
            <v>0</v>
          </cell>
          <cell r="AQ2465">
            <v>0</v>
          </cell>
          <cell r="AR2465">
            <v>33</v>
          </cell>
          <cell r="BH2465">
            <v>34.65</v>
          </cell>
          <cell r="BI2465">
            <v>33</v>
          </cell>
          <cell r="BJ2465">
            <v>0</v>
          </cell>
          <cell r="BK2465" t="str">
            <v>UPJŠ</v>
          </cell>
          <cell r="BN2465">
            <v>33</v>
          </cell>
        </row>
        <row r="2466">
          <cell r="A2466">
            <v>711000000</v>
          </cell>
          <cell r="D2466" t="str">
            <v>Univerzita Pavla Jozefa Šafárika v Košiciach</v>
          </cell>
          <cell r="E2466" t="str">
            <v>Filozofická fakulta</v>
          </cell>
          <cell r="L2466">
            <v>1</v>
          </cell>
          <cell r="M2466">
            <v>2</v>
          </cell>
          <cell r="AN2466">
            <v>6</v>
          </cell>
          <cell r="AO2466">
            <v>6.5</v>
          </cell>
          <cell r="AP2466">
            <v>0</v>
          </cell>
          <cell r="AQ2466">
            <v>0</v>
          </cell>
          <cell r="AR2466">
            <v>6</v>
          </cell>
          <cell r="BH2466">
            <v>6.6000000000000005</v>
          </cell>
          <cell r="BI2466">
            <v>6.5</v>
          </cell>
          <cell r="BJ2466">
            <v>0</v>
          </cell>
          <cell r="BK2466" t="str">
            <v>UPJŠ</v>
          </cell>
          <cell r="BN2466">
            <v>6</v>
          </cell>
        </row>
        <row r="2467">
          <cell r="A2467">
            <v>711000000</v>
          </cell>
          <cell r="D2467" t="str">
            <v>Univerzita Pavla Jozefa Šafárika v Košiciach</v>
          </cell>
          <cell r="E2467" t="str">
            <v>Filozofická fakulta</v>
          </cell>
          <cell r="L2467">
            <v>1</v>
          </cell>
          <cell r="M2467">
            <v>1</v>
          </cell>
          <cell r="AN2467">
            <v>12</v>
          </cell>
          <cell r="AO2467">
            <v>12</v>
          </cell>
          <cell r="AP2467">
            <v>0</v>
          </cell>
          <cell r="AQ2467">
            <v>0</v>
          </cell>
          <cell r="AR2467">
            <v>12</v>
          </cell>
          <cell r="BH2467">
            <v>9.6</v>
          </cell>
          <cell r="BI2467">
            <v>12</v>
          </cell>
          <cell r="BJ2467">
            <v>0</v>
          </cell>
          <cell r="BK2467" t="str">
            <v>UPJŠ</v>
          </cell>
          <cell r="BN2467">
            <v>12</v>
          </cell>
        </row>
        <row r="2468">
          <cell r="A2468">
            <v>711000000</v>
          </cell>
          <cell r="D2468" t="str">
            <v>Univerzita Pavla Jozefa Šafárika v Košiciach</v>
          </cell>
          <cell r="E2468" t="str">
            <v>Filozofická fakulta</v>
          </cell>
          <cell r="L2468">
            <v>1</v>
          </cell>
          <cell r="M2468">
            <v>2</v>
          </cell>
          <cell r="AN2468">
            <v>0</v>
          </cell>
          <cell r="AO2468">
            <v>26</v>
          </cell>
          <cell r="AP2468">
            <v>0</v>
          </cell>
          <cell r="AQ2468">
            <v>0</v>
          </cell>
          <cell r="AR2468">
            <v>0</v>
          </cell>
          <cell r="BH2468">
            <v>0</v>
          </cell>
          <cell r="BI2468">
            <v>26</v>
          </cell>
          <cell r="BJ2468">
            <v>0</v>
          </cell>
          <cell r="BK2468" t="str">
            <v>UPJŠ</v>
          </cell>
          <cell r="BN2468">
            <v>0</v>
          </cell>
        </row>
        <row r="2469">
          <cell r="A2469">
            <v>711000000</v>
          </cell>
          <cell r="D2469" t="str">
            <v>Univerzita Pavla Jozefa Šafárika v Košiciach</v>
          </cell>
          <cell r="E2469" t="str">
            <v>Filozofická fakulta</v>
          </cell>
          <cell r="L2469">
            <v>1</v>
          </cell>
          <cell r="M2469">
            <v>1</v>
          </cell>
          <cell r="AN2469">
            <v>1</v>
          </cell>
          <cell r="AO2469">
            <v>2</v>
          </cell>
          <cell r="AP2469">
            <v>0</v>
          </cell>
          <cell r="AQ2469">
            <v>0</v>
          </cell>
          <cell r="AR2469">
            <v>1</v>
          </cell>
          <cell r="BH2469">
            <v>1.1174528301886792</v>
          </cell>
          <cell r="BI2469">
            <v>2</v>
          </cell>
          <cell r="BJ2469">
            <v>0</v>
          </cell>
          <cell r="BK2469" t="str">
            <v>UPJŠ</v>
          </cell>
          <cell r="BN2469">
            <v>1</v>
          </cell>
        </row>
        <row r="2470">
          <cell r="A2470">
            <v>709000000</v>
          </cell>
          <cell r="D2470" t="str">
            <v>Technická univerzita v Košiciach</v>
          </cell>
          <cell r="E2470" t="str">
            <v>Letecká fakulta</v>
          </cell>
          <cell r="L2470">
            <v>1</v>
          </cell>
          <cell r="M2470">
            <v>2</v>
          </cell>
          <cell r="AN2470">
            <v>0</v>
          </cell>
          <cell r="AO2470">
            <v>1</v>
          </cell>
          <cell r="AP2470">
            <v>0</v>
          </cell>
          <cell r="AQ2470">
            <v>0</v>
          </cell>
          <cell r="AR2470">
            <v>0</v>
          </cell>
          <cell r="BH2470">
            <v>0</v>
          </cell>
          <cell r="BI2470">
            <v>1</v>
          </cell>
          <cell r="BJ2470">
            <v>0</v>
          </cell>
          <cell r="BK2470" t="str">
            <v>TUKE</v>
          </cell>
          <cell r="BN2470">
            <v>0</v>
          </cell>
        </row>
        <row r="2471">
          <cell r="A2471">
            <v>709000000</v>
          </cell>
          <cell r="D2471" t="str">
            <v>Technická univerzita v Košiciach</v>
          </cell>
          <cell r="E2471" t="str">
            <v>Letecká fakulta</v>
          </cell>
          <cell r="L2471">
            <v>2</v>
          </cell>
          <cell r="M2471">
            <v>3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BH2471">
            <v>0</v>
          </cell>
          <cell r="BI2471">
            <v>6</v>
          </cell>
          <cell r="BJ2471">
            <v>0</v>
          </cell>
          <cell r="BK2471" t="str">
            <v>TUKE</v>
          </cell>
          <cell r="BN2471">
            <v>0</v>
          </cell>
        </row>
        <row r="2472">
          <cell r="A2472">
            <v>709000000</v>
          </cell>
          <cell r="D2472" t="str">
            <v>Technická univerzita v Košiciach</v>
          </cell>
          <cell r="E2472" t="str">
            <v>Ekonomická fakulta</v>
          </cell>
          <cell r="L2472">
            <v>2</v>
          </cell>
          <cell r="M2472">
            <v>2</v>
          </cell>
          <cell r="AN2472">
            <v>1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BH2472">
            <v>0</v>
          </cell>
          <cell r="BI2472">
            <v>12</v>
          </cell>
          <cell r="BJ2472">
            <v>0</v>
          </cell>
          <cell r="BK2472" t="str">
            <v>TUKE</v>
          </cell>
          <cell r="BN2472">
            <v>0</v>
          </cell>
        </row>
        <row r="2473">
          <cell r="A2473">
            <v>709000000</v>
          </cell>
          <cell r="D2473" t="str">
            <v>Technická univerzita v Košiciach</v>
          </cell>
          <cell r="E2473" t="str">
            <v>Ekonomická fakulta</v>
          </cell>
          <cell r="L2473">
            <v>2</v>
          </cell>
          <cell r="M2473">
            <v>3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BH2473">
            <v>0</v>
          </cell>
          <cell r="BI2473">
            <v>4</v>
          </cell>
          <cell r="BJ2473">
            <v>0</v>
          </cell>
          <cell r="BK2473" t="str">
            <v>TUKE</v>
          </cell>
          <cell r="BN2473">
            <v>0</v>
          </cell>
        </row>
        <row r="2474">
          <cell r="A2474">
            <v>709000000</v>
          </cell>
          <cell r="D2474" t="str">
            <v>Technická univerzita v Košiciach</v>
          </cell>
          <cell r="E2474" t="str">
            <v>Ekonomická fakulta</v>
          </cell>
          <cell r="L2474">
            <v>1</v>
          </cell>
          <cell r="M2474">
            <v>2</v>
          </cell>
          <cell r="AN2474">
            <v>0</v>
          </cell>
          <cell r="AO2474">
            <v>24</v>
          </cell>
          <cell r="AP2474">
            <v>0</v>
          </cell>
          <cell r="AQ2474">
            <v>0</v>
          </cell>
          <cell r="AR2474">
            <v>0</v>
          </cell>
          <cell r="BH2474">
            <v>0</v>
          </cell>
          <cell r="BI2474">
            <v>24</v>
          </cell>
          <cell r="BJ2474">
            <v>0</v>
          </cell>
          <cell r="BK2474" t="str">
            <v>TUKE</v>
          </cell>
          <cell r="BN2474">
            <v>0</v>
          </cell>
        </row>
        <row r="2475">
          <cell r="A2475">
            <v>709000000</v>
          </cell>
          <cell r="D2475" t="str">
            <v>Technická univerzita v Košiciach</v>
          </cell>
          <cell r="E2475" t="str">
            <v>Ekonomická fakulta</v>
          </cell>
          <cell r="L2475">
            <v>1</v>
          </cell>
          <cell r="M2475">
            <v>2</v>
          </cell>
          <cell r="AN2475">
            <v>0</v>
          </cell>
          <cell r="AO2475">
            <v>8</v>
          </cell>
          <cell r="AP2475">
            <v>0</v>
          </cell>
          <cell r="AQ2475">
            <v>0</v>
          </cell>
          <cell r="AR2475">
            <v>0</v>
          </cell>
          <cell r="BH2475">
            <v>0</v>
          </cell>
          <cell r="BI2475">
            <v>8</v>
          </cell>
          <cell r="BJ2475">
            <v>0</v>
          </cell>
          <cell r="BK2475" t="str">
            <v>TUKE</v>
          </cell>
          <cell r="BN2475">
            <v>0</v>
          </cell>
        </row>
        <row r="2476">
          <cell r="A2476">
            <v>707000000</v>
          </cell>
          <cell r="D2476" t="str">
            <v>Vysoká škola múzických umení v Bratislave</v>
          </cell>
          <cell r="E2476" t="str">
            <v>Hudobná a tanečná fakulta</v>
          </cell>
          <cell r="L2476">
            <v>2</v>
          </cell>
          <cell r="M2476">
            <v>3</v>
          </cell>
          <cell r="AN2476">
            <v>1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BH2476">
            <v>0</v>
          </cell>
          <cell r="BI2476">
            <v>19</v>
          </cell>
          <cell r="BJ2476">
            <v>0</v>
          </cell>
          <cell r="BK2476" t="str">
            <v>VŠMU</v>
          </cell>
          <cell r="BN2476">
            <v>0</v>
          </cell>
        </row>
        <row r="2477">
          <cell r="A2477">
            <v>707000000</v>
          </cell>
          <cell r="D2477" t="str">
            <v>Vysoká škola múzických umení v Bratislave</v>
          </cell>
          <cell r="E2477" t="str">
            <v>Filmová a televízna fakulta</v>
          </cell>
          <cell r="L2477">
            <v>2</v>
          </cell>
          <cell r="M2477">
            <v>3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BH2477">
            <v>0</v>
          </cell>
          <cell r="BI2477">
            <v>12</v>
          </cell>
          <cell r="BJ2477">
            <v>0</v>
          </cell>
          <cell r="BK2477" t="str">
            <v>VŠMU</v>
          </cell>
          <cell r="BN2477">
            <v>0</v>
          </cell>
        </row>
        <row r="2478">
          <cell r="A2478">
            <v>707000000</v>
          </cell>
          <cell r="D2478" t="str">
            <v>Vysoká škola múzických umení v Bratislave</v>
          </cell>
          <cell r="E2478" t="str">
            <v>Divadelná fakulta</v>
          </cell>
          <cell r="L2478">
            <v>2</v>
          </cell>
          <cell r="M2478">
            <v>3</v>
          </cell>
          <cell r="AN2478">
            <v>1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BH2478">
            <v>0</v>
          </cell>
          <cell r="BI2478">
            <v>11</v>
          </cell>
          <cell r="BJ2478">
            <v>0</v>
          </cell>
          <cell r="BK2478" t="str">
            <v>VŠMU</v>
          </cell>
          <cell r="BN2478">
            <v>0</v>
          </cell>
        </row>
        <row r="2479">
          <cell r="A2479">
            <v>707000000</v>
          </cell>
          <cell r="D2479" t="str">
            <v>Vysoká škola múzických umení v Bratislave</v>
          </cell>
          <cell r="E2479" t="str">
            <v>Hudobná a tanečná fakulta</v>
          </cell>
          <cell r="L2479">
            <v>1</v>
          </cell>
          <cell r="M2479">
            <v>3</v>
          </cell>
          <cell r="AN2479">
            <v>10</v>
          </cell>
          <cell r="AO2479">
            <v>0</v>
          </cell>
          <cell r="AP2479">
            <v>0</v>
          </cell>
          <cell r="AQ2479">
            <v>0</v>
          </cell>
          <cell r="AR2479">
            <v>10</v>
          </cell>
          <cell r="BH2479">
            <v>44</v>
          </cell>
          <cell r="BI2479">
            <v>12</v>
          </cell>
          <cell r="BJ2479">
            <v>10</v>
          </cell>
          <cell r="BK2479" t="str">
            <v>VŠMU</v>
          </cell>
          <cell r="BN2479">
            <v>10</v>
          </cell>
        </row>
        <row r="2480">
          <cell r="A2480">
            <v>707000000</v>
          </cell>
          <cell r="D2480" t="str">
            <v>Vysoká škola múzických umení v Bratislave</v>
          </cell>
          <cell r="E2480" t="str">
            <v>Filmová a televízna fakulta</v>
          </cell>
          <cell r="L2480">
            <v>1</v>
          </cell>
          <cell r="M2480">
            <v>3</v>
          </cell>
          <cell r="AN2480">
            <v>3</v>
          </cell>
          <cell r="AO2480">
            <v>0</v>
          </cell>
          <cell r="AP2480">
            <v>0</v>
          </cell>
          <cell r="AQ2480">
            <v>0</v>
          </cell>
          <cell r="AR2480">
            <v>3</v>
          </cell>
          <cell r="BH2480">
            <v>13.200000000000001</v>
          </cell>
          <cell r="BI2480">
            <v>5</v>
          </cell>
          <cell r="BJ2480">
            <v>3</v>
          </cell>
          <cell r="BK2480" t="str">
            <v>VŠMU</v>
          </cell>
          <cell r="BN2480">
            <v>3</v>
          </cell>
        </row>
        <row r="2481">
          <cell r="A2481">
            <v>707000000</v>
          </cell>
          <cell r="D2481" t="str">
            <v>Vysoká škola múzických umení v Bratislave</v>
          </cell>
          <cell r="E2481" t="str">
            <v>Divadelná fakulta</v>
          </cell>
          <cell r="L2481">
            <v>1</v>
          </cell>
          <cell r="M2481">
            <v>3</v>
          </cell>
          <cell r="AN2481">
            <v>7</v>
          </cell>
          <cell r="AO2481">
            <v>0</v>
          </cell>
          <cell r="AP2481">
            <v>0</v>
          </cell>
          <cell r="AQ2481">
            <v>0</v>
          </cell>
          <cell r="AR2481">
            <v>7</v>
          </cell>
          <cell r="BH2481">
            <v>30.800000000000004</v>
          </cell>
          <cell r="BI2481">
            <v>7</v>
          </cell>
          <cell r="BJ2481">
            <v>7</v>
          </cell>
          <cell r="BK2481" t="str">
            <v>VŠMU</v>
          </cell>
          <cell r="BN2481">
            <v>7</v>
          </cell>
        </row>
        <row r="2482">
          <cell r="A2482">
            <v>707000000</v>
          </cell>
          <cell r="D2482" t="str">
            <v>Vysoká škola múzických umení v Bratislave</v>
          </cell>
          <cell r="E2482">
            <v>0</v>
          </cell>
          <cell r="L2482">
            <v>2</v>
          </cell>
          <cell r="M2482">
            <v>3</v>
          </cell>
          <cell r="AN2482">
            <v>1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BH2482">
            <v>0</v>
          </cell>
          <cell r="BI2482">
            <v>5</v>
          </cell>
          <cell r="BJ2482">
            <v>0</v>
          </cell>
          <cell r="BK2482" t="str">
            <v>VŠMU</v>
          </cell>
          <cell r="BN2482">
            <v>0</v>
          </cell>
        </row>
        <row r="2483">
          <cell r="A2483">
            <v>707000000</v>
          </cell>
          <cell r="D2483" t="str">
            <v>Vysoká škola múzických umení v Bratislave</v>
          </cell>
          <cell r="E2483">
            <v>0</v>
          </cell>
          <cell r="L2483">
            <v>1</v>
          </cell>
          <cell r="M2483">
            <v>3</v>
          </cell>
          <cell r="AN2483">
            <v>5</v>
          </cell>
          <cell r="AO2483">
            <v>0</v>
          </cell>
          <cell r="AP2483">
            <v>0</v>
          </cell>
          <cell r="AQ2483">
            <v>0</v>
          </cell>
          <cell r="AR2483">
            <v>5</v>
          </cell>
          <cell r="BH2483">
            <v>22</v>
          </cell>
          <cell r="BI2483">
            <v>5</v>
          </cell>
          <cell r="BJ2483">
            <v>5</v>
          </cell>
          <cell r="BK2483" t="str">
            <v>VŠMU</v>
          </cell>
          <cell r="BN2483">
            <v>5</v>
          </cell>
        </row>
        <row r="2484">
          <cell r="A2484">
            <v>707000000</v>
          </cell>
          <cell r="D2484" t="str">
            <v>Vysoká škola múzických umení v Bratislave</v>
          </cell>
          <cell r="E2484" t="str">
            <v>Divadelná fakulta</v>
          </cell>
          <cell r="L2484">
            <v>1</v>
          </cell>
          <cell r="M2484">
            <v>1</v>
          </cell>
          <cell r="AN2484">
            <v>130</v>
          </cell>
          <cell r="AO2484">
            <v>149</v>
          </cell>
          <cell r="AP2484">
            <v>0</v>
          </cell>
          <cell r="AQ2484">
            <v>0</v>
          </cell>
          <cell r="AR2484">
            <v>130</v>
          </cell>
          <cell r="BH2484">
            <v>367.03999999999996</v>
          </cell>
          <cell r="BI2484">
            <v>149</v>
          </cell>
          <cell r="BJ2484">
            <v>0</v>
          </cell>
          <cell r="BK2484" t="str">
            <v>VŠMU</v>
          </cell>
          <cell r="BN2484">
            <v>130</v>
          </cell>
        </row>
        <row r="2485">
          <cell r="A2485">
            <v>707000000</v>
          </cell>
          <cell r="D2485" t="str">
            <v>Vysoká škola múzických umení v Bratislave</v>
          </cell>
          <cell r="E2485" t="str">
            <v>Hudobná a tanečná fakulta</v>
          </cell>
          <cell r="L2485">
            <v>1</v>
          </cell>
          <cell r="M2485">
            <v>2</v>
          </cell>
          <cell r="AN2485">
            <v>90</v>
          </cell>
          <cell r="AO2485">
            <v>97</v>
          </cell>
          <cell r="AP2485">
            <v>0</v>
          </cell>
          <cell r="AQ2485">
            <v>0</v>
          </cell>
          <cell r="AR2485">
            <v>90</v>
          </cell>
          <cell r="BH2485">
            <v>280.21621621621625</v>
          </cell>
          <cell r="BI2485">
            <v>97</v>
          </cell>
          <cell r="BJ2485">
            <v>0</v>
          </cell>
          <cell r="BK2485" t="str">
            <v>VŠMU</v>
          </cell>
          <cell r="BN2485">
            <v>90</v>
          </cell>
        </row>
        <row r="2486">
          <cell r="A2486">
            <v>707000000</v>
          </cell>
          <cell r="D2486" t="str">
            <v>Vysoká škola múzických umení v Bratislave</v>
          </cell>
          <cell r="E2486">
            <v>0</v>
          </cell>
          <cell r="L2486">
            <v>1</v>
          </cell>
          <cell r="M2486">
            <v>1</v>
          </cell>
          <cell r="AN2486">
            <v>59</v>
          </cell>
          <cell r="AO2486">
            <v>63</v>
          </cell>
          <cell r="AP2486">
            <v>0</v>
          </cell>
          <cell r="AQ2486">
            <v>0</v>
          </cell>
          <cell r="AR2486">
            <v>59</v>
          </cell>
          <cell r="BH2486">
            <v>51.2</v>
          </cell>
          <cell r="BI2486">
            <v>63</v>
          </cell>
          <cell r="BJ2486">
            <v>0</v>
          </cell>
          <cell r="BK2486" t="str">
            <v>VŠMU</v>
          </cell>
          <cell r="BN2486">
            <v>59</v>
          </cell>
        </row>
        <row r="2487">
          <cell r="A2487">
            <v>707000000</v>
          </cell>
          <cell r="D2487" t="str">
            <v>Vysoká škola múzických umení v Bratislave</v>
          </cell>
          <cell r="E2487" t="str">
            <v>Divadelná fakulta</v>
          </cell>
          <cell r="L2487">
            <v>1</v>
          </cell>
          <cell r="M2487">
            <v>2</v>
          </cell>
          <cell r="AN2487">
            <v>76</v>
          </cell>
          <cell r="AO2487">
            <v>79</v>
          </cell>
          <cell r="AP2487">
            <v>0</v>
          </cell>
          <cell r="AQ2487">
            <v>0</v>
          </cell>
          <cell r="AR2487">
            <v>76</v>
          </cell>
          <cell r="BH2487">
            <v>234.81379310344829</v>
          </cell>
          <cell r="BI2487">
            <v>79</v>
          </cell>
          <cell r="BJ2487">
            <v>0</v>
          </cell>
          <cell r="BK2487" t="str">
            <v>VŠMU</v>
          </cell>
          <cell r="BN2487">
            <v>76</v>
          </cell>
        </row>
        <row r="2488">
          <cell r="A2488">
            <v>707000000</v>
          </cell>
          <cell r="D2488" t="str">
            <v>Vysoká škola múzických umení v Bratislave</v>
          </cell>
          <cell r="E2488" t="str">
            <v>Filmová a televízna fakulta</v>
          </cell>
          <cell r="L2488">
            <v>1</v>
          </cell>
          <cell r="M2488">
            <v>2</v>
          </cell>
          <cell r="AN2488">
            <v>32</v>
          </cell>
          <cell r="AO2488">
            <v>34</v>
          </cell>
          <cell r="AP2488">
            <v>0</v>
          </cell>
          <cell r="AQ2488">
            <v>0</v>
          </cell>
          <cell r="AR2488">
            <v>32</v>
          </cell>
          <cell r="BH2488">
            <v>94.523076923076928</v>
          </cell>
          <cell r="BI2488">
            <v>34</v>
          </cell>
          <cell r="BJ2488">
            <v>0</v>
          </cell>
          <cell r="BK2488" t="str">
            <v>VŠMU</v>
          </cell>
          <cell r="BN2488">
            <v>32</v>
          </cell>
        </row>
        <row r="2489">
          <cell r="A2489">
            <v>707000000</v>
          </cell>
          <cell r="D2489" t="str">
            <v>Vysoká škola múzických umení v Bratislave</v>
          </cell>
          <cell r="E2489" t="str">
            <v>Hudobná a tanečná fakulta</v>
          </cell>
          <cell r="L2489">
            <v>2</v>
          </cell>
          <cell r="M2489">
            <v>3</v>
          </cell>
          <cell r="AN2489">
            <v>1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BH2489">
            <v>0</v>
          </cell>
          <cell r="BI2489">
            <v>1</v>
          </cell>
          <cell r="BJ2489">
            <v>0</v>
          </cell>
          <cell r="BK2489" t="str">
            <v>VŠMU</v>
          </cell>
          <cell r="BN2489">
            <v>0</v>
          </cell>
        </row>
        <row r="2490">
          <cell r="A2490">
            <v>707000000</v>
          </cell>
          <cell r="D2490" t="str">
            <v>Vysoká škola múzických umení v Bratislave</v>
          </cell>
          <cell r="E2490" t="str">
            <v>Hudobná a tanečná fakulta</v>
          </cell>
          <cell r="L2490">
            <v>1</v>
          </cell>
          <cell r="M2490">
            <v>1</v>
          </cell>
          <cell r="AN2490">
            <v>137</v>
          </cell>
          <cell r="AO2490">
            <v>142</v>
          </cell>
          <cell r="AP2490">
            <v>0</v>
          </cell>
          <cell r="AQ2490">
            <v>0</v>
          </cell>
          <cell r="AR2490">
            <v>137</v>
          </cell>
          <cell r="BH2490">
            <v>385.6</v>
          </cell>
          <cell r="BI2490">
            <v>142</v>
          </cell>
          <cell r="BJ2490">
            <v>0</v>
          </cell>
          <cell r="BK2490" t="str">
            <v>VŠMU</v>
          </cell>
          <cell r="BN2490">
            <v>137</v>
          </cell>
        </row>
        <row r="2491">
          <cell r="A2491">
            <v>707000000</v>
          </cell>
          <cell r="D2491" t="str">
            <v>Vysoká škola múzických umení v Bratislave</v>
          </cell>
          <cell r="E2491" t="str">
            <v>Filmová a televízna fakulta</v>
          </cell>
          <cell r="L2491">
            <v>1</v>
          </cell>
          <cell r="M2491">
            <v>1</v>
          </cell>
          <cell r="AN2491">
            <v>73</v>
          </cell>
          <cell r="AO2491">
            <v>78</v>
          </cell>
          <cell r="AP2491">
            <v>0</v>
          </cell>
          <cell r="AQ2491">
            <v>0</v>
          </cell>
          <cell r="AR2491">
            <v>73</v>
          </cell>
          <cell r="BH2491">
            <v>182.38315789473688</v>
          </cell>
          <cell r="BI2491">
            <v>78</v>
          </cell>
          <cell r="BJ2491">
            <v>0</v>
          </cell>
          <cell r="BK2491" t="str">
            <v>VŠMU</v>
          </cell>
          <cell r="BN2491">
            <v>73</v>
          </cell>
        </row>
        <row r="2492">
          <cell r="A2492">
            <v>707000000</v>
          </cell>
          <cell r="D2492" t="str">
            <v>Vysoká škola múzických umení v Bratislave</v>
          </cell>
          <cell r="E2492">
            <v>0</v>
          </cell>
          <cell r="L2492">
            <v>1</v>
          </cell>
          <cell r="M2492">
            <v>2</v>
          </cell>
          <cell r="AN2492">
            <v>23</v>
          </cell>
          <cell r="AO2492">
            <v>25</v>
          </cell>
          <cell r="AP2492">
            <v>0</v>
          </cell>
          <cell r="AQ2492">
            <v>0</v>
          </cell>
          <cell r="AR2492">
            <v>23</v>
          </cell>
          <cell r="BH2492">
            <v>20.7</v>
          </cell>
          <cell r="BI2492">
            <v>25</v>
          </cell>
          <cell r="BJ2492">
            <v>0</v>
          </cell>
          <cell r="BK2492" t="str">
            <v>VŠMU</v>
          </cell>
          <cell r="BN2492">
            <v>23</v>
          </cell>
        </row>
        <row r="2493">
          <cell r="A2493">
            <v>701000000</v>
          </cell>
          <cell r="D2493" t="str">
            <v>Univerzita Komenského v Bratislave</v>
          </cell>
          <cell r="E2493" t="str">
            <v>Evanjelická bohoslovecká fakulta</v>
          </cell>
          <cell r="L2493">
            <v>2</v>
          </cell>
          <cell r="M2493">
            <v>3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BH2493">
            <v>0</v>
          </cell>
          <cell r="BI2493">
            <v>3</v>
          </cell>
          <cell r="BJ2493">
            <v>0</v>
          </cell>
          <cell r="BK2493" t="str">
            <v>UK</v>
          </cell>
          <cell r="BN2493">
            <v>0</v>
          </cell>
        </row>
        <row r="2494">
          <cell r="A2494">
            <v>701000000</v>
          </cell>
          <cell r="D2494" t="str">
            <v>Univerzita Komenského v Bratislave</v>
          </cell>
          <cell r="E2494" t="str">
            <v>Evanjelická bohoslovecká fakulta</v>
          </cell>
          <cell r="L2494">
            <v>1</v>
          </cell>
          <cell r="M2494">
            <v>3</v>
          </cell>
          <cell r="AN2494">
            <v>2</v>
          </cell>
          <cell r="AO2494">
            <v>0</v>
          </cell>
          <cell r="AP2494">
            <v>0</v>
          </cell>
          <cell r="AQ2494">
            <v>0</v>
          </cell>
          <cell r="AR2494">
            <v>2</v>
          </cell>
          <cell r="BH2494">
            <v>8.8000000000000007</v>
          </cell>
          <cell r="BI2494">
            <v>2</v>
          </cell>
          <cell r="BJ2494">
            <v>2</v>
          </cell>
          <cell r="BK2494" t="str">
            <v>UK</v>
          </cell>
          <cell r="BN2494">
            <v>2</v>
          </cell>
        </row>
        <row r="2495">
          <cell r="A2495">
            <v>701000000</v>
          </cell>
          <cell r="D2495" t="str">
            <v>Univerzita Komenského v Bratislave</v>
          </cell>
          <cell r="E2495" t="str">
            <v>Evanjelická bohoslovecká fakulta</v>
          </cell>
          <cell r="L2495">
            <v>1</v>
          </cell>
          <cell r="M2495">
            <v>1</v>
          </cell>
          <cell r="AN2495">
            <v>2</v>
          </cell>
          <cell r="AO2495">
            <v>2</v>
          </cell>
          <cell r="AP2495">
            <v>0</v>
          </cell>
          <cell r="AQ2495">
            <v>0</v>
          </cell>
          <cell r="AR2495">
            <v>2</v>
          </cell>
          <cell r="BH2495">
            <v>1.7049999999999998</v>
          </cell>
          <cell r="BI2495">
            <v>2</v>
          </cell>
          <cell r="BJ2495">
            <v>0</v>
          </cell>
          <cell r="BK2495" t="str">
            <v>UK</v>
          </cell>
          <cell r="BN2495">
            <v>2</v>
          </cell>
        </row>
        <row r="2496">
          <cell r="A2496">
            <v>701000000</v>
          </cell>
          <cell r="D2496" t="str">
            <v>Univerzita Komenského v Bratislave</v>
          </cell>
          <cell r="E2496" t="str">
            <v>Evanjelická bohoslovecká fakulta</v>
          </cell>
          <cell r="L2496">
            <v>2</v>
          </cell>
          <cell r="M2496">
            <v>3</v>
          </cell>
          <cell r="AN2496">
            <v>1</v>
          </cell>
          <cell r="AO2496">
            <v>0</v>
          </cell>
          <cell r="AP2496">
            <v>0</v>
          </cell>
          <cell r="AQ2496">
            <v>0</v>
          </cell>
          <cell r="AR2496">
            <v>0</v>
          </cell>
          <cell r="BH2496">
            <v>0</v>
          </cell>
          <cell r="BI2496">
            <v>1</v>
          </cell>
          <cell r="BJ2496">
            <v>0</v>
          </cell>
          <cell r="BK2496" t="str">
            <v>UK</v>
          </cell>
          <cell r="BN2496">
            <v>0</v>
          </cell>
        </row>
        <row r="2497">
          <cell r="A2497">
            <v>701000000</v>
          </cell>
          <cell r="D2497" t="str">
            <v>Univerzita Komenského v Bratislave</v>
          </cell>
          <cell r="E2497" t="str">
            <v>Lekárska fakulta</v>
          </cell>
          <cell r="L2497">
            <v>1</v>
          </cell>
          <cell r="M2497">
            <v>3</v>
          </cell>
          <cell r="AN2497">
            <v>20</v>
          </cell>
          <cell r="AO2497">
            <v>0</v>
          </cell>
          <cell r="AP2497">
            <v>0</v>
          </cell>
          <cell r="AQ2497">
            <v>0</v>
          </cell>
          <cell r="AR2497">
            <v>20</v>
          </cell>
          <cell r="BH2497">
            <v>204</v>
          </cell>
          <cell r="BI2497">
            <v>20</v>
          </cell>
          <cell r="BJ2497">
            <v>20</v>
          </cell>
          <cell r="BK2497" t="str">
            <v>UK</v>
          </cell>
          <cell r="BN2497">
            <v>20</v>
          </cell>
        </row>
        <row r="2498">
          <cell r="A2498">
            <v>701000000</v>
          </cell>
          <cell r="D2498" t="str">
            <v>Univerzita Komenského v Bratislave</v>
          </cell>
          <cell r="E2498" t="str">
            <v>Lekárska fakulta</v>
          </cell>
          <cell r="L2498">
            <v>2</v>
          </cell>
          <cell r="M2498">
            <v>3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BH2498">
            <v>0</v>
          </cell>
          <cell r="BI2498">
            <v>7</v>
          </cell>
          <cell r="BJ2498">
            <v>0</v>
          </cell>
          <cell r="BK2498" t="str">
            <v>UK</v>
          </cell>
          <cell r="BN2498">
            <v>0</v>
          </cell>
        </row>
        <row r="2499">
          <cell r="A2499">
            <v>701000000</v>
          </cell>
          <cell r="D2499" t="str">
            <v>Univerzita Komenského v Bratislave</v>
          </cell>
          <cell r="E2499" t="str">
            <v>Lekárska fakulta</v>
          </cell>
          <cell r="L2499">
            <v>2</v>
          </cell>
          <cell r="M2499">
            <v>3</v>
          </cell>
          <cell r="AN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BH2499">
            <v>0</v>
          </cell>
          <cell r="BI2499">
            <v>4</v>
          </cell>
          <cell r="BJ2499">
            <v>0</v>
          </cell>
          <cell r="BK2499" t="str">
            <v>UK</v>
          </cell>
          <cell r="BN2499">
            <v>0</v>
          </cell>
        </row>
        <row r="2500">
          <cell r="A2500">
            <v>701000000</v>
          </cell>
          <cell r="D2500" t="str">
            <v>Univerzita Komenského v Bratislave</v>
          </cell>
          <cell r="E2500" t="str">
            <v>Lekárska fakulta</v>
          </cell>
          <cell r="L2500">
            <v>1</v>
          </cell>
          <cell r="M2500">
            <v>3</v>
          </cell>
          <cell r="AN2500">
            <v>2</v>
          </cell>
          <cell r="AO2500">
            <v>0</v>
          </cell>
          <cell r="AP2500">
            <v>0</v>
          </cell>
          <cell r="AQ2500">
            <v>0</v>
          </cell>
          <cell r="AR2500">
            <v>2</v>
          </cell>
          <cell r="BH2500">
            <v>19.817142857142855</v>
          </cell>
          <cell r="BI2500">
            <v>2</v>
          </cell>
          <cell r="BJ2500">
            <v>2</v>
          </cell>
          <cell r="BK2500" t="str">
            <v>UK</v>
          </cell>
          <cell r="BN2500">
            <v>2</v>
          </cell>
        </row>
        <row r="2501">
          <cell r="A2501">
            <v>701000000</v>
          </cell>
          <cell r="D2501" t="str">
            <v>Univerzita Komenského v Bratislave</v>
          </cell>
          <cell r="E2501" t="str">
            <v>Lekárska fakulta</v>
          </cell>
          <cell r="L2501">
            <v>2</v>
          </cell>
          <cell r="M2501">
            <v>3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BH2501">
            <v>0</v>
          </cell>
          <cell r="BI2501">
            <v>5</v>
          </cell>
          <cell r="BJ2501">
            <v>0</v>
          </cell>
          <cell r="BK2501" t="str">
            <v>UK</v>
          </cell>
          <cell r="BN2501">
            <v>0</v>
          </cell>
        </row>
        <row r="2502">
          <cell r="A2502">
            <v>701000000</v>
          </cell>
          <cell r="D2502" t="str">
            <v>Univerzita Komenského v Bratislave</v>
          </cell>
          <cell r="E2502" t="str">
            <v>Lekárska fakulta</v>
          </cell>
          <cell r="L2502">
            <v>1</v>
          </cell>
          <cell r="M2502">
            <v>3</v>
          </cell>
          <cell r="AN2502">
            <v>2</v>
          </cell>
          <cell r="AO2502">
            <v>0</v>
          </cell>
          <cell r="AP2502">
            <v>0</v>
          </cell>
          <cell r="AQ2502">
            <v>0</v>
          </cell>
          <cell r="AR2502">
            <v>2</v>
          </cell>
          <cell r="BH2502">
            <v>20.399999999999999</v>
          </cell>
          <cell r="BI2502">
            <v>2</v>
          </cell>
          <cell r="BJ2502">
            <v>2</v>
          </cell>
          <cell r="BK2502" t="str">
            <v>UK</v>
          </cell>
          <cell r="BN2502">
            <v>2</v>
          </cell>
        </row>
        <row r="2503">
          <cell r="A2503">
            <v>720000000</v>
          </cell>
          <cell r="D2503" t="str">
            <v>Univerzita sv. Cyrila a Metoda v Trnave</v>
          </cell>
          <cell r="E2503" t="str">
            <v>Filozofická fakulta</v>
          </cell>
          <cell r="L2503">
            <v>1</v>
          </cell>
          <cell r="M2503">
            <v>2</v>
          </cell>
          <cell r="AN2503">
            <v>7.5</v>
          </cell>
          <cell r="AO2503">
            <v>8.5</v>
          </cell>
          <cell r="AP2503">
            <v>0</v>
          </cell>
          <cell r="AQ2503">
            <v>0</v>
          </cell>
          <cell r="AR2503">
            <v>7.5</v>
          </cell>
          <cell r="BH2503">
            <v>6.875</v>
          </cell>
          <cell r="BI2503">
            <v>8.5</v>
          </cell>
          <cell r="BJ2503">
            <v>0</v>
          </cell>
          <cell r="BK2503" t="str">
            <v>UCM</v>
          </cell>
          <cell r="BN2503">
            <v>7.5</v>
          </cell>
        </row>
        <row r="2504">
          <cell r="A2504">
            <v>720000000</v>
          </cell>
          <cell r="D2504" t="str">
            <v>Univerzita sv. Cyrila a Metoda v Trnave</v>
          </cell>
          <cell r="E2504" t="str">
            <v>Filozofická fakulta</v>
          </cell>
          <cell r="L2504">
            <v>1</v>
          </cell>
          <cell r="M2504">
            <v>2</v>
          </cell>
          <cell r="AN2504">
            <v>10</v>
          </cell>
          <cell r="AO2504">
            <v>11</v>
          </cell>
          <cell r="AP2504">
            <v>0</v>
          </cell>
          <cell r="AQ2504">
            <v>0</v>
          </cell>
          <cell r="AR2504">
            <v>10</v>
          </cell>
          <cell r="BH2504">
            <v>11</v>
          </cell>
          <cell r="BI2504">
            <v>11</v>
          </cell>
          <cell r="BJ2504">
            <v>0</v>
          </cell>
          <cell r="BK2504" t="str">
            <v>UCM</v>
          </cell>
          <cell r="BN2504">
            <v>10</v>
          </cell>
        </row>
        <row r="2505">
          <cell r="A2505">
            <v>720000000</v>
          </cell>
          <cell r="D2505" t="str">
            <v>Univerzita sv. Cyrila a Metoda v Trnave</v>
          </cell>
          <cell r="E2505" t="str">
            <v>Fakulta zdravotníckych vied</v>
          </cell>
          <cell r="L2505">
            <v>2</v>
          </cell>
          <cell r="M2505">
            <v>3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BH2505">
            <v>0</v>
          </cell>
          <cell r="BI2505">
            <v>3</v>
          </cell>
          <cell r="BJ2505">
            <v>0</v>
          </cell>
          <cell r="BK2505" t="str">
            <v>UCM</v>
          </cell>
          <cell r="BN2505">
            <v>0</v>
          </cell>
        </row>
        <row r="2506">
          <cell r="A2506">
            <v>720000000</v>
          </cell>
          <cell r="D2506" t="str">
            <v>Univerzita sv. Cyrila a Metoda v Trnave</v>
          </cell>
          <cell r="E2506" t="str">
            <v>Fakulta sociálnych vied</v>
          </cell>
          <cell r="L2506">
            <v>1</v>
          </cell>
          <cell r="M2506">
            <v>3</v>
          </cell>
          <cell r="AN2506">
            <v>4</v>
          </cell>
          <cell r="AO2506">
            <v>0</v>
          </cell>
          <cell r="AP2506">
            <v>0</v>
          </cell>
          <cell r="AQ2506">
            <v>0</v>
          </cell>
          <cell r="AR2506">
            <v>4</v>
          </cell>
          <cell r="BH2506">
            <v>17.600000000000001</v>
          </cell>
          <cell r="BI2506">
            <v>4</v>
          </cell>
          <cell r="BJ2506">
            <v>4</v>
          </cell>
          <cell r="BK2506" t="str">
            <v>UCM</v>
          </cell>
          <cell r="BN2506">
            <v>4</v>
          </cell>
        </row>
        <row r="2507">
          <cell r="A2507">
            <v>720000000</v>
          </cell>
          <cell r="D2507" t="str">
            <v>Univerzita sv. Cyrila a Metoda v Trnave</v>
          </cell>
          <cell r="E2507" t="str">
            <v>Fakulta prírodných vied</v>
          </cell>
          <cell r="L2507">
            <v>2</v>
          </cell>
          <cell r="M2507">
            <v>3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BH2507">
            <v>0</v>
          </cell>
          <cell r="BI2507">
            <v>1</v>
          </cell>
          <cell r="BJ2507">
            <v>0</v>
          </cell>
          <cell r="BK2507" t="str">
            <v>UCM</v>
          </cell>
          <cell r="BN2507">
            <v>0</v>
          </cell>
        </row>
        <row r="2508">
          <cell r="A2508">
            <v>720000000</v>
          </cell>
          <cell r="D2508" t="str">
            <v>Univerzita sv. Cyrila a Metoda v Trnave</v>
          </cell>
          <cell r="E2508" t="str">
            <v>Fakulta zdravotníckych vied</v>
          </cell>
          <cell r="L2508">
            <v>1</v>
          </cell>
          <cell r="M2508">
            <v>3</v>
          </cell>
          <cell r="AN2508">
            <v>3</v>
          </cell>
          <cell r="AO2508">
            <v>0</v>
          </cell>
          <cell r="AP2508">
            <v>0</v>
          </cell>
          <cell r="AQ2508">
            <v>0</v>
          </cell>
          <cell r="AR2508">
            <v>3</v>
          </cell>
          <cell r="BH2508">
            <v>26.400000000000002</v>
          </cell>
          <cell r="BI2508">
            <v>3</v>
          </cell>
          <cell r="BJ2508">
            <v>3</v>
          </cell>
          <cell r="BK2508" t="str">
            <v>UCM</v>
          </cell>
          <cell r="BN2508">
            <v>3</v>
          </cell>
        </row>
        <row r="2509">
          <cell r="A2509">
            <v>720000000</v>
          </cell>
          <cell r="D2509" t="str">
            <v>Univerzita sv. Cyrila a Metoda v Trnave</v>
          </cell>
          <cell r="E2509" t="str">
            <v>Fakulta masmediálnej komunikácie</v>
          </cell>
          <cell r="L2509">
            <v>1</v>
          </cell>
          <cell r="M2509">
            <v>3</v>
          </cell>
          <cell r="AN2509">
            <v>3</v>
          </cell>
          <cell r="AO2509">
            <v>0</v>
          </cell>
          <cell r="AP2509">
            <v>0</v>
          </cell>
          <cell r="AQ2509">
            <v>0</v>
          </cell>
          <cell r="AR2509">
            <v>3</v>
          </cell>
          <cell r="BH2509">
            <v>13.200000000000001</v>
          </cell>
          <cell r="BI2509">
            <v>3</v>
          </cell>
          <cell r="BJ2509">
            <v>3</v>
          </cell>
          <cell r="BK2509" t="str">
            <v>UCM</v>
          </cell>
          <cell r="BN2509">
            <v>3</v>
          </cell>
        </row>
        <row r="2510">
          <cell r="A2510">
            <v>720000000</v>
          </cell>
          <cell r="D2510" t="str">
            <v>Univerzita sv. Cyrila a Metoda v Trnave</v>
          </cell>
          <cell r="E2510" t="str">
            <v>Fakulta prírodných vied</v>
          </cell>
          <cell r="L2510">
            <v>1</v>
          </cell>
          <cell r="M2510">
            <v>2</v>
          </cell>
          <cell r="AN2510">
            <v>18</v>
          </cell>
          <cell r="AO2510">
            <v>19</v>
          </cell>
          <cell r="AP2510">
            <v>0</v>
          </cell>
          <cell r="AQ2510">
            <v>0</v>
          </cell>
          <cell r="AR2510">
            <v>18</v>
          </cell>
          <cell r="BH2510">
            <v>27</v>
          </cell>
          <cell r="BI2510">
            <v>19</v>
          </cell>
          <cell r="BJ2510">
            <v>0</v>
          </cell>
          <cell r="BK2510" t="str">
            <v>UCM</v>
          </cell>
          <cell r="BN2510">
            <v>18</v>
          </cell>
        </row>
        <row r="2511">
          <cell r="A2511">
            <v>720000000</v>
          </cell>
          <cell r="D2511" t="str">
            <v>Univerzita sv. Cyrila a Metoda v Trnave</v>
          </cell>
          <cell r="E2511" t="str">
            <v>Filozofická fakulta</v>
          </cell>
          <cell r="L2511">
            <v>1</v>
          </cell>
          <cell r="M2511">
            <v>2</v>
          </cell>
          <cell r="AN2511">
            <v>6</v>
          </cell>
          <cell r="AO2511">
            <v>6</v>
          </cell>
          <cell r="AP2511">
            <v>0</v>
          </cell>
          <cell r="AQ2511">
            <v>0</v>
          </cell>
          <cell r="AR2511">
            <v>6</v>
          </cell>
          <cell r="BH2511">
            <v>3.3000000000000003</v>
          </cell>
          <cell r="BI2511">
            <v>6</v>
          </cell>
          <cell r="BJ2511">
            <v>0</v>
          </cell>
          <cell r="BK2511" t="str">
            <v>UCM</v>
          </cell>
          <cell r="BN2511">
            <v>6</v>
          </cell>
        </row>
        <row r="2512">
          <cell r="A2512">
            <v>720000000</v>
          </cell>
          <cell r="D2512" t="str">
            <v>Univerzita sv. Cyrila a Metoda v Trnave</v>
          </cell>
          <cell r="E2512" t="str">
            <v>Fakulta prírodných vied</v>
          </cell>
          <cell r="L2512">
            <v>1</v>
          </cell>
          <cell r="M2512">
            <v>2</v>
          </cell>
          <cell r="AN2512">
            <v>12</v>
          </cell>
          <cell r="AO2512">
            <v>12</v>
          </cell>
          <cell r="AP2512">
            <v>0</v>
          </cell>
          <cell r="AQ2512">
            <v>0</v>
          </cell>
          <cell r="AR2512">
            <v>12</v>
          </cell>
          <cell r="BH2512">
            <v>18</v>
          </cell>
          <cell r="BI2512">
            <v>12</v>
          </cell>
          <cell r="BJ2512">
            <v>0</v>
          </cell>
          <cell r="BK2512" t="str">
            <v>UCM</v>
          </cell>
          <cell r="BN2512">
            <v>12</v>
          </cell>
        </row>
        <row r="2513">
          <cell r="A2513">
            <v>720000000</v>
          </cell>
          <cell r="D2513" t="str">
            <v>Univerzita sv. Cyrila a Metoda v Trnave</v>
          </cell>
          <cell r="E2513" t="str">
            <v>Filozofická fakulta</v>
          </cell>
          <cell r="L2513">
            <v>1</v>
          </cell>
          <cell r="M2513">
            <v>2</v>
          </cell>
          <cell r="AN2513">
            <v>6.5</v>
          </cell>
          <cell r="AO2513">
            <v>7</v>
          </cell>
          <cell r="AP2513">
            <v>0</v>
          </cell>
          <cell r="AQ2513">
            <v>0</v>
          </cell>
          <cell r="AR2513">
            <v>6.5</v>
          </cell>
          <cell r="BH2513">
            <v>5.7200000000000006</v>
          </cell>
          <cell r="BI2513">
            <v>7</v>
          </cell>
          <cell r="BJ2513">
            <v>0</v>
          </cell>
          <cell r="BK2513" t="str">
            <v>UCM</v>
          </cell>
          <cell r="BN2513">
            <v>6.5</v>
          </cell>
        </row>
        <row r="2514">
          <cell r="A2514">
            <v>720000000</v>
          </cell>
          <cell r="D2514" t="str">
            <v>Univerzita sv. Cyrila a Metoda v Trnave</v>
          </cell>
          <cell r="E2514" t="str">
            <v>Filozofická fakulta</v>
          </cell>
          <cell r="L2514">
            <v>2</v>
          </cell>
          <cell r="M2514">
            <v>3</v>
          </cell>
          <cell r="AN2514">
            <v>0</v>
          </cell>
          <cell r="AO2514">
            <v>0</v>
          </cell>
          <cell r="AP2514">
            <v>0</v>
          </cell>
          <cell r="AQ2514">
            <v>0</v>
          </cell>
          <cell r="AR2514">
            <v>0</v>
          </cell>
          <cell r="BH2514">
            <v>0</v>
          </cell>
          <cell r="BI2514">
            <v>1</v>
          </cell>
          <cell r="BJ2514">
            <v>0</v>
          </cell>
          <cell r="BK2514" t="str">
            <v>UCM</v>
          </cell>
          <cell r="BN2514">
            <v>0</v>
          </cell>
        </row>
        <row r="2515">
          <cell r="A2515">
            <v>720000000</v>
          </cell>
          <cell r="D2515" t="str">
            <v>Univerzita sv. Cyrila a Metoda v Trnave</v>
          </cell>
          <cell r="E2515" t="str">
            <v>Filozofická fakulta</v>
          </cell>
          <cell r="L2515">
            <v>2</v>
          </cell>
          <cell r="M2515">
            <v>1</v>
          </cell>
          <cell r="AN2515">
            <v>0</v>
          </cell>
          <cell r="AO2515">
            <v>0</v>
          </cell>
          <cell r="AP2515">
            <v>0</v>
          </cell>
          <cell r="AQ2515">
            <v>0</v>
          </cell>
          <cell r="AR2515">
            <v>0</v>
          </cell>
          <cell r="BH2515">
            <v>0</v>
          </cell>
          <cell r="BI2515">
            <v>0.5</v>
          </cell>
          <cell r="BJ2515">
            <v>0</v>
          </cell>
          <cell r="BK2515" t="str">
            <v>UCM</v>
          </cell>
          <cell r="BN2515">
            <v>0</v>
          </cell>
        </row>
        <row r="2516">
          <cell r="A2516">
            <v>720000000</v>
          </cell>
          <cell r="D2516" t="str">
            <v>Univerzita sv. Cyrila a Metoda v Trnave</v>
          </cell>
          <cell r="E2516" t="str">
            <v>Filozofická fakulta</v>
          </cell>
          <cell r="L2516">
            <v>2</v>
          </cell>
          <cell r="M2516">
            <v>1</v>
          </cell>
          <cell r="AN2516">
            <v>0</v>
          </cell>
          <cell r="AO2516">
            <v>0</v>
          </cell>
          <cell r="AP2516">
            <v>0</v>
          </cell>
          <cell r="AQ2516">
            <v>0</v>
          </cell>
          <cell r="AR2516">
            <v>0</v>
          </cell>
          <cell r="BH2516">
            <v>0</v>
          </cell>
          <cell r="BI2516">
            <v>3</v>
          </cell>
          <cell r="BJ2516">
            <v>0</v>
          </cell>
          <cell r="BK2516" t="str">
            <v>UCM</v>
          </cell>
          <cell r="BN2516">
            <v>0</v>
          </cell>
        </row>
        <row r="2517">
          <cell r="A2517">
            <v>720000000</v>
          </cell>
          <cell r="D2517" t="str">
            <v>Univerzita sv. Cyrila a Metoda v Trnave</v>
          </cell>
          <cell r="E2517" t="str">
            <v>Filozofická fakulta</v>
          </cell>
          <cell r="L2517">
            <v>2</v>
          </cell>
          <cell r="M2517">
            <v>2</v>
          </cell>
          <cell r="AN2517">
            <v>0</v>
          </cell>
          <cell r="AO2517">
            <v>0</v>
          </cell>
          <cell r="AP2517">
            <v>0</v>
          </cell>
          <cell r="AQ2517">
            <v>0</v>
          </cell>
          <cell r="AR2517">
            <v>0</v>
          </cell>
          <cell r="BH2517">
            <v>0</v>
          </cell>
          <cell r="BI2517">
            <v>4</v>
          </cell>
          <cell r="BJ2517">
            <v>0</v>
          </cell>
          <cell r="BK2517" t="str">
            <v>UCM</v>
          </cell>
          <cell r="BN2517">
            <v>0</v>
          </cell>
        </row>
        <row r="2518">
          <cell r="A2518">
            <v>720000000</v>
          </cell>
          <cell r="D2518" t="str">
            <v>Univerzita sv. Cyrila a Metoda v Trnave</v>
          </cell>
          <cell r="E2518" t="str">
            <v>Fakulta prírodných vied</v>
          </cell>
          <cell r="L2518">
            <v>2</v>
          </cell>
          <cell r="M2518">
            <v>3</v>
          </cell>
          <cell r="AN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BH2518">
            <v>0</v>
          </cell>
          <cell r="BI2518">
            <v>1</v>
          </cell>
          <cell r="BJ2518">
            <v>0</v>
          </cell>
          <cell r="BK2518" t="str">
            <v>UCM</v>
          </cell>
          <cell r="BN2518">
            <v>0</v>
          </cell>
        </row>
        <row r="2519">
          <cell r="A2519">
            <v>701000000</v>
          </cell>
          <cell r="D2519" t="str">
            <v>Univerzita Komenského v Bratislave</v>
          </cell>
          <cell r="E2519" t="str">
            <v>Jesseniova lekárska fakulta v Martine</v>
          </cell>
          <cell r="L2519">
            <v>1</v>
          </cell>
          <cell r="M2519">
            <v>2</v>
          </cell>
          <cell r="AN2519">
            <v>13</v>
          </cell>
          <cell r="AO2519">
            <v>13</v>
          </cell>
          <cell r="AP2519">
            <v>0</v>
          </cell>
          <cell r="AQ2519">
            <v>0</v>
          </cell>
          <cell r="AR2519">
            <v>13</v>
          </cell>
          <cell r="BH2519">
            <v>17.333333333333332</v>
          </cell>
          <cell r="BI2519">
            <v>13</v>
          </cell>
          <cell r="BJ2519">
            <v>0</v>
          </cell>
          <cell r="BK2519" t="str">
            <v>UK</v>
          </cell>
          <cell r="BN2519">
            <v>13</v>
          </cell>
        </row>
        <row r="2520">
          <cell r="A2520">
            <v>709000000</v>
          </cell>
          <cell r="D2520" t="str">
            <v>Technická univerzita v Košiciach</v>
          </cell>
          <cell r="E2520" t="str">
            <v>Fakulta baníctva, ekológie, riadenia a geotechnológií</v>
          </cell>
          <cell r="L2520">
            <v>1</v>
          </cell>
          <cell r="M2520">
            <v>2</v>
          </cell>
          <cell r="AN2520">
            <v>8</v>
          </cell>
          <cell r="AO2520">
            <v>9</v>
          </cell>
          <cell r="AP2520">
            <v>0</v>
          </cell>
          <cell r="AQ2520">
            <v>0</v>
          </cell>
          <cell r="AR2520">
            <v>8</v>
          </cell>
          <cell r="BH2520">
            <v>9.8571428571428577</v>
          </cell>
          <cell r="BI2520">
            <v>9</v>
          </cell>
          <cell r="BJ2520">
            <v>0</v>
          </cell>
          <cell r="BK2520" t="str">
            <v>TUKE</v>
          </cell>
          <cell r="BN2520">
            <v>8</v>
          </cell>
        </row>
        <row r="2521">
          <cell r="A2521">
            <v>709000000</v>
          </cell>
          <cell r="D2521" t="str">
            <v>Technická univerzita v Košiciach</v>
          </cell>
          <cell r="E2521" t="str">
            <v>Fakulta baníctva, ekológie, riadenia a geotechnológií</v>
          </cell>
          <cell r="L2521">
            <v>1</v>
          </cell>
          <cell r="M2521">
            <v>2</v>
          </cell>
          <cell r="AN2521">
            <v>13</v>
          </cell>
          <cell r="AO2521">
            <v>13</v>
          </cell>
          <cell r="AP2521">
            <v>0</v>
          </cell>
          <cell r="AQ2521">
            <v>13</v>
          </cell>
          <cell r="AR2521">
            <v>13</v>
          </cell>
          <cell r="BH2521">
            <v>19.5</v>
          </cell>
          <cell r="BI2521">
            <v>13</v>
          </cell>
          <cell r="BJ2521">
            <v>0</v>
          </cell>
          <cell r="BK2521" t="str">
            <v>TUKE</v>
          </cell>
          <cell r="BN2521">
            <v>13</v>
          </cell>
        </row>
        <row r="2522">
          <cell r="A2522">
            <v>709000000</v>
          </cell>
          <cell r="D2522" t="str">
            <v>Technická univerzita v Košiciach</v>
          </cell>
          <cell r="E2522" t="str">
            <v>Fakulta baníctva, ekológie, riadenia a geotechnológií</v>
          </cell>
          <cell r="L2522">
            <v>2</v>
          </cell>
          <cell r="M2522">
            <v>3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BH2522">
            <v>0</v>
          </cell>
          <cell r="BI2522">
            <v>1</v>
          </cell>
          <cell r="BJ2522">
            <v>0</v>
          </cell>
          <cell r="BK2522" t="str">
            <v>TUKE</v>
          </cell>
          <cell r="BN2522">
            <v>0</v>
          </cell>
        </row>
        <row r="2523">
          <cell r="A2523">
            <v>709000000</v>
          </cell>
          <cell r="D2523" t="str">
            <v>Technická univerzita v Košiciach</v>
          </cell>
          <cell r="E2523" t="str">
            <v>Fakulta baníctva, ekológie, riadenia a geotechnológií</v>
          </cell>
          <cell r="L2523">
            <v>1</v>
          </cell>
          <cell r="M2523">
            <v>3</v>
          </cell>
          <cell r="AN2523">
            <v>4</v>
          </cell>
          <cell r="AO2523">
            <v>0</v>
          </cell>
          <cell r="AP2523">
            <v>0</v>
          </cell>
          <cell r="AQ2523">
            <v>4</v>
          </cell>
          <cell r="AR2523">
            <v>4</v>
          </cell>
          <cell r="BH2523">
            <v>33.6</v>
          </cell>
          <cell r="BI2523">
            <v>4</v>
          </cell>
          <cell r="BJ2523">
            <v>4</v>
          </cell>
          <cell r="BK2523" t="str">
            <v>TUKE</v>
          </cell>
          <cell r="BN2523">
            <v>4</v>
          </cell>
        </row>
        <row r="2524">
          <cell r="A2524">
            <v>709000000</v>
          </cell>
          <cell r="D2524" t="str">
            <v>Technická univerzita v Košiciach</v>
          </cell>
          <cell r="E2524" t="str">
            <v>Fakulta baníctva, ekológie, riadenia a geotechnológií</v>
          </cell>
          <cell r="L2524">
            <v>1</v>
          </cell>
          <cell r="M2524">
            <v>2</v>
          </cell>
          <cell r="AN2524">
            <v>7</v>
          </cell>
          <cell r="AO2524">
            <v>7</v>
          </cell>
          <cell r="AP2524">
            <v>0</v>
          </cell>
          <cell r="AQ2524">
            <v>0</v>
          </cell>
          <cell r="AR2524">
            <v>7</v>
          </cell>
          <cell r="BH2524">
            <v>10.5</v>
          </cell>
          <cell r="BI2524">
            <v>7</v>
          </cell>
          <cell r="BJ2524">
            <v>0</v>
          </cell>
          <cell r="BK2524" t="str">
            <v>TUKE</v>
          </cell>
          <cell r="BN2524">
            <v>7</v>
          </cell>
        </row>
        <row r="2525">
          <cell r="A2525">
            <v>709000000</v>
          </cell>
          <cell r="D2525" t="str">
            <v>Technická univerzita v Košiciach</v>
          </cell>
          <cell r="E2525" t="str">
            <v>Fakulta baníctva, ekológie, riadenia a geotechnológií</v>
          </cell>
          <cell r="L2525">
            <v>1</v>
          </cell>
          <cell r="M2525">
            <v>2</v>
          </cell>
          <cell r="AN2525">
            <v>17</v>
          </cell>
          <cell r="AO2525">
            <v>17</v>
          </cell>
          <cell r="AP2525">
            <v>0</v>
          </cell>
          <cell r="AQ2525">
            <v>0</v>
          </cell>
          <cell r="AR2525">
            <v>17</v>
          </cell>
          <cell r="BH2525">
            <v>22.3125</v>
          </cell>
          <cell r="BI2525">
            <v>17</v>
          </cell>
          <cell r="BJ2525">
            <v>0</v>
          </cell>
          <cell r="BK2525" t="str">
            <v>TUKE</v>
          </cell>
          <cell r="BN2525">
            <v>17</v>
          </cell>
        </row>
        <row r="2526">
          <cell r="A2526">
            <v>709000000</v>
          </cell>
          <cell r="D2526" t="str">
            <v>Technická univerzita v Košiciach</v>
          </cell>
          <cell r="E2526" t="str">
            <v>Fakulta baníctva, ekológie, riadenia a geotechnológií</v>
          </cell>
          <cell r="L2526">
            <v>2</v>
          </cell>
          <cell r="M2526">
            <v>2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BH2526">
            <v>0</v>
          </cell>
          <cell r="BI2526">
            <v>1</v>
          </cell>
          <cell r="BJ2526">
            <v>0</v>
          </cell>
          <cell r="BK2526" t="str">
            <v>TUKE</v>
          </cell>
          <cell r="BN2526">
            <v>0</v>
          </cell>
        </row>
        <row r="2527">
          <cell r="A2527">
            <v>709000000</v>
          </cell>
          <cell r="D2527" t="str">
            <v>Technická univerzita v Košiciach</v>
          </cell>
          <cell r="E2527" t="str">
            <v>Fakulta baníctva, ekológie, riadenia a geotechnológií</v>
          </cell>
          <cell r="L2527">
            <v>2</v>
          </cell>
          <cell r="M2527">
            <v>3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BH2527">
            <v>0</v>
          </cell>
          <cell r="BI2527">
            <v>2</v>
          </cell>
          <cell r="BJ2527">
            <v>0</v>
          </cell>
          <cell r="BK2527" t="str">
            <v>TUKE</v>
          </cell>
          <cell r="BN2527">
            <v>0</v>
          </cell>
        </row>
        <row r="2528">
          <cell r="A2528">
            <v>716000000</v>
          </cell>
          <cell r="D2528" t="str">
            <v>Univerzita Konštantína Filozofa v Nitre</v>
          </cell>
          <cell r="E2528" t="str">
            <v>Fakulta stredoeurópskych štúdií</v>
          </cell>
          <cell r="L2528">
            <v>1</v>
          </cell>
          <cell r="M2528">
            <v>2</v>
          </cell>
          <cell r="AN2528">
            <v>8</v>
          </cell>
          <cell r="AO2528">
            <v>9</v>
          </cell>
          <cell r="AP2528">
            <v>0</v>
          </cell>
          <cell r="AQ2528">
            <v>0</v>
          </cell>
          <cell r="AR2528">
            <v>8</v>
          </cell>
          <cell r="BH2528">
            <v>6.9333333333333336</v>
          </cell>
          <cell r="BI2528">
            <v>9</v>
          </cell>
          <cell r="BJ2528">
            <v>0</v>
          </cell>
          <cell r="BK2528" t="str">
            <v>UKF</v>
          </cell>
          <cell r="BN2528">
            <v>8</v>
          </cell>
        </row>
        <row r="2529">
          <cell r="A2529">
            <v>716000000</v>
          </cell>
          <cell r="D2529" t="str">
            <v>Univerzita Konštantína Filozofa v Nitre</v>
          </cell>
          <cell r="E2529" t="str">
            <v>Fakulta stredoeurópskych štúdií</v>
          </cell>
          <cell r="L2529">
            <v>1</v>
          </cell>
          <cell r="M2529">
            <v>2</v>
          </cell>
          <cell r="AN2529">
            <v>11</v>
          </cell>
          <cell r="AO2529">
            <v>12</v>
          </cell>
          <cell r="AP2529">
            <v>0</v>
          </cell>
          <cell r="AQ2529">
            <v>0</v>
          </cell>
          <cell r="AR2529">
            <v>11</v>
          </cell>
          <cell r="BH2529">
            <v>9.2696629213483153</v>
          </cell>
          <cell r="BI2529">
            <v>12</v>
          </cell>
          <cell r="BJ2529">
            <v>0</v>
          </cell>
          <cell r="BK2529" t="str">
            <v>UKF</v>
          </cell>
          <cell r="BN2529">
            <v>11</v>
          </cell>
        </row>
        <row r="2530">
          <cell r="A2530">
            <v>716000000</v>
          </cell>
          <cell r="D2530" t="str">
            <v>Univerzita Konštantína Filozofa v Nitre</v>
          </cell>
          <cell r="E2530" t="str">
            <v>Fakulta stredoeurópskych štúdií</v>
          </cell>
          <cell r="L2530">
            <v>1</v>
          </cell>
          <cell r="M2530">
            <v>2</v>
          </cell>
          <cell r="AN2530">
            <v>20</v>
          </cell>
          <cell r="AO2530">
            <v>20</v>
          </cell>
          <cell r="AP2530">
            <v>0</v>
          </cell>
          <cell r="AQ2530">
            <v>0</v>
          </cell>
          <cell r="AR2530">
            <v>20</v>
          </cell>
          <cell r="BH2530">
            <v>22.153846153846153</v>
          </cell>
          <cell r="BI2530">
            <v>20</v>
          </cell>
          <cell r="BJ2530">
            <v>0</v>
          </cell>
          <cell r="BK2530" t="str">
            <v>UKF</v>
          </cell>
          <cell r="BN2530">
            <v>20</v>
          </cell>
        </row>
        <row r="2531">
          <cell r="A2531">
            <v>716000000</v>
          </cell>
          <cell r="D2531" t="str">
            <v>Univerzita Konštantína Filozofa v Nitre</v>
          </cell>
          <cell r="E2531" t="str">
            <v>Fakulta stredoeurópskych štúdií</v>
          </cell>
          <cell r="L2531">
            <v>1</v>
          </cell>
          <cell r="M2531">
            <v>2</v>
          </cell>
          <cell r="AN2531">
            <v>31</v>
          </cell>
          <cell r="AO2531">
            <v>31</v>
          </cell>
          <cell r="AP2531">
            <v>0</v>
          </cell>
          <cell r="AQ2531">
            <v>0</v>
          </cell>
          <cell r="AR2531">
            <v>31</v>
          </cell>
          <cell r="BH2531">
            <v>26.866666666666667</v>
          </cell>
          <cell r="BI2531">
            <v>31</v>
          </cell>
          <cell r="BJ2531">
            <v>0</v>
          </cell>
          <cell r="BK2531" t="str">
            <v>UKF</v>
          </cell>
          <cell r="BN2531">
            <v>31</v>
          </cell>
        </row>
        <row r="2532">
          <cell r="A2532">
            <v>703000000</v>
          </cell>
          <cell r="D2532" t="str">
            <v>Ekonomická univerzita v Bratislave</v>
          </cell>
          <cell r="E2532" t="str">
            <v>Fakulta aplikovaných jazykov</v>
          </cell>
          <cell r="L2532">
            <v>1</v>
          </cell>
          <cell r="M2532">
            <v>2</v>
          </cell>
          <cell r="AN2532">
            <v>8</v>
          </cell>
          <cell r="AO2532">
            <v>8</v>
          </cell>
          <cell r="AP2532">
            <v>0</v>
          </cell>
          <cell r="AQ2532">
            <v>0</v>
          </cell>
          <cell r="AR2532">
            <v>8</v>
          </cell>
          <cell r="BH2532">
            <v>8</v>
          </cell>
          <cell r="BI2532">
            <v>8</v>
          </cell>
          <cell r="BJ2532">
            <v>0</v>
          </cell>
          <cell r="BK2532" t="str">
            <v>EU</v>
          </cell>
          <cell r="BN2532">
            <v>8</v>
          </cell>
        </row>
        <row r="2533">
          <cell r="A2533">
            <v>703000000</v>
          </cell>
          <cell r="D2533" t="str">
            <v>Ekonomická univerzita v Bratislave</v>
          </cell>
          <cell r="E2533" t="str">
            <v>Fakulta podnikového manažmentu</v>
          </cell>
          <cell r="L2533">
            <v>1</v>
          </cell>
          <cell r="M2533">
            <v>2</v>
          </cell>
          <cell r="AN2533">
            <v>0</v>
          </cell>
          <cell r="AO2533">
            <v>19</v>
          </cell>
          <cell r="AP2533">
            <v>0</v>
          </cell>
          <cell r="AQ2533">
            <v>0</v>
          </cell>
          <cell r="AR2533">
            <v>0</v>
          </cell>
          <cell r="BH2533">
            <v>0</v>
          </cell>
          <cell r="BI2533">
            <v>19</v>
          </cell>
          <cell r="BJ2533">
            <v>0</v>
          </cell>
          <cell r="BK2533" t="str">
            <v>EU</v>
          </cell>
          <cell r="BN2533">
            <v>0</v>
          </cell>
        </row>
        <row r="2534">
          <cell r="A2534">
            <v>703000000</v>
          </cell>
          <cell r="D2534" t="str">
            <v>Ekonomická univerzita v Bratislave</v>
          </cell>
          <cell r="E2534" t="str">
            <v>Fakulta aplikovaných jazykov</v>
          </cell>
          <cell r="L2534">
            <v>1</v>
          </cell>
          <cell r="M2534">
            <v>2</v>
          </cell>
          <cell r="AN2534">
            <v>23</v>
          </cell>
          <cell r="AO2534">
            <v>23</v>
          </cell>
          <cell r="AP2534">
            <v>0</v>
          </cell>
          <cell r="AQ2534">
            <v>0</v>
          </cell>
          <cell r="AR2534">
            <v>23</v>
          </cell>
          <cell r="BH2534">
            <v>23</v>
          </cell>
          <cell r="BI2534">
            <v>23</v>
          </cell>
          <cell r="BJ2534">
            <v>0</v>
          </cell>
          <cell r="BK2534" t="str">
            <v>EU</v>
          </cell>
          <cell r="BN2534">
            <v>23</v>
          </cell>
        </row>
        <row r="2535">
          <cell r="A2535">
            <v>703000000</v>
          </cell>
          <cell r="D2535" t="str">
            <v>Ekonomická univerzita v Bratislave</v>
          </cell>
          <cell r="E2535" t="str">
            <v>Podnikovohospodárska fakulta v Košiciach</v>
          </cell>
          <cell r="L2535">
            <v>1</v>
          </cell>
          <cell r="M2535">
            <v>2</v>
          </cell>
          <cell r="AN2535">
            <v>29</v>
          </cell>
          <cell r="AO2535">
            <v>29</v>
          </cell>
          <cell r="AP2535">
            <v>0</v>
          </cell>
          <cell r="AQ2535">
            <v>0</v>
          </cell>
          <cell r="AR2535">
            <v>29</v>
          </cell>
          <cell r="BH2535">
            <v>21.266666666666669</v>
          </cell>
          <cell r="BI2535">
            <v>29</v>
          </cell>
          <cell r="BJ2535">
            <v>0</v>
          </cell>
          <cell r="BK2535" t="str">
            <v>EU</v>
          </cell>
          <cell r="BN2535">
            <v>29</v>
          </cell>
        </row>
        <row r="2536">
          <cell r="A2536">
            <v>703000000</v>
          </cell>
          <cell r="D2536" t="str">
            <v>Ekonomická univerzita v Bratislave</v>
          </cell>
          <cell r="E2536" t="str">
            <v>Obchodná fakulta</v>
          </cell>
          <cell r="L2536">
            <v>2</v>
          </cell>
          <cell r="M2536">
            <v>1</v>
          </cell>
          <cell r="AN2536">
            <v>0</v>
          </cell>
          <cell r="AO2536">
            <v>0</v>
          </cell>
          <cell r="AP2536">
            <v>0</v>
          </cell>
          <cell r="AQ2536">
            <v>0</v>
          </cell>
          <cell r="AR2536">
            <v>0</v>
          </cell>
          <cell r="BH2536">
            <v>0</v>
          </cell>
          <cell r="BI2536">
            <v>1</v>
          </cell>
          <cell r="BJ2536">
            <v>0</v>
          </cell>
          <cell r="BK2536" t="str">
            <v>EU</v>
          </cell>
          <cell r="BN2536">
            <v>0</v>
          </cell>
        </row>
        <row r="2537">
          <cell r="A2537">
            <v>703000000</v>
          </cell>
          <cell r="D2537" t="str">
            <v>Ekonomická univerzita v Bratislave</v>
          </cell>
          <cell r="E2537" t="str">
            <v>Fakulta medzinárodných vzťahov</v>
          </cell>
          <cell r="L2537">
            <v>1</v>
          </cell>
          <cell r="M2537">
            <v>2</v>
          </cell>
          <cell r="AN2537">
            <v>0</v>
          </cell>
          <cell r="AO2537">
            <v>10</v>
          </cell>
          <cell r="AP2537">
            <v>0</v>
          </cell>
          <cell r="AQ2537">
            <v>0</v>
          </cell>
          <cell r="AR2537">
            <v>0</v>
          </cell>
          <cell r="BH2537">
            <v>0</v>
          </cell>
          <cell r="BI2537">
            <v>10</v>
          </cell>
          <cell r="BJ2537">
            <v>0</v>
          </cell>
          <cell r="BK2537" t="str">
            <v>EU</v>
          </cell>
          <cell r="BN2537">
            <v>0</v>
          </cell>
        </row>
        <row r="2538">
          <cell r="A2538">
            <v>709000000</v>
          </cell>
          <cell r="D2538" t="str">
            <v>Technická univerzita v Košiciach</v>
          </cell>
          <cell r="E2538" t="str">
            <v>Fakulta elektrotechniky a informatiky</v>
          </cell>
          <cell r="L2538">
            <v>1</v>
          </cell>
          <cell r="M2538">
            <v>2</v>
          </cell>
          <cell r="AN2538">
            <v>35</v>
          </cell>
          <cell r="AO2538">
            <v>35</v>
          </cell>
          <cell r="AP2538">
            <v>0</v>
          </cell>
          <cell r="AQ2538">
            <v>0</v>
          </cell>
          <cell r="AR2538">
            <v>35</v>
          </cell>
          <cell r="BH2538">
            <v>48.75</v>
          </cell>
          <cell r="BI2538">
            <v>35</v>
          </cell>
          <cell r="BJ2538">
            <v>0</v>
          </cell>
          <cell r="BK2538" t="str">
            <v>TUKE</v>
          </cell>
          <cell r="BN2538">
            <v>35</v>
          </cell>
        </row>
        <row r="2539">
          <cell r="A2539">
            <v>709000000</v>
          </cell>
          <cell r="D2539" t="str">
            <v>Technická univerzita v Košiciach</v>
          </cell>
          <cell r="E2539" t="str">
            <v>Fakulta elektrotechniky a informatiky</v>
          </cell>
          <cell r="L2539">
            <v>1</v>
          </cell>
          <cell r="M2539">
            <v>2</v>
          </cell>
          <cell r="AN2539">
            <v>11</v>
          </cell>
          <cell r="AO2539">
            <v>11</v>
          </cell>
          <cell r="AP2539">
            <v>0</v>
          </cell>
          <cell r="AQ2539">
            <v>0</v>
          </cell>
          <cell r="AR2539">
            <v>11</v>
          </cell>
          <cell r="BH2539">
            <v>13.75</v>
          </cell>
          <cell r="BI2539">
            <v>11</v>
          </cell>
          <cell r="BJ2539">
            <v>0</v>
          </cell>
          <cell r="BK2539" t="str">
            <v>TUKE</v>
          </cell>
          <cell r="BN2539">
            <v>11</v>
          </cell>
        </row>
        <row r="2540">
          <cell r="A2540">
            <v>709000000</v>
          </cell>
          <cell r="D2540" t="str">
            <v>Technická univerzita v Košiciach</v>
          </cell>
          <cell r="E2540" t="str">
            <v>Fakulta elektrotechniky a informatiky</v>
          </cell>
          <cell r="L2540">
            <v>1</v>
          </cell>
          <cell r="M2540">
            <v>2</v>
          </cell>
          <cell r="AN2540">
            <v>1</v>
          </cell>
          <cell r="AO2540">
            <v>1</v>
          </cell>
          <cell r="AP2540">
            <v>1</v>
          </cell>
          <cell r="AQ2540">
            <v>1</v>
          </cell>
          <cell r="AR2540">
            <v>1</v>
          </cell>
          <cell r="BH2540">
            <v>1.4203539823008851</v>
          </cell>
          <cell r="BI2540">
            <v>1</v>
          </cell>
          <cell r="BJ2540">
            <v>0</v>
          </cell>
          <cell r="BK2540" t="str">
            <v>TUKE</v>
          </cell>
          <cell r="BN2540">
            <v>1</v>
          </cell>
        </row>
        <row r="2541">
          <cell r="A2541">
            <v>709000000</v>
          </cell>
          <cell r="D2541" t="str">
            <v>Technická univerzita v Košiciach</v>
          </cell>
          <cell r="E2541" t="str">
            <v>Fakulta elektrotechniky a informatiky</v>
          </cell>
          <cell r="L2541">
            <v>1</v>
          </cell>
          <cell r="M2541">
            <v>2</v>
          </cell>
          <cell r="AN2541">
            <v>0</v>
          </cell>
          <cell r="AO2541">
            <v>1</v>
          </cell>
          <cell r="AP2541">
            <v>1</v>
          </cell>
          <cell r="AQ2541">
            <v>0</v>
          </cell>
          <cell r="AR2541">
            <v>0</v>
          </cell>
          <cell r="BH2541">
            <v>0</v>
          </cell>
          <cell r="BI2541">
            <v>1</v>
          </cell>
          <cell r="BJ2541">
            <v>0</v>
          </cell>
          <cell r="BK2541" t="str">
            <v>TUKE</v>
          </cell>
          <cell r="BN2541">
            <v>0</v>
          </cell>
        </row>
        <row r="2542">
          <cell r="A2542">
            <v>709000000</v>
          </cell>
          <cell r="D2542" t="str">
            <v>Technická univerzita v Košiciach</v>
          </cell>
          <cell r="E2542" t="str">
            <v>Fakulta elektrotechniky a informatiky</v>
          </cell>
          <cell r="L2542">
            <v>1</v>
          </cell>
          <cell r="M2542">
            <v>2</v>
          </cell>
          <cell r="AN2542">
            <v>0</v>
          </cell>
          <cell r="AO2542">
            <v>11</v>
          </cell>
          <cell r="AP2542">
            <v>0</v>
          </cell>
          <cell r="AQ2542">
            <v>0</v>
          </cell>
          <cell r="AR2542">
            <v>0</v>
          </cell>
          <cell r="BH2542">
            <v>0</v>
          </cell>
          <cell r="BI2542">
            <v>11</v>
          </cell>
          <cell r="BJ2542">
            <v>0</v>
          </cell>
          <cell r="BK2542" t="str">
            <v>TUKE</v>
          </cell>
          <cell r="BN2542">
            <v>0</v>
          </cell>
        </row>
        <row r="2543">
          <cell r="A2543">
            <v>709000000</v>
          </cell>
          <cell r="D2543" t="str">
            <v>Technická univerzita v Košiciach</v>
          </cell>
          <cell r="E2543" t="str">
            <v>Strojnícka fakulta</v>
          </cell>
          <cell r="L2543">
            <v>1</v>
          </cell>
          <cell r="M2543">
            <v>2</v>
          </cell>
          <cell r="AN2543">
            <v>23</v>
          </cell>
          <cell r="AO2543">
            <v>23</v>
          </cell>
          <cell r="AP2543">
            <v>23</v>
          </cell>
          <cell r="AQ2543">
            <v>23</v>
          </cell>
          <cell r="AR2543">
            <v>23</v>
          </cell>
          <cell r="BH2543">
            <v>34.5</v>
          </cell>
          <cell r="BI2543">
            <v>23</v>
          </cell>
          <cell r="BJ2543">
            <v>0</v>
          </cell>
          <cell r="BK2543" t="str">
            <v>TUKE</v>
          </cell>
          <cell r="BN2543">
            <v>23</v>
          </cell>
        </row>
        <row r="2544">
          <cell r="A2544">
            <v>709000000</v>
          </cell>
          <cell r="D2544" t="str">
            <v>Technická univerzita v Košiciach</v>
          </cell>
          <cell r="E2544" t="str">
            <v>Strojnícka fakulta</v>
          </cell>
          <cell r="L2544">
            <v>1</v>
          </cell>
          <cell r="M2544">
            <v>2</v>
          </cell>
          <cell r="AN2544">
            <v>49</v>
          </cell>
          <cell r="AO2544">
            <v>49</v>
          </cell>
          <cell r="AP2544">
            <v>0</v>
          </cell>
          <cell r="AQ2544">
            <v>0</v>
          </cell>
          <cell r="AR2544">
            <v>49</v>
          </cell>
          <cell r="BH2544">
            <v>64.3125</v>
          </cell>
          <cell r="BI2544">
            <v>49</v>
          </cell>
          <cell r="BJ2544">
            <v>0</v>
          </cell>
          <cell r="BK2544" t="str">
            <v>TUKE</v>
          </cell>
          <cell r="BN2544">
            <v>49</v>
          </cell>
        </row>
        <row r="2545">
          <cell r="A2545">
            <v>709000000</v>
          </cell>
          <cell r="D2545" t="str">
            <v>Technická univerzita v Košiciach</v>
          </cell>
          <cell r="E2545" t="str">
            <v>Strojnícka fakulta</v>
          </cell>
          <cell r="L2545">
            <v>1</v>
          </cell>
          <cell r="M2545">
            <v>3</v>
          </cell>
          <cell r="AN2545">
            <v>1</v>
          </cell>
          <cell r="AO2545">
            <v>0</v>
          </cell>
          <cell r="AP2545">
            <v>0</v>
          </cell>
          <cell r="AQ2545">
            <v>1</v>
          </cell>
          <cell r="AR2545">
            <v>1</v>
          </cell>
          <cell r="BH2545">
            <v>6.3000000000000007</v>
          </cell>
          <cell r="BI2545">
            <v>1</v>
          </cell>
          <cell r="BJ2545">
            <v>1</v>
          </cell>
          <cell r="BK2545" t="str">
            <v>TUKE</v>
          </cell>
          <cell r="BN2545">
            <v>1</v>
          </cell>
        </row>
        <row r="2546">
          <cell r="A2546">
            <v>709000000</v>
          </cell>
          <cell r="D2546" t="str">
            <v>Technická univerzita v Košiciach</v>
          </cell>
          <cell r="E2546" t="str">
            <v>Strojnícka fakulta</v>
          </cell>
          <cell r="L2546">
            <v>1</v>
          </cell>
          <cell r="M2546">
            <v>2</v>
          </cell>
          <cell r="AN2546">
            <v>67</v>
          </cell>
          <cell r="AO2546">
            <v>67</v>
          </cell>
          <cell r="AP2546">
            <v>0</v>
          </cell>
          <cell r="AQ2546">
            <v>0</v>
          </cell>
          <cell r="AR2546">
            <v>67</v>
          </cell>
          <cell r="BH2546">
            <v>90.45</v>
          </cell>
          <cell r="BI2546">
            <v>67</v>
          </cell>
          <cell r="BJ2546">
            <v>0</v>
          </cell>
          <cell r="BK2546" t="str">
            <v>TUKE</v>
          </cell>
          <cell r="BN2546">
            <v>67</v>
          </cell>
        </row>
        <row r="2547">
          <cell r="A2547">
            <v>709000000</v>
          </cell>
          <cell r="D2547" t="str">
            <v>Technická univerzita v Košiciach</v>
          </cell>
          <cell r="E2547" t="str">
            <v>Strojnícka fakulta</v>
          </cell>
          <cell r="L2547">
            <v>1</v>
          </cell>
          <cell r="M2547">
            <v>2</v>
          </cell>
          <cell r="AN2547">
            <v>13</v>
          </cell>
          <cell r="AO2547">
            <v>13</v>
          </cell>
          <cell r="AP2547">
            <v>13</v>
          </cell>
          <cell r="AQ2547">
            <v>13</v>
          </cell>
          <cell r="AR2547">
            <v>13</v>
          </cell>
          <cell r="BH2547">
            <v>19.5</v>
          </cell>
          <cell r="BI2547">
            <v>13</v>
          </cell>
          <cell r="BJ2547">
            <v>0</v>
          </cell>
          <cell r="BK2547" t="str">
            <v>TUKE</v>
          </cell>
          <cell r="BN2547">
            <v>13</v>
          </cell>
        </row>
        <row r="2548">
          <cell r="A2548">
            <v>709000000</v>
          </cell>
          <cell r="D2548" t="str">
            <v>Technická univerzita v Košiciach</v>
          </cell>
          <cell r="E2548" t="str">
            <v>Strojnícka fakulta</v>
          </cell>
          <cell r="L2548">
            <v>1</v>
          </cell>
          <cell r="M2548">
            <v>2</v>
          </cell>
          <cell r="AN2548">
            <v>29</v>
          </cell>
          <cell r="AO2548">
            <v>29</v>
          </cell>
          <cell r="AP2548">
            <v>29</v>
          </cell>
          <cell r="AQ2548">
            <v>29</v>
          </cell>
          <cell r="AR2548">
            <v>29</v>
          </cell>
          <cell r="BH2548">
            <v>43.5</v>
          </cell>
          <cell r="BI2548">
            <v>29</v>
          </cell>
          <cell r="BJ2548">
            <v>0</v>
          </cell>
          <cell r="BK2548" t="str">
            <v>TUKE</v>
          </cell>
          <cell r="BN2548">
            <v>29</v>
          </cell>
        </row>
        <row r="2549">
          <cell r="A2549">
            <v>709000000</v>
          </cell>
          <cell r="D2549" t="str">
            <v>Technická univerzita v Košiciach</v>
          </cell>
          <cell r="E2549" t="str">
            <v>Strojnícka fakulta</v>
          </cell>
          <cell r="L2549">
            <v>1</v>
          </cell>
          <cell r="M2549">
            <v>2</v>
          </cell>
          <cell r="AN2549">
            <v>13</v>
          </cell>
          <cell r="AO2549">
            <v>13</v>
          </cell>
          <cell r="AP2549">
            <v>13</v>
          </cell>
          <cell r="AQ2549">
            <v>13</v>
          </cell>
          <cell r="AR2549">
            <v>13</v>
          </cell>
          <cell r="BH2549">
            <v>19.5</v>
          </cell>
          <cell r="BI2549">
            <v>13</v>
          </cell>
          <cell r="BJ2549">
            <v>0</v>
          </cell>
          <cell r="BK2549" t="str">
            <v>TUKE</v>
          </cell>
          <cell r="BN2549">
            <v>13</v>
          </cell>
        </row>
        <row r="2550">
          <cell r="A2550">
            <v>709000000</v>
          </cell>
          <cell r="D2550" t="str">
            <v>Technická univerzita v Košiciach</v>
          </cell>
          <cell r="E2550" t="str">
            <v>Strojnícka fakulta</v>
          </cell>
          <cell r="L2550">
            <v>1</v>
          </cell>
          <cell r="M2550">
            <v>2</v>
          </cell>
          <cell r="AN2550">
            <v>17</v>
          </cell>
          <cell r="AO2550">
            <v>17</v>
          </cell>
          <cell r="AP2550">
            <v>0</v>
          </cell>
          <cell r="AQ2550">
            <v>0</v>
          </cell>
          <cell r="AR2550">
            <v>17</v>
          </cell>
          <cell r="BH2550">
            <v>19.125</v>
          </cell>
          <cell r="BI2550">
            <v>17</v>
          </cell>
          <cell r="BJ2550">
            <v>0</v>
          </cell>
          <cell r="BK2550" t="str">
            <v>TUKE</v>
          </cell>
          <cell r="BN2550">
            <v>17</v>
          </cell>
        </row>
        <row r="2551">
          <cell r="A2551">
            <v>709000000</v>
          </cell>
          <cell r="D2551" t="str">
            <v>Technická univerzita v Košiciach</v>
          </cell>
          <cell r="E2551" t="str">
            <v>Strojnícka fakulta</v>
          </cell>
          <cell r="L2551">
            <v>1</v>
          </cell>
          <cell r="M2551">
            <v>2</v>
          </cell>
          <cell r="AN2551">
            <v>32</v>
          </cell>
          <cell r="AO2551">
            <v>32</v>
          </cell>
          <cell r="AP2551">
            <v>0</v>
          </cell>
          <cell r="AQ2551">
            <v>0</v>
          </cell>
          <cell r="AR2551">
            <v>32</v>
          </cell>
          <cell r="BH2551">
            <v>38.400000000000006</v>
          </cell>
          <cell r="BI2551">
            <v>32</v>
          </cell>
          <cell r="BJ2551">
            <v>0</v>
          </cell>
          <cell r="BK2551" t="str">
            <v>TUKE</v>
          </cell>
          <cell r="BN2551">
            <v>32</v>
          </cell>
        </row>
        <row r="2552">
          <cell r="A2552">
            <v>709000000</v>
          </cell>
          <cell r="D2552" t="str">
            <v>Technická univerzita v Košiciach</v>
          </cell>
          <cell r="E2552" t="str">
            <v>Strojnícka fakulta</v>
          </cell>
          <cell r="L2552">
            <v>1</v>
          </cell>
          <cell r="M2552">
            <v>2</v>
          </cell>
          <cell r="AN2552">
            <v>23</v>
          </cell>
          <cell r="AO2552">
            <v>23</v>
          </cell>
          <cell r="AP2552">
            <v>0</v>
          </cell>
          <cell r="AQ2552">
            <v>0</v>
          </cell>
          <cell r="AR2552">
            <v>23</v>
          </cell>
          <cell r="BH2552">
            <v>30.1875</v>
          </cell>
          <cell r="BI2552">
            <v>23</v>
          </cell>
          <cell r="BJ2552">
            <v>0</v>
          </cell>
          <cell r="BK2552" t="str">
            <v>TUKE</v>
          </cell>
          <cell r="BN2552">
            <v>23</v>
          </cell>
        </row>
        <row r="2553">
          <cell r="A2553">
            <v>709000000</v>
          </cell>
          <cell r="D2553" t="str">
            <v>Technická univerzita v Košiciach</v>
          </cell>
          <cell r="E2553" t="str">
            <v>Strojnícka fakulta</v>
          </cell>
          <cell r="L2553">
            <v>1</v>
          </cell>
          <cell r="M2553">
            <v>2</v>
          </cell>
          <cell r="AN2553">
            <v>9</v>
          </cell>
          <cell r="AO2553">
            <v>11</v>
          </cell>
          <cell r="AP2553">
            <v>11</v>
          </cell>
          <cell r="AQ2553">
            <v>9</v>
          </cell>
          <cell r="AR2553">
            <v>9</v>
          </cell>
          <cell r="BH2553">
            <v>13.5</v>
          </cell>
          <cell r="BI2553">
            <v>11</v>
          </cell>
          <cell r="BJ2553">
            <v>0</v>
          </cell>
          <cell r="BK2553" t="str">
            <v>TUKE</v>
          </cell>
          <cell r="BN2553">
            <v>9</v>
          </cell>
        </row>
        <row r="2554">
          <cell r="A2554">
            <v>709000000</v>
          </cell>
          <cell r="D2554" t="str">
            <v>Technická univerzita v Košiciach</v>
          </cell>
          <cell r="E2554" t="str">
            <v>Strojnícka fakulta</v>
          </cell>
          <cell r="L2554">
            <v>1</v>
          </cell>
          <cell r="M2554">
            <v>2</v>
          </cell>
          <cell r="AN2554">
            <v>0</v>
          </cell>
          <cell r="AO2554">
            <v>9</v>
          </cell>
          <cell r="AP2554">
            <v>0</v>
          </cell>
          <cell r="AQ2554">
            <v>0</v>
          </cell>
          <cell r="AR2554">
            <v>0</v>
          </cell>
          <cell r="BH2554">
            <v>0</v>
          </cell>
          <cell r="BI2554">
            <v>9</v>
          </cell>
          <cell r="BJ2554">
            <v>0</v>
          </cell>
          <cell r="BK2554" t="str">
            <v>TUKE</v>
          </cell>
          <cell r="BN2554">
            <v>0</v>
          </cell>
        </row>
        <row r="2555">
          <cell r="A2555">
            <v>713000000</v>
          </cell>
          <cell r="D2555" t="str">
            <v>Trnavská univerzita v Trnave</v>
          </cell>
          <cell r="E2555" t="str">
            <v>Teologická fakulta</v>
          </cell>
          <cell r="L2555">
            <v>1</v>
          </cell>
          <cell r="M2555">
            <v>5</v>
          </cell>
          <cell r="AN2555">
            <v>17</v>
          </cell>
          <cell r="AO2555">
            <v>35</v>
          </cell>
          <cell r="AP2555">
            <v>0</v>
          </cell>
          <cell r="AQ2555">
            <v>0</v>
          </cell>
          <cell r="AR2555">
            <v>17</v>
          </cell>
          <cell r="BH2555">
            <v>31.4</v>
          </cell>
          <cell r="BI2555">
            <v>35</v>
          </cell>
          <cell r="BJ2555">
            <v>0</v>
          </cell>
          <cell r="BK2555" t="str">
            <v>TVU</v>
          </cell>
          <cell r="BN2555">
            <v>17</v>
          </cell>
        </row>
        <row r="2556">
          <cell r="A2556">
            <v>713000000</v>
          </cell>
          <cell r="D2556" t="str">
            <v>Trnavská univerzita v Trnave</v>
          </cell>
          <cell r="E2556" t="str">
            <v>Teologická fakulta</v>
          </cell>
          <cell r="L2556">
            <v>1</v>
          </cell>
          <cell r="M2556">
            <v>2</v>
          </cell>
          <cell r="AN2556">
            <v>5</v>
          </cell>
          <cell r="AO2556">
            <v>12</v>
          </cell>
          <cell r="AP2556">
            <v>0</v>
          </cell>
          <cell r="AQ2556">
            <v>0</v>
          </cell>
          <cell r="AR2556">
            <v>5</v>
          </cell>
          <cell r="BH2556">
            <v>5</v>
          </cell>
          <cell r="BI2556">
            <v>12</v>
          </cell>
          <cell r="BJ2556">
            <v>0</v>
          </cell>
          <cell r="BK2556" t="str">
            <v>TVU</v>
          </cell>
          <cell r="BN2556">
            <v>5</v>
          </cell>
        </row>
        <row r="2557">
          <cell r="A2557">
            <v>713000000</v>
          </cell>
          <cell r="D2557" t="str">
            <v>Trnavská univerzita v Trnave</v>
          </cell>
          <cell r="E2557" t="str">
            <v>Teologická fakulta</v>
          </cell>
          <cell r="L2557">
            <v>2</v>
          </cell>
          <cell r="M2557">
            <v>3</v>
          </cell>
          <cell r="AN2557">
            <v>0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BH2557">
            <v>0</v>
          </cell>
          <cell r="BI2557">
            <v>5</v>
          </cell>
          <cell r="BJ2557">
            <v>0</v>
          </cell>
          <cell r="BK2557" t="str">
            <v>TVU</v>
          </cell>
          <cell r="BN2557">
            <v>0</v>
          </cell>
        </row>
        <row r="2558">
          <cell r="A2558">
            <v>713000000</v>
          </cell>
          <cell r="D2558" t="str">
            <v>Trnavská univerzita v Trnave</v>
          </cell>
          <cell r="E2558" t="str">
            <v>Teologická fakulta</v>
          </cell>
          <cell r="L2558">
            <v>1</v>
          </cell>
          <cell r="M2558">
            <v>1</v>
          </cell>
          <cell r="AN2558">
            <v>17</v>
          </cell>
          <cell r="AO2558">
            <v>23</v>
          </cell>
          <cell r="AP2558">
            <v>0</v>
          </cell>
          <cell r="AQ2558">
            <v>0</v>
          </cell>
          <cell r="AR2558">
            <v>17</v>
          </cell>
          <cell r="BH2558">
            <v>15.2</v>
          </cell>
          <cell r="BI2558">
            <v>23</v>
          </cell>
          <cell r="BJ2558">
            <v>0</v>
          </cell>
          <cell r="BK2558" t="str">
            <v>TVU</v>
          </cell>
          <cell r="BN2558">
            <v>17</v>
          </cell>
        </row>
        <row r="2559">
          <cell r="A2559">
            <v>713000000</v>
          </cell>
          <cell r="D2559" t="str">
            <v>Trnavská univerzita v Trnave</v>
          </cell>
          <cell r="E2559" t="str">
            <v>Teologická fakulta</v>
          </cell>
          <cell r="L2559">
            <v>1</v>
          </cell>
          <cell r="M2559">
            <v>3</v>
          </cell>
          <cell r="AN2559">
            <v>2</v>
          </cell>
          <cell r="AO2559">
            <v>0</v>
          </cell>
          <cell r="AP2559">
            <v>0</v>
          </cell>
          <cell r="AQ2559">
            <v>0</v>
          </cell>
          <cell r="AR2559">
            <v>2</v>
          </cell>
          <cell r="BH2559">
            <v>8.8000000000000007</v>
          </cell>
          <cell r="BI2559">
            <v>2</v>
          </cell>
          <cell r="BJ2559">
            <v>2</v>
          </cell>
          <cell r="BK2559" t="str">
            <v>TVU</v>
          </cell>
          <cell r="BN2559">
            <v>2</v>
          </cell>
        </row>
        <row r="2560">
          <cell r="A2560">
            <v>701000000</v>
          </cell>
          <cell r="D2560" t="str">
            <v>Univerzita Komenského v Bratislave</v>
          </cell>
          <cell r="E2560" t="str">
            <v>Fakulta matematiky, fyziky a informatiky</v>
          </cell>
          <cell r="L2560">
            <v>1</v>
          </cell>
          <cell r="M2560">
            <v>2</v>
          </cell>
          <cell r="AN2560">
            <v>2</v>
          </cell>
          <cell r="AO2560">
            <v>2</v>
          </cell>
          <cell r="AP2560">
            <v>0</v>
          </cell>
          <cell r="AQ2560">
            <v>0</v>
          </cell>
          <cell r="AR2560">
            <v>2</v>
          </cell>
          <cell r="BH2560">
            <v>3</v>
          </cell>
          <cell r="BI2560">
            <v>2</v>
          </cell>
          <cell r="BJ2560">
            <v>0</v>
          </cell>
          <cell r="BK2560" t="str">
            <v>UK</v>
          </cell>
          <cell r="BN2560">
            <v>2</v>
          </cell>
        </row>
        <row r="2561">
          <cell r="A2561">
            <v>701000000</v>
          </cell>
          <cell r="D2561" t="str">
            <v>Univerzita Komenského v Bratislave</v>
          </cell>
          <cell r="E2561" t="str">
            <v>Fakulta matematiky, fyziky a informatiky</v>
          </cell>
          <cell r="L2561">
            <v>1</v>
          </cell>
          <cell r="M2561">
            <v>2</v>
          </cell>
          <cell r="AN2561">
            <v>25</v>
          </cell>
          <cell r="AO2561">
            <v>25</v>
          </cell>
          <cell r="AP2561">
            <v>0</v>
          </cell>
          <cell r="AQ2561">
            <v>0</v>
          </cell>
          <cell r="AR2561">
            <v>25</v>
          </cell>
          <cell r="BH2561">
            <v>32.5</v>
          </cell>
          <cell r="BI2561">
            <v>25</v>
          </cell>
          <cell r="BJ2561">
            <v>0</v>
          </cell>
          <cell r="BK2561" t="str">
            <v>UK</v>
          </cell>
          <cell r="BN2561">
            <v>25</v>
          </cell>
        </row>
        <row r="2562">
          <cell r="A2562">
            <v>701000000</v>
          </cell>
          <cell r="D2562" t="str">
            <v>Univerzita Komenského v Bratislave</v>
          </cell>
          <cell r="E2562" t="str">
            <v>Fakulta matematiky, fyziky a informatiky</v>
          </cell>
          <cell r="L2562">
            <v>1</v>
          </cell>
          <cell r="M2562">
            <v>2</v>
          </cell>
          <cell r="AN2562">
            <v>7</v>
          </cell>
          <cell r="AO2562">
            <v>7</v>
          </cell>
          <cell r="AP2562">
            <v>0</v>
          </cell>
          <cell r="AQ2562">
            <v>0</v>
          </cell>
          <cell r="AR2562">
            <v>7</v>
          </cell>
          <cell r="BH2562">
            <v>10.5</v>
          </cell>
          <cell r="BI2562">
            <v>7</v>
          </cell>
          <cell r="BJ2562">
            <v>0</v>
          </cell>
          <cell r="BK2562" t="str">
            <v>UK</v>
          </cell>
          <cell r="BN2562">
            <v>7</v>
          </cell>
        </row>
        <row r="2563">
          <cell r="A2563">
            <v>701000000</v>
          </cell>
          <cell r="D2563" t="str">
            <v>Univerzita Komenského v Bratislave</v>
          </cell>
          <cell r="E2563" t="str">
            <v>Fakulta matematiky, fyziky a informatiky</v>
          </cell>
          <cell r="L2563">
            <v>1</v>
          </cell>
          <cell r="M2563">
            <v>2</v>
          </cell>
          <cell r="AN2563">
            <v>9</v>
          </cell>
          <cell r="AO2563">
            <v>9</v>
          </cell>
          <cell r="AP2563">
            <v>0</v>
          </cell>
          <cell r="AQ2563">
            <v>0</v>
          </cell>
          <cell r="AR2563">
            <v>9</v>
          </cell>
          <cell r="BH2563">
            <v>13.5</v>
          </cell>
          <cell r="BI2563">
            <v>9</v>
          </cell>
          <cell r="BJ2563">
            <v>0</v>
          </cell>
          <cell r="BK2563" t="str">
            <v>UK</v>
          </cell>
          <cell r="BN2563">
            <v>9</v>
          </cell>
        </row>
        <row r="2564">
          <cell r="A2564">
            <v>701000000</v>
          </cell>
          <cell r="D2564" t="str">
            <v>Univerzita Komenského v Bratislave</v>
          </cell>
          <cell r="E2564" t="str">
            <v>Fakulta matematiky, fyziky a informatiky</v>
          </cell>
          <cell r="L2564">
            <v>1</v>
          </cell>
          <cell r="M2564">
            <v>2</v>
          </cell>
          <cell r="AN2564">
            <v>4</v>
          </cell>
          <cell r="AO2564">
            <v>4</v>
          </cell>
          <cell r="AP2564">
            <v>0</v>
          </cell>
          <cell r="AQ2564">
            <v>0</v>
          </cell>
          <cell r="AR2564">
            <v>4</v>
          </cell>
          <cell r="BH2564">
            <v>4.5</v>
          </cell>
          <cell r="BI2564">
            <v>4</v>
          </cell>
          <cell r="BJ2564">
            <v>0</v>
          </cell>
          <cell r="BK2564" t="str">
            <v>UK</v>
          </cell>
          <cell r="BN2564">
            <v>4</v>
          </cell>
        </row>
        <row r="2565">
          <cell r="A2565">
            <v>701000000</v>
          </cell>
          <cell r="D2565" t="str">
            <v>Univerzita Komenského v Bratislave</v>
          </cell>
          <cell r="E2565" t="str">
            <v>Fakulta matematiky, fyziky a informatiky</v>
          </cell>
          <cell r="L2565">
            <v>1</v>
          </cell>
          <cell r="M2565">
            <v>2</v>
          </cell>
          <cell r="AN2565">
            <v>8</v>
          </cell>
          <cell r="AO2565">
            <v>9</v>
          </cell>
          <cell r="AP2565">
            <v>0</v>
          </cell>
          <cell r="AQ2565">
            <v>0</v>
          </cell>
          <cell r="AR2565">
            <v>8</v>
          </cell>
          <cell r="BH2565">
            <v>10.4</v>
          </cell>
          <cell r="BI2565">
            <v>9</v>
          </cell>
          <cell r="BJ2565">
            <v>0</v>
          </cell>
          <cell r="BK2565" t="str">
            <v>UK</v>
          </cell>
          <cell r="BN2565">
            <v>8</v>
          </cell>
        </row>
        <row r="2566">
          <cell r="A2566">
            <v>701000000</v>
          </cell>
          <cell r="D2566" t="str">
            <v>Univerzita Komenského v Bratislave</v>
          </cell>
          <cell r="E2566" t="str">
            <v>Fakulta matematiky, fyziky a informatiky</v>
          </cell>
          <cell r="L2566">
            <v>1</v>
          </cell>
          <cell r="M2566">
            <v>2</v>
          </cell>
          <cell r="AN2566">
            <v>5</v>
          </cell>
          <cell r="AO2566">
            <v>5</v>
          </cell>
          <cell r="AP2566">
            <v>0</v>
          </cell>
          <cell r="AQ2566">
            <v>0</v>
          </cell>
          <cell r="AR2566">
            <v>5</v>
          </cell>
          <cell r="BH2566">
            <v>7.5</v>
          </cell>
          <cell r="BI2566">
            <v>5</v>
          </cell>
          <cell r="BJ2566">
            <v>0</v>
          </cell>
          <cell r="BK2566" t="str">
            <v>UK</v>
          </cell>
          <cell r="BN2566">
            <v>5</v>
          </cell>
        </row>
        <row r="2567">
          <cell r="A2567">
            <v>701000000</v>
          </cell>
          <cell r="D2567" t="str">
            <v>Univerzita Komenského v Bratislave</v>
          </cell>
          <cell r="E2567" t="str">
            <v>Fakulta matematiky, fyziky a informatiky</v>
          </cell>
          <cell r="L2567">
            <v>1</v>
          </cell>
          <cell r="M2567">
            <v>2</v>
          </cell>
          <cell r="AN2567">
            <v>0.5</v>
          </cell>
          <cell r="AO2567">
            <v>0.5</v>
          </cell>
          <cell r="AP2567">
            <v>0.5</v>
          </cell>
          <cell r="AQ2567">
            <v>0.5</v>
          </cell>
          <cell r="AR2567">
            <v>0.5</v>
          </cell>
          <cell r="BH2567">
            <v>0.6</v>
          </cell>
          <cell r="BI2567">
            <v>0.5</v>
          </cell>
          <cell r="BJ2567">
            <v>0</v>
          </cell>
          <cell r="BK2567" t="str">
            <v>UK</v>
          </cell>
          <cell r="BN2567">
            <v>0.5</v>
          </cell>
        </row>
        <row r="2568">
          <cell r="A2568">
            <v>701000000</v>
          </cell>
          <cell r="D2568" t="str">
            <v>Univerzita Komenského v Bratislave</v>
          </cell>
          <cell r="E2568" t="str">
            <v>Fakulta matematiky, fyziky a informatiky</v>
          </cell>
          <cell r="L2568">
            <v>1</v>
          </cell>
          <cell r="M2568">
            <v>2</v>
          </cell>
          <cell r="AN2568">
            <v>0.5</v>
          </cell>
          <cell r="AO2568">
            <v>0.5</v>
          </cell>
          <cell r="AP2568">
            <v>0.5</v>
          </cell>
          <cell r="AQ2568">
            <v>0.5</v>
          </cell>
          <cell r="AR2568">
            <v>0.5</v>
          </cell>
          <cell r="BH2568">
            <v>0.6</v>
          </cell>
          <cell r="BI2568">
            <v>0.5</v>
          </cell>
          <cell r="BJ2568">
            <v>0</v>
          </cell>
          <cell r="BK2568" t="str">
            <v>UK</v>
          </cell>
          <cell r="BN2568">
            <v>0.5</v>
          </cell>
        </row>
        <row r="2569">
          <cell r="A2569">
            <v>701000000</v>
          </cell>
          <cell r="D2569" t="str">
            <v>Univerzita Komenského v Bratislave</v>
          </cell>
          <cell r="E2569" t="str">
            <v>Fakulta matematiky, fyziky a informatiky</v>
          </cell>
          <cell r="L2569">
            <v>1</v>
          </cell>
          <cell r="M2569">
            <v>1</v>
          </cell>
          <cell r="AN2569">
            <v>3</v>
          </cell>
          <cell r="AO2569">
            <v>4</v>
          </cell>
          <cell r="AP2569">
            <v>4</v>
          </cell>
          <cell r="AQ2569">
            <v>3</v>
          </cell>
          <cell r="AR2569">
            <v>3</v>
          </cell>
          <cell r="BH2569">
            <v>3.9974025974025982</v>
          </cell>
          <cell r="BI2569">
            <v>4</v>
          </cell>
          <cell r="BJ2569">
            <v>0</v>
          </cell>
          <cell r="BK2569" t="str">
            <v>UK</v>
          </cell>
          <cell r="BN2569">
            <v>3</v>
          </cell>
        </row>
        <row r="2570">
          <cell r="A2570">
            <v>701000000</v>
          </cell>
          <cell r="D2570" t="str">
            <v>Univerzita Komenského v Bratislave</v>
          </cell>
          <cell r="E2570" t="str">
            <v>Fakulta matematiky, fyziky a informatiky</v>
          </cell>
          <cell r="L2570">
            <v>1</v>
          </cell>
          <cell r="M2570">
            <v>1</v>
          </cell>
          <cell r="AN2570">
            <v>2</v>
          </cell>
          <cell r="AO2570">
            <v>2</v>
          </cell>
          <cell r="AP2570">
            <v>0</v>
          </cell>
          <cell r="AQ2570">
            <v>0</v>
          </cell>
          <cell r="AR2570">
            <v>2</v>
          </cell>
          <cell r="BH2570">
            <v>2.5499999999999998</v>
          </cell>
          <cell r="BI2570">
            <v>2</v>
          </cell>
          <cell r="BJ2570">
            <v>0</v>
          </cell>
          <cell r="BK2570" t="str">
            <v>UK</v>
          </cell>
          <cell r="BN2570">
            <v>2</v>
          </cell>
        </row>
        <row r="2571">
          <cell r="A2571">
            <v>701000000</v>
          </cell>
          <cell r="D2571" t="str">
            <v>Univerzita Komenského v Bratislave</v>
          </cell>
          <cell r="E2571" t="str">
            <v>Fakulta matematiky, fyziky a informatiky</v>
          </cell>
          <cell r="L2571">
            <v>1</v>
          </cell>
          <cell r="M2571">
            <v>2</v>
          </cell>
          <cell r="AN2571">
            <v>0</v>
          </cell>
          <cell r="AO2571">
            <v>1</v>
          </cell>
          <cell r="AP2571">
            <v>0</v>
          </cell>
          <cell r="AQ2571">
            <v>0</v>
          </cell>
          <cell r="AR2571">
            <v>0</v>
          </cell>
          <cell r="BH2571">
            <v>0</v>
          </cell>
          <cell r="BI2571">
            <v>1</v>
          </cell>
          <cell r="BJ2571">
            <v>0</v>
          </cell>
          <cell r="BK2571" t="str">
            <v>UK</v>
          </cell>
          <cell r="BN2571">
            <v>0</v>
          </cell>
        </row>
        <row r="2572">
          <cell r="A2572">
            <v>701000000</v>
          </cell>
          <cell r="D2572" t="str">
            <v>Univerzita Komenského v Bratislave</v>
          </cell>
          <cell r="E2572" t="str">
            <v>Pedagogická fakulta</v>
          </cell>
          <cell r="L2572">
            <v>1</v>
          </cell>
          <cell r="M2572">
            <v>3</v>
          </cell>
          <cell r="AN2572">
            <v>3</v>
          </cell>
          <cell r="AO2572">
            <v>0</v>
          </cell>
          <cell r="AP2572">
            <v>0</v>
          </cell>
          <cell r="AQ2572">
            <v>0</v>
          </cell>
          <cell r="AR2572">
            <v>3</v>
          </cell>
          <cell r="BH2572">
            <v>13.200000000000001</v>
          </cell>
          <cell r="BI2572">
            <v>3</v>
          </cell>
          <cell r="BJ2572">
            <v>3</v>
          </cell>
          <cell r="BK2572" t="str">
            <v>UK</v>
          </cell>
          <cell r="BN2572">
            <v>3</v>
          </cell>
        </row>
        <row r="2573">
          <cell r="A2573">
            <v>701000000</v>
          </cell>
          <cell r="D2573" t="str">
            <v>Univerzita Komenského v Bratislave</v>
          </cell>
          <cell r="E2573" t="str">
            <v>Pedagogická fakulta</v>
          </cell>
          <cell r="L2573">
            <v>1</v>
          </cell>
          <cell r="M2573">
            <v>2</v>
          </cell>
          <cell r="AN2573">
            <v>27</v>
          </cell>
          <cell r="AO2573">
            <v>32</v>
          </cell>
          <cell r="AP2573">
            <v>0</v>
          </cell>
          <cell r="AQ2573">
            <v>0</v>
          </cell>
          <cell r="AR2573">
            <v>27</v>
          </cell>
          <cell r="BH2573">
            <v>32.4</v>
          </cell>
          <cell r="BI2573">
            <v>32</v>
          </cell>
          <cell r="BJ2573">
            <v>0</v>
          </cell>
          <cell r="BK2573" t="str">
            <v>UK</v>
          </cell>
          <cell r="BN2573">
            <v>27</v>
          </cell>
        </row>
        <row r="2574">
          <cell r="A2574">
            <v>701000000</v>
          </cell>
          <cell r="D2574" t="str">
            <v>Univerzita Komenského v Bratislave</v>
          </cell>
          <cell r="E2574" t="str">
            <v>Pedagogická fakulta</v>
          </cell>
          <cell r="L2574">
            <v>1</v>
          </cell>
          <cell r="M2574">
            <v>1</v>
          </cell>
          <cell r="AN2574">
            <v>15</v>
          </cell>
          <cell r="AO2574">
            <v>16.5</v>
          </cell>
          <cell r="AP2574">
            <v>0</v>
          </cell>
          <cell r="AQ2574">
            <v>0</v>
          </cell>
          <cell r="AR2574">
            <v>15</v>
          </cell>
          <cell r="BH2574">
            <v>13.5</v>
          </cell>
          <cell r="BI2574">
            <v>16.5</v>
          </cell>
          <cell r="BJ2574">
            <v>0</v>
          </cell>
          <cell r="BK2574" t="str">
            <v>UK</v>
          </cell>
          <cell r="BN2574">
            <v>15</v>
          </cell>
        </row>
        <row r="2575">
          <cell r="A2575">
            <v>701000000</v>
          </cell>
          <cell r="D2575" t="str">
            <v>Univerzita Komenského v Bratislave</v>
          </cell>
          <cell r="E2575" t="str">
            <v>Pedagogická fakulta</v>
          </cell>
          <cell r="L2575">
            <v>1</v>
          </cell>
          <cell r="M2575">
            <v>2</v>
          </cell>
          <cell r="AN2575">
            <v>1.5</v>
          </cell>
          <cell r="AO2575">
            <v>1.5</v>
          </cell>
          <cell r="AP2575">
            <v>0</v>
          </cell>
          <cell r="AQ2575">
            <v>0</v>
          </cell>
          <cell r="AR2575">
            <v>1.5</v>
          </cell>
          <cell r="BH2575">
            <v>1.7522727272727272</v>
          </cell>
          <cell r="BI2575">
            <v>1.5</v>
          </cell>
          <cell r="BJ2575">
            <v>0</v>
          </cell>
          <cell r="BK2575" t="str">
            <v>UK</v>
          </cell>
          <cell r="BN2575">
            <v>1.5</v>
          </cell>
        </row>
        <row r="2576">
          <cell r="A2576">
            <v>701000000</v>
          </cell>
          <cell r="D2576" t="str">
            <v>Univerzita Komenského v Bratislave</v>
          </cell>
          <cell r="E2576" t="str">
            <v>Pedagogická fakulta</v>
          </cell>
          <cell r="L2576">
            <v>1</v>
          </cell>
          <cell r="M2576">
            <v>2</v>
          </cell>
          <cell r="AN2576">
            <v>9</v>
          </cell>
          <cell r="AO2576">
            <v>9</v>
          </cell>
          <cell r="AP2576">
            <v>0</v>
          </cell>
          <cell r="AQ2576">
            <v>0</v>
          </cell>
          <cell r="AR2576">
            <v>9</v>
          </cell>
          <cell r="BH2576">
            <v>19.275000000000002</v>
          </cell>
          <cell r="BI2576">
            <v>9</v>
          </cell>
          <cell r="BJ2576">
            <v>0</v>
          </cell>
          <cell r="BK2576" t="str">
            <v>UK</v>
          </cell>
          <cell r="BN2576">
            <v>9</v>
          </cell>
        </row>
        <row r="2577">
          <cell r="A2577">
            <v>701000000</v>
          </cell>
          <cell r="D2577" t="str">
            <v>Univerzita Komenského v Bratislave</v>
          </cell>
          <cell r="E2577" t="str">
            <v>Filozofická fakulta</v>
          </cell>
          <cell r="L2577">
            <v>1</v>
          </cell>
          <cell r="M2577">
            <v>3</v>
          </cell>
          <cell r="AN2577">
            <v>2</v>
          </cell>
          <cell r="AO2577">
            <v>0</v>
          </cell>
          <cell r="AP2577">
            <v>0</v>
          </cell>
          <cell r="AQ2577">
            <v>0</v>
          </cell>
          <cell r="AR2577">
            <v>2</v>
          </cell>
          <cell r="BH2577">
            <v>3.96</v>
          </cell>
          <cell r="BI2577">
            <v>2</v>
          </cell>
          <cell r="BJ2577">
            <v>2</v>
          </cell>
          <cell r="BK2577" t="str">
            <v>UK</v>
          </cell>
          <cell r="BN2577">
            <v>2</v>
          </cell>
        </row>
        <row r="2578">
          <cell r="A2578">
            <v>701000000</v>
          </cell>
          <cell r="D2578" t="str">
            <v>Univerzita Komenského v Bratislave</v>
          </cell>
          <cell r="E2578" t="str">
            <v>Filozofická fakulta</v>
          </cell>
          <cell r="L2578">
            <v>1</v>
          </cell>
          <cell r="M2578">
            <v>2</v>
          </cell>
          <cell r="AN2578">
            <v>14</v>
          </cell>
          <cell r="AO2578">
            <v>14</v>
          </cell>
          <cell r="AP2578">
            <v>0</v>
          </cell>
          <cell r="AQ2578">
            <v>0</v>
          </cell>
          <cell r="AR2578">
            <v>14</v>
          </cell>
          <cell r="BH2578">
            <v>14</v>
          </cell>
          <cell r="BI2578">
            <v>14</v>
          </cell>
          <cell r="BJ2578">
            <v>0</v>
          </cell>
          <cell r="BK2578" t="str">
            <v>UK</v>
          </cell>
          <cell r="BN2578">
            <v>14</v>
          </cell>
        </row>
        <row r="2579">
          <cell r="A2579">
            <v>701000000</v>
          </cell>
          <cell r="D2579" t="str">
            <v>Univerzita Komenského v Bratislave</v>
          </cell>
          <cell r="E2579" t="str">
            <v>Filozofická fakulta</v>
          </cell>
          <cell r="L2579">
            <v>1</v>
          </cell>
          <cell r="M2579">
            <v>2</v>
          </cell>
          <cell r="AN2579">
            <v>22</v>
          </cell>
          <cell r="AO2579">
            <v>22</v>
          </cell>
          <cell r="AP2579">
            <v>0</v>
          </cell>
          <cell r="AQ2579">
            <v>0</v>
          </cell>
          <cell r="AR2579">
            <v>22</v>
          </cell>
          <cell r="BH2579">
            <v>26.4</v>
          </cell>
          <cell r="BI2579">
            <v>22</v>
          </cell>
          <cell r="BJ2579">
            <v>0</v>
          </cell>
          <cell r="BK2579" t="str">
            <v>UK</v>
          </cell>
          <cell r="BN2579">
            <v>22</v>
          </cell>
        </row>
        <row r="2580">
          <cell r="A2580">
            <v>701000000</v>
          </cell>
          <cell r="D2580" t="str">
            <v>Univerzita Komenského v Bratislave</v>
          </cell>
          <cell r="E2580" t="str">
            <v>Filozofická fakulta</v>
          </cell>
          <cell r="L2580">
            <v>1</v>
          </cell>
          <cell r="M2580">
            <v>1</v>
          </cell>
          <cell r="AN2580">
            <v>17</v>
          </cell>
          <cell r="AO2580">
            <v>18</v>
          </cell>
          <cell r="AP2580">
            <v>0</v>
          </cell>
          <cell r="AQ2580">
            <v>0</v>
          </cell>
          <cell r="AR2580">
            <v>17</v>
          </cell>
          <cell r="BH2580">
            <v>12.799999999999999</v>
          </cell>
          <cell r="BI2580">
            <v>18</v>
          </cell>
          <cell r="BJ2580">
            <v>0</v>
          </cell>
          <cell r="BK2580" t="str">
            <v>UK</v>
          </cell>
          <cell r="BN2580">
            <v>17</v>
          </cell>
        </row>
        <row r="2581">
          <cell r="A2581">
            <v>701000000</v>
          </cell>
          <cell r="D2581" t="str">
            <v>Univerzita Komenského v Bratislave</v>
          </cell>
          <cell r="E2581" t="str">
            <v>Filozofická fakulta</v>
          </cell>
          <cell r="L2581">
            <v>1</v>
          </cell>
          <cell r="M2581">
            <v>2</v>
          </cell>
          <cell r="AN2581">
            <v>13</v>
          </cell>
          <cell r="AO2581">
            <v>13</v>
          </cell>
          <cell r="AP2581">
            <v>0</v>
          </cell>
          <cell r="AQ2581">
            <v>0</v>
          </cell>
          <cell r="AR2581">
            <v>13</v>
          </cell>
          <cell r="BH2581">
            <v>11.862499999999999</v>
          </cell>
          <cell r="BI2581">
            <v>13</v>
          </cell>
          <cell r="BJ2581">
            <v>0</v>
          </cell>
          <cell r="BK2581" t="str">
            <v>UK</v>
          </cell>
          <cell r="BN2581">
            <v>13</v>
          </cell>
        </row>
        <row r="2582">
          <cell r="A2582">
            <v>701000000</v>
          </cell>
          <cell r="D2582" t="str">
            <v>Univerzita Komenského v Bratislave</v>
          </cell>
          <cell r="E2582" t="str">
            <v>Filozofická fakulta</v>
          </cell>
          <cell r="L2582">
            <v>1</v>
          </cell>
          <cell r="M2582">
            <v>2</v>
          </cell>
          <cell r="AN2582">
            <v>5</v>
          </cell>
          <cell r="AO2582">
            <v>5</v>
          </cell>
          <cell r="AP2582">
            <v>0</v>
          </cell>
          <cell r="AQ2582">
            <v>0</v>
          </cell>
          <cell r="AR2582">
            <v>5</v>
          </cell>
          <cell r="BH2582">
            <v>5</v>
          </cell>
          <cell r="BI2582">
            <v>5</v>
          </cell>
          <cell r="BJ2582">
            <v>0</v>
          </cell>
          <cell r="BK2582" t="str">
            <v>UK</v>
          </cell>
          <cell r="BN2582">
            <v>5</v>
          </cell>
        </row>
        <row r="2583">
          <cell r="A2583">
            <v>701000000</v>
          </cell>
          <cell r="D2583" t="str">
            <v>Univerzita Komenského v Bratislave</v>
          </cell>
          <cell r="E2583" t="str">
            <v>Filozofická fakulta</v>
          </cell>
          <cell r="L2583">
            <v>1</v>
          </cell>
          <cell r="M2583">
            <v>2</v>
          </cell>
          <cell r="AN2583">
            <v>2</v>
          </cell>
          <cell r="AO2583">
            <v>2</v>
          </cell>
          <cell r="AP2583">
            <v>0</v>
          </cell>
          <cell r="AQ2583">
            <v>0</v>
          </cell>
          <cell r="AR2583">
            <v>2</v>
          </cell>
          <cell r="BH2583">
            <v>2.7374999999999998</v>
          </cell>
          <cell r="BI2583">
            <v>2</v>
          </cell>
          <cell r="BJ2583">
            <v>0</v>
          </cell>
          <cell r="BK2583" t="str">
            <v>UK</v>
          </cell>
          <cell r="BN2583">
            <v>2</v>
          </cell>
        </row>
        <row r="2584">
          <cell r="A2584">
            <v>701000000</v>
          </cell>
          <cell r="D2584" t="str">
            <v>Univerzita Komenského v Bratislave</v>
          </cell>
          <cell r="E2584" t="str">
            <v>Filozofická fakulta</v>
          </cell>
          <cell r="L2584">
            <v>1</v>
          </cell>
          <cell r="M2584">
            <v>2</v>
          </cell>
          <cell r="AN2584">
            <v>1</v>
          </cell>
          <cell r="AO2584">
            <v>1</v>
          </cell>
          <cell r="AP2584">
            <v>0</v>
          </cell>
          <cell r="AQ2584">
            <v>0</v>
          </cell>
          <cell r="AR2584">
            <v>1</v>
          </cell>
          <cell r="BH2584">
            <v>1.0708333333333335</v>
          </cell>
          <cell r="BI2584">
            <v>1</v>
          </cell>
          <cell r="BJ2584">
            <v>0</v>
          </cell>
          <cell r="BK2584" t="str">
            <v>UK</v>
          </cell>
          <cell r="BN2584">
            <v>1</v>
          </cell>
        </row>
        <row r="2585">
          <cell r="A2585">
            <v>701000000</v>
          </cell>
          <cell r="D2585" t="str">
            <v>Univerzita Komenského v Bratislave</v>
          </cell>
          <cell r="E2585" t="str">
            <v>Filozofická fakulta</v>
          </cell>
          <cell r="L2585">
            <v>1</v>
          </cell>
          <cell r="M2585">
            <v>1</v>
          </cell>
          <cell r="AN2585">
            <v>3</v>
          </cell>
          <cell r="AO2585">
            <v>3</v>
          </cell>
          <cell r="AP2585">
            <v>0</v>
          </cell>
          <cell r="AQ2585">
            <v>0</v>
          </cell>
          <cell r="AR2585">
            <v>3</v>
          </cell>
          <cell r="BH2585">
            <v>3</v>
          </cell>
          <cell r="BI2585">
            <v>3</v>
          </cell>
          <cell r="BJ2585">
            <v>0</v>
          </cell>
          <cell r="BK2585" t="str">
            <v>UK</v>
          </cell>
          <cell r="BN2585">
            <v>3</v>
          </cell>
        </row>
        <row r="2586">
          <cell r="A2586">
            <v>701000000</v>
          </cell>
          <cell r="D2586" t="str">
            <v>Univerzita Komenského v Bratislave</v>
          </cell>
          <cell r="E2586" t="str">
            <v>Filozofická fakulta</v>
          </cell>
          <cell r="L2586">
            <v>1</v>
          </cell>
          <cell r="M2586">
            <v>1</v>
          </cell>
          <cell r="AN2586">
            <v>1</v>
          </cell>
          <cell r="AO2586">
            <v>1</v>
          </cell>
          <cell r="AP2586">
            <v>0</v>
          </cell>
          <cell r="AQ2586">
            <v>0</v>
          </cell>
          <cell r="AR2586">
            <v>1</v>
          </cell>
          <cell r="BH2586">
            <v>1</v>
          </cell>
          <cell r="BI2586">
            <v>1</v>
          </cell>
          <cell r="BJ2586">
            <v>0</v>
          </cell>
          <cell r="BK2586" t="str">
            <v>UK</v>
          </cell>
          <cell r="BN2586">
            <v>1</v>
          </cell>
        </row>
        <row r="2587">
          <cell r="A2587">
            <v>701000000</v>
          </cell>
          <cell r="D2587" t="str">
            <v>Univerzita Komenského v Bratislave</v>
          </cell>
          <cell r="E2587" t="str">
            <v>Filozofická fakulta</v>
          </cell>
          <cell r="L2587">
            <v>1</v>
          </cell>
          <cell r="M2587">
            <v>1</v>
          </cell>
          <cell r="AN2587">
            <v>13</v>
          </cell>
          <cell r="AO2587">
            <v>13</v>
          </cell>
          <cell r="AP2587">
            <v>0</v>
          </cell>
          <cell r="AQ2587">
            <v>0</v>
          </cell>
          <cell r="AR2587">
            <v>13</v>
          </cell>
          <cell r="BH2587">
            <v>9.7080291970802932</v>
          </cell>
          <cell r="BI2587">
            <v>13</v>
          </cell>
          <cell r="BJ2587">
            <v>0</v>
          </cell>
          <cell r="BK2587" t="str">
            <v>UK</v>
          </cell>
          <cell r="BN2587">
            <v>13</v>
          </cell>
        </row>
        <row r="2588">
          <cell r="A2588">
            <v>723000000</v>
          </cell>
          <cell r="D2588" t="str">
            <v>Slovenská zdravotnícka univerzita v Bratislave</v>
          </cell>
          <cell r="E2588" t="str">
            <v>Fakulta verejného zdravotníctva</v>
          </cell>
          <cell r="L2588">
            <v>1</v>
          </cell>
          <cell r="M2588">
            <v>2</v>
          </cell>
          <cell r="AN2588">
            <v>7</v>
          </cell>
          <cell r="AO2588">
            <v>7</v>
          </cell>
          <cell r="AP2588">
            <v>0</v>
          </cell>
          <cell r="AQ2588">
            <v>0</v>
          </cell>
          <cell r="AR2588">
            <v>7</v>
          </cell>
          <cell r="BH2588">
            <v>10.5</v>
          </cell>
          <cell r="BI2588">
            <v>7</v>
          </cell>
          <cell r="BJ2588">
            <v>0</v>
          </cell>
          <cell r="BK2588" t="str">
            <v>SZU</v>
          </cell>
          <cell r="BN2588">
            <v>7</v>
          </cell>
        </row>
        <row r="2589">
          <cell r="A2589">
            <v>701000000</v>
          </cell>
          <cell r="D2589" t="str">
            <v>Univerzita Komenského v Bratislave</v>
          </cell>
          <cell r="E2589" t="str">
            <v>Fakulta telesnej výchovy a športu</v>
          </cell>
          <cell r="L2589">
            <v>1</v>
          </cell>
          <cell r="M2589">
            <v>3</v>
          </cell>
          <cell r="AN2589">
            <v>1</v>
          </cell>
          <cell r="AO2589">
            <v>0</v>
          </cell>
          <cell r="AP2589">
            <v>0</v>
          </cell>
          <cell r="AQ2589">
            <v>0</v>
          </cell>
          <cell r="AR2589">
            <v>1</v>
          </cell>
          <cell r="BH2589">
            <v>3.5200000000000005</v>
          </cell>
          <cell r="BI2589">
            <v>1</v>
          </cell>
          <cell r="BJ2589">
            <v>1</v>
          </cell>
          <cell r="BK2589" t="str">
            <v>UK</v>
          </cell>
          <cell r="BN2589">
            <v>1</v>
          </cell>
        </row>
        <row r="2590">
          <cell r="A2590">
            <v>701000000</v>
          </cell>
          <cell r="D2590" t="str">
            <v>Univerzita Komenského v Bratislave</v>
          </cell>
          <cell r="E2590" t="str">
            <v>Prírodovedecká fakulta</v>
          </cell>
          <cell r="L2590">
            <v>2</v>
          </cell>
          <cell r="M2590">
            <v>3</v>
          </cell>
          <cell r="AN2590">
            <v>1</v>
          </cell>
          <cell r="AO2590">
            <v>0</v>
          </cell>
          <cell r="AP2590">
            <v>0</v>
          </cell>
          <cell r="AQ2590">
            <v>0</v>
          </cell>
          <cell r="AR2590">
            <v>0</v>
          </cell>
          <cell r="BH2590">
            <v>0</v>
          </cell>
          <cell r="BI2590">
            <v>1</v>
          </cell>
          <cell r="BJ2590">
            <v>0</v>
          </cell>
          <cell r="BK2590" t="str">
            <v>UK</v>
          </cell>
          <cell r="BN2590">
            <v>0</v>
          </cell>
        </row>
        <row r="2591">
          <cell r="A2591">
            <v>701000000</v>
          </cell>
          <cell r="D2591" t="str">
            <v>Univerzita Komenského v Bratislave</v>
          </cell>
          <cell r="E2591" t="str">
            <v>Prírodovedecká fakulta</v>
          </cell>
          <cell r="L2591">
            <v>2</v>
          </cell>
          <cell r="M2591">
            <v>3</v>
          </cell>
          <cell r="AN2591">
            <v>2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BH2591">
            <v>0</v>
          </cell>
          <cell r="BI2591">
            <v>2</v>
          </cell>
          <cell r="BJ2591">
            <v>0</v>
          </cell>
          <cell r="BK2591" t="str">
            <v>UK</v>
          </cell>
          <cell r="BN2591">
            <v>0</v>
          </cell>
        </row>
        <row r="2592">
          <cell r="A2592">
            <v>701000000</v>
          </cell>
          <cell r="D2592" t="str">
            <v>Univerzita Komenského v Bratislave</v>
          </cell>
          <cell r="E2592" t="str">
            <v>Prírodovedecká fakulta</v>
          </cell>
          <cell r="L2592">
            <v>1</v>
          </cell>
          <cell r="M2592">
            <v>2</v>
          </cell>
          <cell r="AN2592">
            <v>25</v>
          </cell>
          <cell r="AO2592">
            <v>26</v>
          </cell>
          <cell r="AP2592">
            <v>0</v>
          </cell>
          <cell r="AQ2592">
            <v>0</v>
          </cell>
          <cell r="AR2592">
            <v>25</v>
          </cell>
          <cell r="BH2592">
            <v>31.25</v>
          </cell>
          <cell r="BI2592">
            <v>26</v>
          </cell>
          <cell r="BJ2592">
            <v>0</v>
          </cell>
          <cell r="BK2592" t="str">
            <v>UK</v>
          </cell>
          <cell r="BN2592">
            <v>25</v>
          </cell>
        </row>
        <row r="2593">
          <cell r="A2593">
            <v>701000000</v>
          </cell>
          <cell r="D2593" t="str">
            <v>Univerzita Komenského v Bratislave</v>
          </cell>
          <cell r="E2593" t="str">
            <v>Prírodovedecká fakulta</v>
          </cell>
          <cell r="L2593">
            <v>1</v>
          </cell>
          <cell r="M2593">
            <v>2</v>
          </cell>
          <cell r="AN2593">
            <v>71</v>
          </cell>
          <cell r="AO2593">
            <v>72</v>
          </cell>
          <cell r="AP2593">
            <v>0</v>
          </cell>
          <cell r="AQ2593">
            <v>0</v>
          </cell>
          <cell r="AR2593">
            <v>71</v>
          </cell>
          <cell r="BH2593">
            <v>106.5</v>
          </cell>
          <cell r="BI2593">
            <v>72</v>
          </cell>
          <cell r="BJ2593">
            <v>0</v>
          </cell>
          <cell r="BK2593" t="str">
            <v>UK</v>
          </cell>
          <cell r="BN2593">
            <v>71</v>
          </cell>
        </row>
        <row r="2594">
          <cell r="A2594">
            <v>701000000</v>
          </cell>
          <cell r="D2594" t="str">
            <v>Univerzita Komenského v Bratislave</v>
          </cell>
          <cell r="E2594" t="str">
            <v>Prírodovedecká fakulta</v>
          </cell>
          <cell r="L2594">
            <v>1</v>
          </cell>
          <cell r="M2594">
            <v>2</v>
          </cell>
          <cell r="AN2594">
            <v>8</v>
          </cell>
          <cell r="AO2594">
            <v>8</v>
          </cell>
          <cell r="AP2594">
            <v>0</v>
          </cell>
          <cell r="AQ2594">
            <v>0</v>
          </cell>
          <cell r="AR2594">
            <v>8</v>
          </cell>
          <cell r="BH2594">
            <v>12</v>
          </cell>
          <cell r="BI2594">
            <v>8</v>
          </cell>
          <cell r="BJ2594">
            <v>0</v>
          </cell>
          <cell r="BK2594" t="str">
            <v>UK</v>
          </cell>
          <cell r="BN2594">
            <v>8</v>
          </cell>
        </row>
        <row r="2595">
          <cell r="A2595">
            <v>701000000</v>
          </cell>
          <cell r="D2595" t="str">
            <v>Univerzita Komenského v Bratislave</v>
          </cell>
          <cell r="E2595" t="str">
            <v>Prírodovedecká fakulta</v>
          </cell>
          <cell r="L2595">
            <v>1</v>
          </cell>
          <cell r="M2595">
            <v>2</v>
          </cell>
          <cell r="AN2595">
            <v>10</v>
          </cell>
          <cell r="AO2595">
            <v>12</v>
          </cell>
          <cell r="AP2595">
            <v>0</v>
          </cell>
          <cell r="AQ2595">
            <v>0</v>
          </cell>
          <cell r="AR2595">
            <v>10</v>
          </cell>
          <cell r="BH2595">
            <v>13.75</v>
          </cell>
          <cell r="BI2595">
            <v>12</v>
          </cell>
          <cell r="BJ2595">
            <v>0</v>
          </cell>
          <cell r="BK2595" t="str">
            <v>UK</v>
          </cell>
          <cell r="BN2595">
            <v>10</v>
          </cell>
        </row>
        <row r="2596">
          <cell r="A2596">
            <v>701000000</v>
          </cell>
          <cell r="D2596" t="str">
            <v>Univerzita Komenského v Bratislave</v>
          </cell>
          <cell r="E2596" t="str">
            <v>Prírodovedecká fakulta</v>
          </cell>
          <cell r="L2596">
            <v>1</v>
          </cell>
          <cell r="M2596">
            <v>2</v>
          </cell>
          <cell r="AN2596">
            <v>26</v>
          </cell>
          <cell r="AO2596">
            <v>29</v>
          </cell>
          <cell r="AP2596">
            <v>0</v>
          </cell>
          <cell r="AQ2596">
            <v>0</v>
          </cell>
          <cell r="AR2596">
            <v>26</v>
          </cell>
          <cell r="BH2596">
            <v>33</v>
          </cell>
          <cell r="BI2596">
            <v>29</v>
          </cell>
          <cell r="BJ2596">
            <v>0</v>
          </cell>
          <cell r="BK2596" t="str">
            <v>UK</v>
          </cell>
          <cell r="BN2596">
            <v>26</v>
          </cell>
        </row>
        <row r="2597">
          <cell r="A2597">
            <v>701000000</v>
          </cell>
          <cell r="D2597" t="str">
            <v>Univerzita Komenského v Bratislave</v>
          </cell>
          <cell r="E2597" t="str">
            <v>Prírodovedecká fakulta</v>
          </cell>
          <cell r="L2597">
            <v>1</v>
          </cell>
          <cell r="M2597">
            <v>2</v>
          </cell>
          <cell r="AN2597">
            <v>46</v>
          </cell>
          <cell r="AO2597">
            <v>48</v>
          </cell>
          <cell r="AP2597">
            <v>0</v>
          </cell>
          <cell r="AQ2597">
            <v>0</v>
          </cell>
          <cell r="AR2597">
            <v>46</v>
          </cell>
          <cell r="BH2597">
            <v>64.071428571428569</v>
          </cell>
          <cell r="BI2597">
            <v>48</v>
          </cell>
          <cell r="BJ2597">
            <v>0</v>
          </cell>
          <cell r="BK2597" t="str">
            <v>UK</v>
          </cell>
          <cell r="BN2597">
            <v>46</v>
          </cell>
        </row>
        <row r="2598">
          <cell r="A2598">
            <v>701000000</v>
          </cell>
          <cell r="D2598" t="str">
            <v>Univerzita Komenského v Bratislave</v>
          </cell>
          <cell r="E2598" t="str">
            <v>Prírodovedecká fakulta</v>
          </cell>
          <cell r="L2598">
            <v>1</v>
          </cell>
          <cell r="M2598">
            <v>2</v>
          </cell>
          <cell r="AN2598">
            <v>8</v>
          </cell>
          <cell r="AO2598">
            <v>8</v>
          </cell>
          <cell r="AP2598">
            <v>0</v>
          </cell>
          <cell r="AQ2598">
            <v>0</v>
          </cell>
          <cell r="AR2598">
            <v>8</v>
          </cell>
          <cell r="BH2598">
            <v>12</v>
          </cell>
          <cell r="BI2598">
            <v>8</v>
          </cell>
          <cell r="BJ2598">
            <v>0</v>
          </cell>
          <cell r="BK2598" t="str">
            <v>UK</v>
          </cell>
          <cell r="BN2598">
            <v>8</v>
          </cell>
        </row>
        <row r="2599">
          <cell r="A2599">
            <v>701000000</v>
          </cell>
          <cell r="D2599" t="str">
            <v>Univerzita Komenského v Bratislave</v>
          </cell>
          <cell r="E2599" t="str">
            <v>Prírodovedecká fakulta</v>
          </cell>
          <cell r="L2599">
            <v>1</v>
          </cell>
          <cell r="M2599">
            <v>2</v>
          </cell>
          <cell r="AN2599">
            <v>2</v>
          </cell>
          <cell r="AO2599">
            <v>3</v>
          </cell>
          <cell r="AP2599">
            <v>0</v>
          </cell>
          <cell r="AQ2599">
            <v>0</v>
          </cell>
          <cell r="AR2599">
            <v>2</v>
          </cell>
          <cell r="BH2599">
            <v>2.75</v>
          </cell>
          <cell r="BI2599">
            <v>3</v>
          </cell>
          <cell r="BJ2599">
            <v>0</v>
          </cell>
          <cell r="BK2599" t="str">
            <v>UK</v>
          </cell>
          <cell r="BN2599">
            <v>2</v>
          </cell>
        </row>
        <row r="2600">
          <cell r="A2600">
            <v>701000000</v>
          </cell>
          <cell r="D2600" t="str">
            <v>Univerzita Komenského v Bratislave</v>
          </cell>
          <cell r="E2600" t="str">
            <v>Prírodovedecká fakulta</v>
          </cell>
          <cell r="L2600">
            <v>1</v>
          </cell>
          <cell r="M2600">
            <v>2</v>
          </cell>
          <cell r="AN2600">
            <v>29</v>
          </cell>
          <cell r="AO2600">
            <v>29</v>
          </cell>
          <cell r="AP2600">
            <v>0</v>
          </cell>
          <cell r="AQ2600">
            <v>0</v>
          </cell>
          <cell r="AR2600">
            <v>29</v>
          </cell>
          <cell r="BH2600">
            <v>43.5</v>
          </cell>
          <cell r="BI2600">
            <v>29</v>
          </cell>
          <cell r="BJ2600">
            <v>0</v>
          </cell>
          <cell r="BK2600" t="str">
            <v>UK</v>
          </cell>
          <cell r="BN2600">
            <v>29</v>
          </cell>
        </row>
        <row r="2601">
          <cell r="A2601">
            <v>701000000</v>
          </cell>
          <cell r="D2601" t="str">
            <v>Univerzita Komenského v Bratislave</v>
          </cell>
          <cell r="E2601" t="str">
            <v>Prírodovedecká fakulta</v>
          </cell>
          <cell r="L2601">
            <v>1</v>
          </cell>
          <cell r="M2601">
            <v>2</v>
          </cell>
          <cell r="AN2601">
            <v>5</v>
          </cell>
          <cell r="AO2601">
            <v>5</v>
          </cell>
          <cell r="AP2601">
            <v>0</v>
          </cell>
          <cell r="AQ2601">
            <v>0</v>
          </cell>
          <cell r="AR2601">
            <v>5</v>
          </cell>
          <cell r="BH2601">
            <v>7.5</v>
          </cell>
          <cell r="BI2601">
            <v>5</v>
          </cell>
          <cell r="BJ2601">
            <v>0</v>
          </cell>
          <cell r="BK2601" t="str">
            <v>UK</v>
          </cell>
          <cell r="BN2601">
            <v>5</v>
          </cell>
        </row>
        <row r="2602">
          <cell r="A2602">
            <v>701000000</v>
          </cell>
          <cell r="D2602" t="str">
            <v>Univerzita Komenského v Bratislave</v>
          </cell>
          <cell r="E2602" t="str">
            <v>Prírodovedecká fakulta</v>
          </cell>
          <cell r="L2602">
            <v>1</v>
          </cell>
          <cell r="M2602">
            <v>2</v>
          </cell>
          <cell r="AN2602">
            <v>10</v>
          </cell>
          <cell r="AO2602">
            <v>10</v>
          </cell>
          <cell r="AP2602">
            <v>0</v>
          </cell>
          <cell r="AQ2602">
            <v>0</v>
          </cell>
          <cell r="AR2602">
            <v>10</v>
          </cell>
          <cell r="BH2602">
            <v>15</v>
          </cell>
          <cell r="BI2602">
            <v>10</v>
          </cell>
          <cell r="BJ2602">
            <v>0</v>
          </cell>
          <cell r="BK2602" t="str">
            <v>UK</v>
          </cell>
          <cell r="BN2602">
            <v>10</v>
          </cell>
        </row>
        <row r="2603">
          <cell r="A2603">
            <v>701000000</v>
          </cell>
          <cell r="D2603" t="str">
            <v>Univerzita Komenského v Bratislave</v>
          </cell>
          <cell r="E2603" t="str">
            <v>Prírodovedecká fakulta</v>
          </cell>
          <cell r="L2603">
            <v>1</v>
          </cell>
          <cell r="M2603">
            <v>2</v>
          </cell>
          <cell r="AN2603">
            <v>8</v>
          </cell>
          <cell r="AO2603">
            <v>8</v>
          </cell>
          <cell r="AP2603">
            <v>0</v>
          </cell>
          <cell r="AQ2603">
            <v>0</v>
          </cell>
          <cell r="AR2603">
            <v>8</v>
          </cell>
          <cell r="BH2603">
            <v>12</v>
          </cell>
          <cell r="BI2603">
            <v>8</v>
          </cell>
          <cell r="BJ2603">
            <v>0</v>
          </cell>
          <cell r="BK2603" t="str">
            <v>UK</v>
          </cell>
          <cell r="BN2603">
            <v>8</v>
          </cell>
        </row>
        <row r="2604">
          <cell r="A2604">
            <v>701000000</v>
          </cell>
          <cell r="D2604" t="str">
            <v>Univerzita Komenského v Bratislave</v>
          </cell>
          <cell r="E2604" t="str">
            <v>Prírodovedecká fakulta</v>
          </cell>
          <cell r="L2604">
            <v>1</v>
          </cell>
          <cell r="M2604">
            <v>2</v>
          </cell>
          <cell r="AN2604">
            <v>5</v>
          </cell>
          <cell r="AO2604">
            <v>5</v>
          </cell>
          <cell r="AP2604">
            <v>0</v>
          </cell>
          <cell r="AQ2604">
            <v>0</v>
          </cell>
          <cell r="AR2604">
            <v>5</v>
          </cell>
          <cell r="BH2604">
            <v>7.5</v>
          </cell>
          <cell r="BI2604">
            <v>5</v>
          </cell>
          <cell r="BJ2604">
            <v>0</v>
          </cell>
          <cell r="BK2604" t="str">
            <v>UK</v>
          </cell>
          <cell r="BN2604">
            <v>5</v>
          </cell>
        </row>
        <row r="2605">
          <cell r="A2605">
            <v>701000000</v>
          </cell>
          <cell r="D2605" t="str">
            <v>Univerzita Komenského v Bratislave</v>
          </cell>
          <cell r="E2605" t="str">
            <v>Prírodovedecká fakulta</v>
          </cell>
          <cell r="L2605">
            <v>1</v>
          </cell>
          <cell r="M2605">
            <v>2</v>
          </cell>
          <cell r="AN2605">
            <v>8</v>
          </cell>
          <cell r="AO2605">
            <v>8</v>
          </cell>
          <cell r="AP2605">
            <v>0</v>
          </cell>
          <cell r="AQ2605">
            <v>0</v>
          </cell>
          <cell r="AR2605">
            <v>8</v>
          </cell>
          <cell r="BH2605">
            <v>12</v>
          </cell>
          <cell r="BI2605">
            <v>8</v>
          </cell>
          <cell r="BJ2605">
            <v>0</v>
          </cell>
          <cell r="BK2605" t="str">
            <v>UK</v>
          </cell>
          <cell r="BN2605">
            <v>8</v>
          </cell>
        </row>
        <row r="2606">
          <cell r="A2606">
            <v>701000000</v>
          </cell>
          <cell r="D2606" t="str">
            <v>Univerzita Komenského v Bratislave</v>
          </cell>
          <cell r="E2606" t="str">
            <v>Prírodovedecká fakulta</v>
          </cell>
          <cell r="L2606">
            <v>1</v>
          </cell>
          <cell r="M2606">
            <v>1</v>
          </cell>
          <cell r="AN2606">
            <v>25</v>
          </cell>
          <cell r="AO2606">
            <v>28</v>
          </cell>
          <cell r="AP2606">
            <v>0</v>
          </cell>
          <cell r="AQ2606">
            <v>0</v>
          </cell>
          <cell r="AR2606">
            <v>25</v>
          </cell>
          <cell r="BH2606">
            <v>33</v>
          </cell>
          <cell r="BI2606">
            <v>28</v>
          </cell>
          <cell r="BJ2606">
            <v>0</v>
          </cell>
          <cell r="BK2606" t="str">
            <v>UK</v>
          </cell>
          <cell r="BN2606">
            <v>25</v>
          </cell>
        </row>
        <row r="2607">
          <cell r="A2607">
            <v>701000000</v>
          </cell>
          <cell r="D2607" t="str">
            <v>Univerzita Komenského v Bratislave</v>
          </cell>
          <cell r="E2607" t="str">
            <v>Prírodovedecká fakulta</v>
          </cell>
          <cell r="L2607">
            <v>1</v>
          </cell>
          <cell r="M2607">
            <v>2</v>
          </cell>
          <cell r="AN2607">
            <v>2</v>
          </cell>
          <cell r="AO2607">
            <v>2</v>
          </cell>
          <cell r="AP2607">
            <v>0</v>
          </cell>
          <cell r="AQ2607">
            <v>0</v>
          </cell>
          <cell r="AR2607">
            <v>2</v>
          </cell>
          <cell r="BH2607">
            <v>3</v>
          </cell>
          <cell r="BI2607">
            <v>2</v>
          </cell>
          <cell r="BJ2607">
            <v>0</v>
          </cell>
          <cell r="BK2607" t="str">
            <v>UK</v>
          </cell>
          <cell r="BN2607">
            <v>2</v>
          </cell>
        </row>
        <row r="2608">
          <cell r="A2608">
            <v>701000000</v>
          </cell>
          <cell r="D2608" t="str">
            <v>Univerzita Komenského v Bratislave</v>
          </cell>
          <cell r="E2608" t="str">
            <v>Prírodovedecká fakulta</v>
          </cell>
          <cell r="L2608">
            <v>1</v>
          </cell>
          <cell r="M2608">
            <v>1</v>
          </cell>
          <cell r="AN2608">
            <v>5</v>
          </cell>
          <cell r="AO2608">
            <v>5</v>
          </cell>
          <cell r="AP2608">
            <v>0</v>
          </cell>
          <cell r="AQ2608">
            <v>0</v>
          </cell>
          <cell r="AR2608">
            <v>5</v>
          </cell>
          <cell r="BH2608">
            <v>5.6999999999999993</v>
          </cell>
          <cell r="BI2608">
            <v>5</v>
          </cell>
          <cell r="BJ2608">
            <v>0</v>
          </cell>
          <cell r="BK2608" t="str">
            <v>UK</v>
          </cell>
          <cell r="BN2608">
            <v>5</v>
          </cell>
        </row>
        <row r="2609">
          <cell r="A2609">
            <v>710000000</v>
          </cell>
          <cell r="D2609" t="str">
            <v>Žilinská univerzita v Žiline</v>
          </cell>
          <cell r="E2609" t="str">
            <v>Strojnícka fakulta</v>
          </cell>
          <cell r="L2609">
            <v>2</v>
          </cell>
          <cell r="M2609">
            <v>3</v>
          </cell>
          <cell r="AN2609">
            <v>1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BH2609">
            <v>0</v>
          </cell>
          <cell r="BI2609">
            <v>1</v>
          </cell>
          <cell r="BJ2609">
            <v>0</v>
          </cell>
          <cell r="BK2609" t="str">
            <v>ŽU</v>
          </cell>
          <cell r="BN2609">
            <v>0</v>
          </cell>
        </row>
        <row r="2610">
          <cell r="A2610">
            <v>710000000</v>
          </cell>
          <cell r="D2610" t="str">
            <v>Žilinská univerzita v Žiline</v>
          </cell>
          <cell r="E2610" t="str">
            <v>Fakulta bezpečnostného inžinierstva</v>
          </cell>
          <cell r="L2610">
            <v>1</v>
          </cell>
          <cell r="M2610">
            <v>2</v>
          </cell>
          <cell r="AN2610">
            <v>25</v>
          </cell>
          <cell r="AO2610">
            <v>25</v>
          </cell>
          <cell r="AP2610">
            <v>0</v>
          </cell>
          <cell r="AQ2610">
            <v>0</v>
          </cell>
          <cell r="AR2610">
            <v>25</v>
          </cell>
          <cell r="BH2610">
            <v>37.5</v>
          </cell>
          <cell r="BI2610">
            <v>25</v>
          </cell>
          <cell r="BJ2610">
            <v>0</v>
          </cell>
          <cell r="BK2610" t="str">
            <v>ŽU</v>
          </cell>
          <cell r="BN2610">
            <v>25</v>
          </cell>
        </row>
        <row r="2611">
          <cell r="A2611">
            <v>710000000</v>
          </cell>
          <cell r="D2611" t="str">
            <v>Žilinská univerzita v Žiline</v>
          </cell>
          <cell r="E2611" t="str">
            <v>Stavebná fakulta</v>
          </cell>
          <cell r="L2611">
            <v>1</v>
          </cell>
          <cell r="M2611">
            <v>2</v>
          </cell>
          <cell r="AN2611">
            <v>45</v>
          </cell>
          <cell r="AO2611">
            <v>45</v>
          </cell>
          <cell r="AP2611">
            <v>0</v>
          </cell>
          <cell r="AQ2611">
            <v>0</v>
          </cell>
          <cell r="AR2611">
            <v>45</v>
          </cell>
          <cell r="BH2611">
            <v>53.4375</v>
          </cell>
          <cell r="BI2611">
            <v>45</v>
          </cell>
          <cell r="BJ2611">
            <v>0</v>
          </cell>
          <cell r="BK2611" t="str">
            <v>ŽU</v>
          </cell>
          <cell r="BN2611">
            <v>45</v>
          </cell>
        </row>
        <row r="2612">
          <cell r="A2612">
            <v>710000000</v>
          </cell>
          <cell r="D2612" t="str">
            <v>Žilinská univerzita v Žiline</v>
          </cell>
          <cell r="E2612" t="str">
            <v>Fakulta elektrotechniky a informačných technológií</v>
          </cell>
          <cell r="L2612">
            <v>2</v>
          </cell>
          <cell r="M2612">
            <v>3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BH2612">
            <v>0</v>
          </cell>
          <cell r="BI2612">
            <v>2</v>
          </cell>
          <cell r="BJ2612">
            <v>0</v>
          </cell>
          <cell r="BK2612" t="str">
            <v>ŽU</v>
          </cell>
          <cell r="BN2612">
            <v>0</v>
          </cell>
        </row>
        <row r="2613">
          <cell r="A2613">
            <v>710000000</v>
          </cell>
          <cell r="D2613" t="str">
            <v>Žilinská univerzita v Žiline</v>
          </cell>
          <cell r="E2613" t="str">
            <v>Strojnícka fakulta</v>
          </cell>
          <cell r="L2613">
            <v>2</v>
          </cell>
          <cell r="M2613">
            <v>3</v>
          </cell>
          <cell r="AN2613">
            <v>0</v>
          </cell>
          <cell r="AO2613">
            <v>0</v>
          </cell>
          <cell r="AP2613">
            <v>0</v>
          </cell>
          <cell r="AQ2613">
            <v>0</v>
          </cell>
          <cell r="AR2613">
            <v>0</v>
          </cell>
          <cell r="BH2613">
            <v>0</v>
          </cell>
          <cell r="BI2613">
            <v>4</v>
          </cell>
          <cell r="BJ2613">
            <v>0</v>
          </cell>
          <cell r="BK2613" t="str">
            <v>ŽU</v>
          </cell>
          <cell r="BN2613">
            <v>0</v>
          </cell>
        </row>
        <row r="2614">
          <cell r="A2614">
            <v>710000000</v>
          </cell>
          <cell r="D2614" t="str">
            <v>Žilinská univerzita v Žiline</v>
          </cell>
          <cell r="E2614" t="str">
            <v>Fakulta elektrotechniky a informačných technológií</v>
          </cell>
          <cell r="L2614">
            <v>1</v>
          </cell>
          <cell r="M2614">
            <v>2</v>
          </cell>
          <cell r="AN2614">
            <v>27</v>
          </cell>
          <cell r="AO2614">
            <v>27</v>
          </cell>
          <cell r="AP2614">
            <v>27</v>
          </cell>
          <cell r="AQ2614">
            <v>27</v>
          </cell>
          <cell r="AR2614">
            <v>27</v>
          </cell>
          <cell r="BH2614">
            <v>40.5</v>
          </cell>
          <cell r="BI2614">
            <v>27</v>
          </cell>
          <cell r="BJ2614">
            <v>0</v>
          </cell>
          <cell r="BK2614" t="str">
            <v>ŽU</v>
          </cell>
          <cell r="BN2614">
            <v>27</v>
          </cell>
        </row>
        <row r="2615">
          <cell r="A2615">
            <v>710000000</v>
          </cell>
          <cell r="D2615" t="str">
            <v>Žilinská univerzita v Žiline</v>
          </cell>
          <cell r="E2615" t="str">
            <v>Fakulta prevádzky a ekonomiky dopravy a spojov</v>
          </cell>
          <cell r="L2615">
            <v>2</v>
          </cell>
          <cell r="M2615">
            <v>3</v>
          </cell>
          <cell r="AN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BH2615">
            <v>0</v>
          </cell>
          <cell r="BI2615">
            <v>5</v>
          </cell>
          <cell r="BJ2615">
            <v>0</v>
          </cell>
          <cell r="BK2615" t="str">
            <v>ŽU</v>
          </cell>
          <cell r="BN2615">
            <v>0</v>
          </cell>
        </row>
        <row r="2616">
          <cell r="A2616">
            <v>710000000</v>
          </cell>
          <cell r="D2616" t="str">
            <v>Žilinská univerzita v Žiline</v>
          </cell>
          <cell r="E2616" t="str">
            <v>Fakulta elektrotechniky a informačných technológií</v>
          </cell>
          <cell r="L2616">
            <v>2</v>
          </cell>
          <cell r="M2616">
            <v>3</v>
          </cell>
          <cell r="AN2616">
            <v>1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BH2616">
            <v>0</v>
          </cell>
          <cell r="BI2616">
            <v>3</v>
          </cell>
          <cell r="BJ2616">
            <v>0</v>
          </cell>
          <cell r="BK2616" t="str">
            <v>ŽU</v>
          </cell>
          <cell r="BN2616">
            <v>0</v>
          </cell>
        </row>
        <row r="2617">
          <cell r="A2617">
            <v>710000000</v>
          </cell>
          <cell r="D2617" t="str">
            <v>Žilinská univerzita v Žiline</v>
          </cell>
          <cell r="E2617" t="str">
            <v>Strojnícka fakulta</v>
          </cell>
          <cell r="L2617">
            <v>1</v>
          </cell>
          <cell r="M2617">
            <v>2</v>
          </cell>
          <cell r="AN2617">
            <v>29</v>
          </cell>
          <cell r="AO2617">
            <v>30</v>
          </cell>
          <cell r="AP2617">
            <v>30</v>
          </cell>
          <cell r="AQ2617">
            <v>29</v>
          </cell>
          <cell r="AR2617">
            <v>29</v>
          </cell>
          <cell r="BH2617">
            <v>43.5</v>
          </cell>
          <cell r="BI2617">
            <v>30</v>
          </cell>
          <cell r="BJ2617">
            <v>0</v>
          </cell>
          <cell r="BK2617" t="str">
            <v>ŽU</v>
          </cell>
          <cell r="BN2617">
            <v>29</v>
          </cell>
        </row>
        <row r="2618">
          <cell r="A2618">
            <v>710000000</v>
          </cell>
          <cell r="D2618" t="str">
            <v>Žilinská univerzita v Žiline</v>
          </cell>
          <cell r="E2618" t="str">
            <v>Strojnícka fakulta</v>
          </cell>
          <cell r="L2618">
            <v>1</v>
          </cell>
          <cell r="M2618">
            <v>2</v>
          </cell>
          <cell r="AN2618">
            <v>12</v>
          </cell>
          <cell r="AO2618">
            <v>13</v>
          </cell>
          <cell r="AP2618">
            <v>13</v>
          </cell>
          <cell r="AQ2618">
            <v>12</v>
          </cell>
          <cell r="AR2618">
            <v>12</v>
          </cell>
          <cell r="BH2618">
            <v>18</v>
          </cell>
          <cell r="BI2618">
            <v>13</v>
          </cell>
          <cell r="BJ2618">
            <v>0</v>
          </cell>
          <cell r="BK2618" t="str">
            <v>ŽU</v>
          </cell>
          <cell r="BN2618">
            <v>12</v>
          </cell>
        </row>
        <row r="2619">
          <cell r="A2619">
            <v>710000000</v>
          </cell>
          <cell r="D2619" t="str">
            <v>Žilinská univerzita v Žiline</v>
          </cell>
          <cell r="E2619" t="str">
            <v>Fakulta bezpečnostného inžinierstva</v>
          </cell>
          <cell r="L2619">
            <v>1</v>
          </cell>
          <cell r="M2619">
            <v>2</v>
          </cell>
          <cell r="AN2619">
            <v>55</v>
          </cell>
          <cell r="AO2619">
            <v>55</v>
          </cell>
          <cell r="AP2619">
            <v>0</v>
          </cell>
          <cell r="AQ2619">
            <v>0</v>
          </cell>
          <cell r="AR2619">
            <v>55</v>
          </cell>
          <cell r="BH2619">
            <v>67.03125</v>
          </cell>
          <cell r="BI2619">
            <v>55</v>
          </cell>
          <cell r="BJ2619">
            <v>0</v>
          </cell>
          <cell r="BK2619" t="str">
            <v>ŽU</v>
          </cell>
          <cell r="BN2619">
            <v>55</v>
          </cell>
        </row>
        <row r="2620">
          <cell r="A2620">
            <v>710000000</v>
          </cell>
          <cell r="D2620" t="str">
            <v>Žilinská univerzita v Žiline</v>
          </cell>
          <cell r="E2620" t="str">
            <v>Strojnícka fakulta</v>
          </cell>
          <cell r="L2620">
            <v>1</v>
          </cell>
          <cell r="M2620">
            <v>2</v>
          </cell>
          <cell r="AN2620">
            <v>25</v>
          </cell>
          <cell r="AO2620">
            <v>25</v>
          </cell>
          <cell r="AP2620">
            <v>25</v>
          </cell>
          <cell r="AQ2620">
            <v>25</v>
          </cell>
          <cell r="AR2620">
            <v>25</v>
          </cell>
          <cell r="BH2620">
            <v>37.5</v>
          </cell>
          <cell r="BI2620">
            <v>25</v>
          </cell>
          <cell r="BJ2620">
            <v>0</v>
          </cell>
          <cell r="BK2620" t="str">
            <v>ŽU</v>
          </cell>
          <cell r="BN2620">
            <v>25</v>
          </cell>
        </row>
        <row r="2621">
          <cell r="A2621">
            <v>710000000</v>
          </cell>
          <cell r="D2621" t="str">
            <v>Žilinská univerzita v Žiline</v>
          </cell>
          <cell r="E2621" t="str">
            <v>Fakulta bezpečnostného inžinierstva</v>
          </cell>
          <cell r="L2621">
            <v>1</v>
          </cell>
          <cell r="M2621">
            <v>3</v>
          </cell>
          <cell r="AN2621">
            <v>3</v>
          </cell>
          <cell r="AO2621">
            <v>0</v>
          </cell>
          <cell r="AP2621">
            <v>0</v>
          </cell>
          <cell r="AQ2621">
            <v>0</v>
          </cell>
          <cell r="AR2621">
            <v>3</v>
          </cell>
          <cell r="BH2621">
            <v>25.200000000000003</v>
          </cell>
          <cell r="BI2621">
            <v>3</v>
          </cell>
          <cell r="BJ2621">
            <v>3</v>
          </cell>
          <cell r="BK2621" t="str">
            <v>ŽU</v>
          </cell>
          <cell r="BN2621">
            <v>3</v>
          </cell>
        </row>
        <row r="2622">
          <cell r="A2622">
            <v>710000000</v>
          </cell>
          <cell r="D2622" t="str">
            <v>Žilinská univerzita v Žiline</v>
          </cell>
          <cell r="E2622" t="str">
            <v>Stavebná fakulta</v>
          </cell>
          <cell r="L2622">
            <v>1</v>
          </cell>
          <cell r="M2622">
            <v>2</v>
          </cell>
          <cell r="AN2622">
            <v>14</v>
          </cell>
          <cell r="AO2622">
            <v>15</v>
          </cell>
          <cell r="AP2622">
            <v>0</v>
          </cell>
          <cell r="AQ2622">
            <v>0</v>
          </cell>
          <cell r="AR2622">
            <v>14</v>
          </cell>
          <cell r="BH2622">
            <v>19.09090909090909</v>
          </cell>
          <cell r="BI2622">
            <v>15</v>
          </cell>
          <cell r="BJ2622">
            <v>0</v>
          </cell>
          <cell r="BK2622" t="str">
            <v>ŽU</v>
          </cell>
          <cell r="BN2622">
            <v>14</v>
          </cell>
        </row>
        <row r="2623">
          <cell r="A2623">
            <v>710000000</v>
          </cell>
          <cell r="D2623" t="str">
            <v>Žilinská univerzita v Žiline</v>
          </cell>
          <cell r="E2623" t="str">
            <v>Fakulta elektrotechniky a informačných technológií</v>
          </cell>
          <cell r="L2623">
            <v>1</v>
          </cell>
          <cell r="M2623">
            <v>2</v>
          </cell>
          <cell r="AN2623">
            <v>4</v>
          </cell>
          <cell r="AO2623">
            <v>4</v>
          </cell>
          <cell r="AP2623">
            <v>4</v>
          </cell>
          <cell r="AQ2623">
            <v>4</v>
          </cell>
          <cell r="AR2623">
            <v>4</v>
          </cell>
          <cell r="BH2623">
            <v>6</v>
          </cell>
          <cell r="BI2623">
            <v>4</v>
          </cell>
          <cell r="BJ2623">
            <v>0</v>
          </cell>
          <cell r="BK2623" t="str">
            <v>ŽU</v>
          </cell>
          <cell r="BN2623">
            <v>4</v>
          </cell>
        </row>
        <row r="2624">
          <cell r="A2624">
            <v>729000000</v>
          </cell>
          <cell r="D2624" t="str">
            <v>Vysoká škola medzinárodného podnikania ISM Slovakia v Prešove</v>
          </cell>
          <cell r="E2624">
            <v>0</v>
          </cell>
          <cell r="L2624">
            <v>1</v>
          </cell>
          <cell r="M2624">
            <v>2</v>
          </cell>
          <cell r="AN2624">
            <v>7</v>
          </cell>
          <cell r="AO2624">
            <v>7</v>
          </cell>
          <cell r="AP2624">
            <v>0</v>
          </cell>
          <cell r="AQ2624">
            <v>0</v>
          </cell>
          <cell r="AR2624">
            <v>7</v>
          </cell>
          <cell r="BH2624">
            <v>7</v>
          </cell>
          <cell r="BI2624">
            <v>7</v>
          </cell>
          <cell r="BJ2624">
            <v>0</v>
          </cell>
          <cell r="BK2624" t="str">
            <v>ISM</v>
          </cell>
          <cell r="BN2624">
            <v>7</v>
          </cell>
        </row>
        <row r="2625">
          <cell r="A2625">
            <v>705000000</v>
          </cell>
          <cell r="D2625" t="str">
            <v>Technická univerzita vo Zvolene</v>
          </cell>
          <cell r="E2625" t="str">
            <v>Fakulta ekológie a environmentalistiky</v>
          </cell>
          <cell r="L2625">
            <v>2</v>
          </cell>
          <cell r="M2625">
            <v>3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BH2625">
            <v>0</v>
          </cell>
          <cell r="BI2625">
            <v>1</v>
          </cell>
          <cell r="BJ2625">
            <v>0</v>
          </cell>
          <cell r="BK2625" t="str">
            <v>TUZVO</v>
          </cell>
          <cell r="BN2625">
            <v>0</v>
          </cell>
        </row>
        <row r="2626">
          <cell r="A2626">
            <v>705000000</v>
          </cell>
          <cell r="D2626" t="str">
            <v>Technická univerzita vo Zvolene</v>
          </cell>
          <cell r="E2626" t="str">
            <v>Lesnícka fakulta</v>
          </cell>
          <cell r="L2626">
            <v>2</v>
          </cell>
          <cell r="M2626">
            <v>3</v>
          </cell>
          <cell r="AN2626">
            <v>0</v>
          </cell>
          <cell r="AO2626">
            <v>0</v>
          </cell>
          <cell r="AP2626">
            <v>0</v>
          </cell>
          <cell r="AQ2626">
            <v>0</v>
          </cell>
          <cell r="AR2626">
            <v>0</v>
          </cell>
          <cell r="BH2626">
            <v>0</v>
          </cell>
          <cell r="BI2626">
            <v>1</v>
          </cell>
          <cell r="BJ2626">
            <v>0</v>
          </cell>
          <cell r="BK2626" t="str">
            <v>TUZVO</v>
          </cell>
          <cell r="BN2626">
            <v>0</v>
          </cell>
        </row>
        <row r="2627">
          <cell r="A2627">
            <v>705000000</v>
          </cell>
          <cell r="D2627" t="str">
            <v>Technická univerzita vo Zvolene</v>
          </cell>
          <cell r="E2627" t="str">
            <v>Lesnícka fakulta</v>
          </cell>
          <cell r="L2627">
            <v>1</v>
          </cell>
          <cell r="M2627">
            <v>2</v>
          </cell>
          <cell r="AN2627">
            <v>10</v>
          </cell>
          <cell r="AO2627">
            <v>20</v>
          </cell>
          <cell r="AP2627">
            <v>0</v>
          </cell>
          <cell r="AQ2627">
            <v>0</v>
          </cell>
          <cell r="AR2627">
            <v>10</v>
          </cell>
          <cell r="BH2627">
            <v>13.913043478260869</v>
          </cell>
          <cell r="BI2627">
            <v>20</v>
          </cell>
          <cell r="BJ2627">
            <v>0</v>
          </cell>
          <cell r="BK2627" t="str">
            <v>TUZVO</v>
          </cell>
          <cell r="BN2627">
            <v>10</v>
          </cell>
        </row>
        <row r="2628">
          <cell r="A2628">
            <v>705000000</v>
          </cell>
          <cell r="D2628" t="str">
            <v>Technická univerzita vo Zvolene</v>
          </cell>
          <cell r="E2628" t="str">
            <v>Drevárska fakulta</v>
          </cell>
          <cell r="L2628">
            <v>1</v>
          </cell>
          <cell r="M2628">
            <v>2</v>
          </cell>
          <cell r="AN2628">
            <v>13</v>
          </cell>
          <cell r="AO2628">
            <v>14</v>
          </cell>
          <cell r="AP2628">
            <v>0</v>
          </cell>
          <cell r="AQ2628">
            <v>0</v>
          </cell>
          <cell r="AR2628">
            <v>13</v>
          </cell>
          <cell r="BH2628">
            <v>16.714285714285715</v>
          </cell>
          <cell r="BI2628">
            <v>14</v>
          </cell>
          <cell r="BJ2628">
            <v>0</v>
          </cell>
          <cell r="BK2628" t="str">
            <v>TUZVO</v>
          </cell>
          <cell r="BN2628">
            <v>13</v>
          </cell>
        </row>
        <row r="2629">
          <cell r="A2629">
            <v>705000000</v>
          </cell>
          <cell r="D2629" t="str">
            <v>Technická univerzita vo Zvolene</v>
          </cell>
          <cell r="E2629" t="str">
            <v>Fakulta ekológie a environmentalistiky</v>
          </cell>
          <cell r="L2629">
            <v>2</v>
          </cell>
          <cell r="M2629">
            <v>2</v>
          </cell>
          <cell r="AN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BH2629">
            <v>0</v>
          </cell>
          <cell r="BI2629">
            <v>9</v>
          </cell>
          <cell r="BJ2629">
            <v>0</v>
          </cell>
          <cell r="BK2629" t="str">
            <v>TUZVO</v>
          </cell>
          <cell r="BN2629">
            <v>0</v>
          </cell>
        </row>
        <row r="2630">
          <cell r="A2630">
            <v>705000000</v>
          </cell>
          <cell r="D2630" t="str">
            <v>Technická univerzita vo Zvolene</v>
          </cell>
          <cell r="E2630" t="str">
            <v>Lesnícka fakulta</v>
          </cell>
          <cell r="L2630">
            <v>1</v>
          </cell>
          <cell r="M2630">
            <v>3</v>
          </cell>
          <cell r="AN2630">
            <v>3</v>
          </cell>
          <cell r="AO2630">
            <v>0</v>
          </cell>
          <cell r="AP2630">
            <v>0</v>
          </cell>
          <cell r="AQ2630">
            <v>0</v>
          </cell>
          <cell r="AR2630">
            <v>3</v>
          </cell>
          <cell r="BH2630">
            <v>25.200000000000003</v>
          </cell>
          <cell r="BI2630">
            <v>4</v>
          </cell>
          <cell r="BJ2630">
            <v>3</v>
          </cell>
          <cell r="BK2630" t="str">
            <v>TUZVO</v>
          </cell>
          <cell r="BN2630">
            <v>3</v>
          </cell>
        </row>
        <row r="2631">
          <cell r="A2631">
            <v>705000000</v>
          </cell>
          <cell r="D2631" t="str">
            <v>Technická univerzita vo Zvolene</v>
          </cell>
          <cell r="E2631">
            <v>0</v>
          </cell>
          <cell r="L2631">
            <v>1</v>
          </cell>
          <cell r="M2631">
            <v>2</v>
          </cell>
          <cell r="AN2631">
            <v>18</v>
          </cell>
          <cell r="AO2631">
            <v>18</v>
          </cell>
          <cell r="AP2631">
            <v>0</v>
          </cell>
          <cell r="AQ2631">
            <v>0</v>
          </cell>
          <cell r="AR2631">
            <v>18</v>
          </cell>
          <cell r="BH2631">
            <v>16.2</v>
          </cell>
          <cell r="BI2631">
            <v>18</v>
          </cell>
          <cell r="BJ2631">
            <v>0</v>
          </cell>
          <cell r="BK2631" t="str">
            <v>TUZVO</v>
          </cell>
          <cell r="BN2631">
            <v>18</v>
          </cell>
        </row>
        <row r="2632">
          <cell r="A2632">
            <v>705000000</v>
          </cell>
          <cell r="D2632" t="str">
            <v>Technická univerzita vo Zvolene</v>
          </cell>
          <cell r="E2632" t="str">
            <v>Fakulta techniky</v>
          </cell>
          <cell r="L2632">
            <v>1</v>
          </cell>
          <cell r="M2632">
            <v>2</v>
          </cell>
          <cell r="AN2632">
            <v>15</v>
          </cell>
          <cell r="AO2632">
            <v>16</v>
          </cell>
          <cell r="AP2632">
            <v>16</v>
          </cell>
          <cell r="AQ2632">
            <v>15</v>
          </cell>
          <cell r="AR2632">
            <v>15</v>
          </cell>
          <cell r="BH2632">
            <v>22.5</v>
          </cell>
          <cell r="BI2632">
            <v>16</v>
          </cell>
          <cell r="BJ2632">
            <v>0</v>
          </cell>
          <cell r="BK2632" t="str">
            <v>TUZVO</v>
          </cell>
          <cell r="BN2632">
            <v>15</v>
          </cell>
        </row>
        <row r="2633">
          <cell r="A2633">
            <v>705000000</v>
          </cell>
          <cell r="D2633" t="str">
            <v>Technická univerzita vo Zvolene</v>
          </cell>
          <cell r="E2633" t="str">
            <v>Lesnícka fakulta</v>
          </cell>
          <cell r="L2633">
            <v>1</v>
          </cell>
          <cell r="M2633">
            <v>2</v>
          </cell>
          <cell r="AN2633">
            <v>13</v>
          </cell>
          <cell r="AO2633">
            <v>13</v>
          </cell>
          <cell r="AP2633">
            <v>0</v>
          </cell>
          <cell r="AQ2633">
            <v>0</v>
          </cell>
          <cell r="AR2633">
            <v>13</v>
          </cell>
          <cell r="BH2633">
            <v>20.8</v>
          </cell>
          <cell r="BI2633">
            <v>13</v>
          </cell>
          <cell r="BJ2633">
            <v>0</v>
          </cell>
          <cell r="BK2633" t="str">
            <v>TUZVO</v>
          </cell>
          <cell r="BN2633">
            <v>13</v>
          </cell>
        </row>
        <row r="2634">
          <cell r="A2634">
            <v>705000000</v>
          </cell>
          <cell r="D2634" t="str">
            <v>Technická univerzita vo Zvolene</v>
          </cell>
          <cell r="E2634" t="str">
            <v>Fakulta ekológie a environmentalistiky</v>
          </cell>
          <cell r="L2634">
            <v>1</v>
          </cell>
          <cell r="M2634">
            <v>2</v>
          </cell>
          <cell r="AN2634">
            <v>6</v>
          </cell>
          <cell r="AO2634">
            <v>7</v>
          </cell>
          <cell r="AP2634">
            <v>0</v>
          </cell>
          <cell r="AQ2634">
            <v>0</v>
          </cell>
          <cell r="AR2634">
            <v>6</v>
          </cell>
          <cell r="BH2634">
            <v>6.75</v>
          </cell>
          <cell r="BI2634">
            <v>7</v>
          </cell>
          <cell r="BJ2634">
            <v>0</v>
          </cell>
          <cell r="BK2634" t="str">
            <v>TUZVO</v>
          </cell>
          <cell r="BN2634">
            <v>6</v>
          </cell>
        </row>
        <row r="2635">
          <cell r="A2635">
            <v>705000000</v>
          </cell>
          <cell r="D2635" t="str">
            <v>Technická univerzita vo Zvolene</v>
          </cell>
          <cell r="E2635" t="str">
            <v>Drevárska fakulta</v>
          </cell>
          <cell r="L2635">
            <v>2</v>
          </cell>
          <cell r="M2635">
            <v>1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BH2635">
            <v>0</v>
          </cell>
          <cell r="BI2635">
            <v>1</v>
          </cell>
          <cell r="BJ2635">
            <v>0</v>
          </cell>
          <cell r="BK2635" t="str">
            <v>TUZVO</v>
          </cell>
          <cell r="BN2635">
            <v>0</v>
          </cell>
        </row>
        <row r="2636">
          <cell r="A2636">
            <v>713000000</v>
          </cell>
          <cell r="D2636" t="str">
            <v>Trnavská univerzita v Trnave</v>
          </cell>
          <cell r="E2636" t="str">
            <v>Filozofická fakulta</v>
          </cell>
          <cell r="L2636">
            <v>2</v>
          </cell>
          <cell r="M2636">
            <v>3</v>
          </cell>
          <cell r="AN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BH2636">
            <v>0</v>
          </cell>
          <cell r="BI2636">
            <v>3</v>
          </cell>
          <cell r="BJ2636">
            <v>0</v>
          </cell>
          <cell r="BK2636" t="str">
            <v>TVU</v>
          </cell>
          <cell r="BN2636">
            <v>0</v>
          </cell>
        </row>
        <row r="2637">
          <cell r="A2637">
            <v>713000000</v>
          </cell>
          <cell r="D2637" t="str">
            <v>Trnavská univerzita v Trnave</v>
          </cell>
          <cell r="E2637" t="str">
            <v>Filozofická fakulta</v>
          </cell>
          <cell r="L2637">
            <v>1</v>
          </cell>
          <cell r="M2637">
            <v>3</v>
          </cell>
          <cell r="AN2637">
            <v>7</v>
          </cell>
          <cell r="AO2637">
            <v>0</v>
          </cell>
          <cell r="AP2637">
            <v>0</v>
          </cell>
          <cell r="AQ2637">
            <v>0</v>
          </cell>
          <cell r="AR2637">
            <v>7</v>
          </cell>
          <cell r="BH2637">
            <v>30.800000000000004</v>
          </cell>
          <cell r="BI2637">
            <v>8</v>
          </cell>
          <cell r="BJ2637">
            <v>7</v>
          </cell>
          <cell r="BK2637" t="str">
            <v>TVU</v>
          </cell>
          <cell r="BN2637">
            <v>7</v>
          </cell>
        </row>
        <row r="2638">
          <cell r="A2638">
            <v>713000000</v>
          </cell>
          <cell r="D2638" t="str">
            <v>Trnavská univerzita v Trnave</v>
          </cell>
          <cell r="E2638" t="str">
            <v>Filozofická fakulta</v>
          </cell>
          <cell r="L2638">
            <v>2</v>
          </cell>
          <cell r="M2638">
            <v>3</v>
          </cell>
          <cell r="AN2638">
            <v>0</v>
          </cell>
          <cell r="AO2638">
            <v>0</v>
          </cell>
          <cell r="AP2638">
            <v>0</v>
          </cell>
          <cell r="AQ2638">
            <v>0</v>
          </cell>
          <cell r="AR2638">
            <v>0</v>
          </cell>
          <cell r="BH2638">
            <v>0</v>
          </cell>
          <cell r="BI2638">
            <v>7</v>
          </cell>
          <cell r="BJ2638">
            <v>0</v>
          </cell>
          <cell r="BK2638" t="str">
            <v>TVU</v>
          </cell>
          <cell r="BN2638">
            <v>0</v>
          </cell>
        </row>
        <row r="2639">
          <cell r="A2639">
            <v>713000000</v>
          </cell>
          <cell r="D2639" t="str">
            <v>Trnavská univerzita v Trnave</v>
          </cell>
          <cell r="E2639" t="str">
            <v>Filozofická fakulta</v>
          </cell>
          <cell r="L2639">
            <v>1</v>
          </cell>
          <cell r="M2639">
            <v>3</v>
          </cell>
          <cell r="AN2639">
            <v>2</v>
          </cell>
          <cell r="AO2639">
            <v>0</v>
          </cell>
          <cell r="AP2639">
            <v>0</v>
          </cell>
          <cell r="AQ2639">
            <v>0</v>
          </cell>
          <cell r="AR2639">
            <v>2</v>
          </cell>
          <cell r="BH2639">
            <v>8.8000000000000007</v>
          </cell>
          <cell r="BI2639">
            <v>2</v>
          </cell>
          <cell r="BJ2639">
            <v>2</v>
          </cell>
          <cell r="BK2639" t="str">
            <v>TVU</v>
          </cell>
          <cell r="BN2639">
            <v>2</v>
          </cell>
        </row>
        <row r="2640">
          <cell r="A2640">
            <v>713000000</v>
          </cell>
          <cell r="D2640" t="str">
            <v>Trnavská univerzita v Trnave</v>
          </cell>
          <cell r="E2640" t="str">
            <v>Filozofická fakulta</v>
          </cell>
          <cell r="L2640">
            <v>1</v>
          </cell>
          <cell r="M2640">
            <v>2</v>
          </cell>
          <cell r="AN2640">
            <v>13</v>
          </cell>
          <cell r="AO2640">
            <v>13</v>
          </cell>
          <cell r="AP2640">
            <v>0</v>
          </cell>
          <cell r="AQ2640">
            <v>0</v>
          </cell>
          <cell r="AR2640">
            <v>13</v>
          </cell>
          <cell r="BH2640">
            <v>13</v>
          </cell>
          <cell r="BI2640">
            <v>13</v>
          </cell>
          <cell r="BJ2640">
            <v>0</v>
          </cell>
          <cell r="BK2640" t="str">
            <v>TVU</v>
          </cell>
          <cell r="BN2640">
            <v>13</v>
          </cell>
        </row>
        <row r="2641">
          <cell r="A2641">
            <v>713000000</v>
          </cell>
          <cell r="D2641" t="str">
            <v>Trnavská univerzita v Trnave</v>
          </cell>
          <cell r="E2641" t="str">
            <v>Právnická fakulta</v>
          </cell>
          <cell r="L2641">
            <v>1</v>
          </cell>
          <cell r="M2641">
            <v>3</v>
          </cell>
          <cell r="AN2641">
            <v>1</v>
          </cell>
          <cell r="AO2641">
            <v>0</v>
          </cell>
          <cell r="AP2641">
            <v>0</v>
          </cell>
          <cell r="AQ2641">
            <v>0</v>
          </cell>
          <cell r="AR2641">
            <v>1</v>
          </cell>
          <cell r="BH2641">
            <v>4.4000000000000004</v>
          </cell>
          <cell r="BI2641">
            <v>2</v>
          </cell>
          <cell r="BJ2641">
            <v>1</v>
          </cell>
          <cell r="BK2641" t="str">
            <v>TVU</v>
          </cell>
          <cell r="BN2641">
            <v>1</v>
          </cell>
        </row>
        <row r="2642">
          <cell r="A2642">
            <v>725000000</v>
          </cell>
          <cell r="D2642" t="str">
            <v>Univerzita J. Selyeho</v>
          </cell>
          <cell r="E2642" t="str">
            <v>Pedagogická fakulta</v>
          </cell>
          <cell r="L2642">
            <v>2</v>
          </cell>
          <cell r="M2642">
            <v>3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BH2642">
            <v>0</v>
          </cell>
          <cell r="BI2642">
            <v>4</v>
          </cell>
          <cell r="BJ2642">
            <v>0</v>
          </cell>
          <cell r="BK2642" t="str">
            <v>UJS</v>
          </cell>
          <cell r="BN2642">
            <v>0</v>
          </cell>
        </row>
        <row r="2643">
          <cell r="A2643">
            <v>725000000</v>
          </cell>
          <cell r="D2643" t="str">
            <v>Univerzita J. Selyeho</v>
          </cell>
          <cell r="E2643" t="str">
            <v>Reformovaná teologická fakulta</v>
          </cell>
          <cell r="L2643">
            <v>1</v>
          </cell>
          <cell r="M2643">
            <v>2</v>
          </cell>
          <cell r="AN2643">
            <v>22</v>
          </cell>
          <cell r="AO2643">
            <v>22</v>
          </cell>
          <cell r="AP2643">
            <v>0</v>
          </cell>
          <cell r="AQ2643">
            <v>0</v>
          </cell>
          <cell r="AR2643">
            <v>22</v>
          </cell>
          <cell r="BH2643">
            <v>22</v>
          </cell>
          <cell r="BI2643">
            <v>22</v>
          </cell>
          <cell r="BJ2643">
            <v>0</v>
          </cell>
          <cell r="BK2643" t="str">
            <v>UJS</v>
          </cell>
          <cell r="BN2643">
            <v>22</v>
          </cell>
        </row>
        <row r="2644">
          <cell r="A2644">
            <v>725000000</v>
          </cell>
          <cell r="D2644" t="str">
            <v>Univerzita J. Selyeho</v>
          </cell>
          <cell r="E2644" t="str">
            <v>Pedagogická fakulta</v>
          </cell>
          <cell r="L2644">
            <v>1</v>
          </cell>
          <cell r="M2644">
            <v>3</v>
          </cell>
          <cell r="AN2644">
            <v>7</v>
          </cell>
          <cell r="AO2644">
            <v>0</v>
          </cell>
          <cell r="AP2644">
            <v>0</v>
          </cell>
          <cell r="AQ2644">
            <v>0</v>
          </cell>
          <cell r="AR2644">
            <v>7</v>
          </cell>
          <cell r="BH2644">
            <v>30.800000000000004</v>
          </cell>
          <cell r="BI2644">
            <v>7</v>
          </cell>
          <cell r="BJ2644">
            <v>7</v>
          </cell>
          <cell r="BK2644" t="str">
            <v>UJS</v>
          </cell>
          <cell r="BN2644">
            <v>7</v>
          </cell>
        </row>
        <row r="2645">
          <cell r="A2645">
            <v>725000000</v>
          </cell>
          <cell r="D2645" t="str">
            <v>Univerzita J. Selyeho</v>
          </cell>
          <cell r="E2645" t="str">
            <v>Pedagogická fakulta</v>
          </cell>
          <cell r="L2645">
            <v>1</v>
          </cell>
          <cell r="M2645">
            <v>2</v>
          </cell>
          <cell r="AN2645">
            <v>14.5</v>
          </cell>
          <cell r="AO2645">
            <v>16</v>
          </cell>
          <cell r="AP2645">
            <v>0</v>
          </cell>
          <cell r="AQ2645">
            <v>0</v>
          </cell>
          <cell r="AR2645">
            <v>14.5</v>
          </cell>
          <cell r="BH2645">
            <v>14.620833333333334</v>
          </cell>
          <cell r="BI2645">
            <v>16</v>
          </cell>
          <cell r="BJ2645">
            <v>0</v>
          </cell>
          <cell r="BK2645" t="str">
            <v>UJS</v>
          </cell>
          <cell r="BN2645">
            <v>14.5</v>
          </cell>
        </row>
        <row r="2646">
          <cell r="A2646">
            <v>725000000</v>
          </cell>
          <cell r="D2646" t="str">
            <v>Univerzita J. Selyeho</v>
          </cell>
          <cell r="E2646" t="str">
            <v>Pedagogická fakulta</v>
          </cell>
          <cell r="L2646">
            <v>1</v>
          </cell>
          <cell r="M2646">
            <v>2</v>
          </cell>
          <cell r="AN2646">
            <v>26</v>
          </cell>
          <cell r="AO2646">
            <v>26</v>
          </cell>
          <cell r="AP2646">
            <v>0</v>
          </cell>
          <cell r="AQ2646">
            <v>0</v>
          </cell>
          <cell r="AR2646">
            <v>26</v>
          </cell>
          <cell r="BH2646">
            <v>31.2</v>
          </cell>
          <cell r="BI2646">
            <v>26</v>
          </cell>
          <cell r="BJ2646">
            <v>0</v>
          </cell>
          <cell r="BK2646" t="str">
            <v>UJS</v>
          </cell>
          <cell r="BN2646">
            <v>26</v>
          </cell>
        </row>
        <row r="2647">
          <cell r="A2647">
            <v>725000000</v>
          </cell>
          <cell r="D2647" t="str">
            <v>Univerzita J. Selyeho</v>
          </cell>
          <cell r="E2647" t="str">
            <v>Pedagogická fakulta</v>
          </cell>
          <cell r="L2647">
            <v>1</v>
          </cell>
          <cell r="M2647">
            <v>2</v>
          </cell>
          <cell r="AN2647">
            <v>7.5</v>
          </cell>
          <cell r="AO2647">
            <v>8.5</v>
          </cell>
          <cell r="AP2647">
            <v>0</v>
          </cell>
          <cell r="AQ2647">
            <v>0</v>
          </cell>
          <cell r="AR2647">
            <v>7.5</v>
          </cell>
          <cell r="BH2647">
            <v>8.5909090909090899</v>
          </cell>
          <cell r="BI2647">
            <v>8.5</v>
          </cell>
          <cell r="BJ2647">
            <v>0</v>
          </cell>
          <cell r="BK2647" t="str">
            <v>UJS</v>
          </cell>
          <cell r="BN2647">
            <v>7.5</v>
          </cell>
        </row>
        <row r="2648">
          <cell r="A2648">
            <v>725000000</v>
          </cell>
          <cell r="D2648" t="str">
            <v>Univerzita J. Selyeho</v>
          </cell>
          <cell r="E2648" t="str">
            <v>Pedagogická fakulta</v>
          </cell>
          <cell r="L2648">
            <v>1</v>
          </cell>
          <cell r="M2648">
            <v>2</v>
          </cell>
          <cell r="AN2648">
            <v>0.5</v>
          </cell>
          <cell r="AO2648">
            <v>0.5</v>
          </cell>
          <cell r="AP2648">
            <v>0</v>
          </cell>
          <cell r="AQ2648">
            <v>0</v>
          </cell>
          <cell r="AR2648">
            <v>0.5</v>
          </cell>
          <cell r="BH2648">
            <v>0.55000000000000004</v>
          </cell>
          <cell r="BI2648">
            <v>0.5</v>
          </cell>
          <cell r="BJ2648">
            <v>0</v>
          </cell>
          <cell r="BK2648" t="str">
            <v>UJS</v>
          </cell>
          <cell r="BN2648">
            <v>0.5</v>
          </cell>
        </row>
        <row r="2649">
          <cell r="A2649">
            <v>725000000</v>
          </cell>
          <cell r="D2649" t="str">
            <v>Univerzita J. Selyeho</v>
          </cell>
          <cell r="E2649" t="str">
            <v>Pedagogická fakulta</v>
          </cell>
          <cell r="L2649">
            <v>1</v>
          </cell>
          <cell r="M2649">
            <v>2</v>
          </cell>
          <cell r="AN2649">
            <v>6.5</v>
          </cell>
          <cell r="AO2649">
            <v>6.5</v>
          </cell>
          <cell r="AP2649">
            <v>6.5</v>
          </cell>
          <cell r="AQ2649">
            <v>6.5</v>
          </cell>
          <cell r="AR2649">
            <v>6.5</v>
          </cell>
          <cell r="BH2649">
            <v>7.8</v>
          </cell>
          <cell r="BI2649">
            <v>6.5</v>
          </cell>
          <cell r="BJ2649">
            <v>0</v>
          </cell>
          <cell r="BK2649" t="str">
            <v>UJS</v>
          </cell>
          <cell r="BN2649">
            <v>6.5</v>
          </cell>
        </row>
        <row r="2650">
          <cell r="A2650">
            <v>725000000</v>
          </cell>
          <cell r="D2650" t="str">
            <v>Univerzita J. Selyeho</v>
          </cell>
          <cell r="E2650" t="str">
            <v>Pedagogická fakulta</v>
          </cell>
          <cell r="L2650">
            <v>1</v>
          </cell>
          <cell r="M2650">
            <v>2</v>
          </cell>
          <cell r="AN2650">
            <v>3</v>
          </cell>
          <cell r="AO2650">
            <v>3</v>
          </cell>
          <cell r="AP2650">
            <v>3</v>
          </cell>
          <cell r="AQ2650">
            <v>3</v>
          </cell>
          <cell r="AR2650">
            <v>3</v>
          </cell>
          <cell r="BH2650">
            <v>3.5999999999999996</v>
          </cell>
          <cell r="BI2650">
            <v>3</v>
          </cell>
          <cell r="BJ2650">
            <v>0</v>
          </cell>
          <cell r="BK2650" t="str">
            <v>UJS</v>
          </cell>
          <cell r="BN2650">
            <v>3</v>
          </cell>
        </row>
        <row r="2651">
          <cell r="A2651">
            <v>725000000</v>
          </cell>
          <cell r="D2651" t="str">
            <v>Univerzita J. Selyeho</v>
          </cell>
          <cell r="E2651" t="str">
            <v>Pedagogická fakulta</v>
          </cell>
          <cell r="L2651">
            <v>1</v>
          </cell>
          <cell r="M2651">
            <v>2</v>
          </cell>
          <cell r="AN2651">
            <v>3</v>
          </cell>
          <cell r="AO2651">
            <v>3.5</v>
          </cell>
          <cell r="AP2651">
            <v>0</v>
          </cell>
          <cell r="AQ2651">
            <v>0</v>
          </cell>
          <cell r="AR2651">
            <v>3</v>
          </cell>
          <cell r="BH2651">
            <v>3.8926829268292678</v>
          </cell>
          <cell r="BI2651">
            <v>3.5</v>
          </cell>
          <cell r="BJ2651">
            <v>0</v>
          </cell>
          <cell r="BK2651" t="str">
            <v>UJS</v>
          </cell>
          <cell r="BN2651">
            <v>3</v>
          </cell>
        </row>
        <row r="2652">
          <cell r="A2652">
            <v>725000000</v>
          </cell>
          <cell r="D2652" t="str">
            <v>Univerzita J. Selyeho</v>
          </cell>
          <cell r="E2652" t="str">
            <v>Pedagogická fakulta</v>
          </cell>
          <cell r="L2652">
            <v>1</v>
          </cell>
          <cell r="M2652">
            <v>2</v>
          </cell>
          <cell r="AN2652">
            <v>4</v>
          </cell>
          <cell r="AO2652">
            <v>4</v>
          </cell>
          <cell r="AP2652">
            <v>0</v>
          </cell>
          <cell r="AQ2652">
            <v>0</v>
          </cell>
          <cell r="AR2652">
            <v>4</v>
          </cell>
          <cell r="BH2652">
            <v>4.4000000000000004</v>
          </cell>
          <cell r="BI2652">
            <v>4</v>
          </cell>
          <cell r="BJ2652">
            <v>0</v>
          </cell>
          <cell r="BK2652" t="str">
            <v>UJS</v>
          </cell>
          <cell r="BN2652">
            <v>4</v>
          </cell>
        </row>
        <row r="2653">
          <cell r="A2653">
            <v>725000000</v>
          </cell>
          <cell r="D2653" t="str">
            <v>Univerzita J. Selyeho</v>
          </cell>
          <cell r="E2653" t="str">
            <v>Pedagogická fakulta</v>
          </cell>
          <cell r="L2653">
            <v>1</v>
          </cell>
          <cell r="M2653">
            <v>2</v>
          </cell>
          <cell r="AN2653">
            <v>2.5</v>
          </cell>
          <cell r="AO2653">
            <v>2.5</v>
          </cell>
          <cell r="AP2653">
            <v>0</v>
          </cell>
          <cell r="AQ2653">
            <v>0</v>
          </cell>
          <cell r="AR2653">
            <v>2.5</v>
          </cell>
          <cell r="BH2653">
            <v>2.75</v>
          </cell>
          <cell r="BI2653">
            <v>2.5</v>
          </cell>
          <cell r="BJ2653">
            <v>0</v>
          </cell>
          <cell r="BK2653" t="str">
            <v>UJS</v>
          </cell>
          <cell r="BN2653">
            <v>2.5</v>
          </cell>
        </row>
        <row r="2654">
          <cell r="A2654">
            <v>725000000</v>
          </cell>
          <cell r="D2654" t="str">
            <v>Univerzita J. Selyeho</v>
          </cell>
          <cell r="E2654" t="str">
            <v>Pedagogická fakulta</v>
          </cell>
          <cell r="L2654">
            <v>1</v>
          </cell>
          <cell r="M2654">
            <v>1</v>
          </cell>
          <cell r="AN2654">
            <v>1.5</v>
          </cell>
          <cell r="AO2654">
            <v>3</v>
          </cell>
          <cell r="AP2654">
            <v>0</v>
          </cell>
          <cell r="AQ2654">
            <v>0</v>
          </cell>
          <cell r="AR2654">
            <v>1.5</v>
          </cell>
          <cell r="BH2654">
            <v>1.6500000000000001</v>
          </cell>
          <cell r="BI2654">
            <v>3</v>
          </cell>
          <cell r="BJ2654">
            <v>0</v>
          </cell>
          <cell r="BK2654" t="str">
            <v>UJS</v>
          </cell>
          <cell r="BN2654">
            <v>1.5</v>
          </cell>
        </row>
        <row r="2655">
          <cell r="A2655">
            <v>715000000</v>
          </cell>
          <cell r="D2655" t="str">
            <v>Akadémia Policajného zboru</v>
          </cell>
          <cell r="E2655">
            <v>0</v>
          </cell>
          <cell r="L2655">
            <v>1</v>
          </cell>
          <cell r="M2655">
            <v>2</v>
          </cell>
          <cell r="AN2655">
            <v>61</v>
          </cell>
          <cell r="AO2655">
            <v>61</v>
          </cell>
          <cell r="AP2655">
            <v>0</v>
          </cell>
          <cell r="AQ2655">
            <v>0</v>
          </cell>
          <cell r="AR2655">
            <v>61</v>
          </cell>
          <cell r="BH2655">
            <v>74.507142857142853</v>
          </cell>
          <cell r="BI2655">
            <v>61</v>
          </cell>
          <cell r="BJ2655">
            <v>0</v>
          </cell>
          <cell r="BK2655" t="str">
            <v>APZ</v>
          </cell>
          <cell r="BN2655">
            <v>61</v>
          </cell>
        </row>
        <row r="2656">
          <cell r="A2656">
            <v>715000000</v>
          </cell>
          <cell r="D2656" t="str">
            <v>Akadémia Policajného zboru</v>
          </cell>
          <cell r="E2656">
            <v>0</v>
          </cell>
          <cell r="L2656">
            <v>1</v>
          </cell>
          <cell r="M2656">
            <v>2</v>
          </cell>
          <cell r="AN2656">
            <v>63</v>
          </cell>
          <cell r="AO2656">
            <v>63</v>
          </cell>
          <cell r="AP2656">
            <v>0</v>
          </cell>
          <cell r="AQ2656">
            <v>0</v>
          </cell>
          <cell r="AR2656">
            <v>63</v>
          </cell>
          <cell r="BH2656">
            <v>65.625</v>
          </cell>
          <cell r="BI2656">
            <v>63</v>
          </cell>
          <cell r="BJ2656">
            <v>0</v>
          </cell>
          <cell r="BK2656" t="str">
            <v>APZ</v>
          </cell>
          <cell r="BN2656">
            <v>63</v>
          </cell>
        </row>
        <row r="2657">
          <cell r="A2657">
            <v>706000000</v>
          </cell>
          <cell r="D2657" t="str">
            <v>Vysoká škola výtvarných umení v Bratislave</v>
          </cell>
          <cell r="E2657">
            <v>0</v>
          </cell>
          <cell r="L2657">
            <v>2</v>
          </cell>
          <cell r="M2657">
            <v>3</v>
          </cell>
          <cell r="AN2657">
            <v>2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BH2657">
            <v>0</v>
          </cell>
          <cell r="BI2657">
            <v>2</v>
          </cell>
          <cell r="BJ2657">
            <v>0</v>
          </cell>
          <cell r="BK2657" t="str">
            <v>VŠVU</v>
          </cell>
          <cell r="BN2657">
            <v>0</v>
          </cell>
        </row>
        <row r="2658">
          <cell r="A2658">
            <v>706000000</v>
          </cell>
          <cell r="D2658" t="str">
            <v>Vysoká škola výtvarných umení v Bratislave</v>
          </cell>
          <cell r="E2658">
            <v>0</v>
          </cell>
          <cell r="L2658">
            <v>1</v>
          </cell>
          <cell r="M2658">
            <v>2</v>
          </cell>
          <cell r="AN2658">
            <v>11</v>
          </cell>
          <cell r="AO2658">
            <v>11</v>
          </cell>
          <cell r="AP2658">
            <v>0</v>
          </cell>
          <cell r="AQ2658">
            <v>0</v>
          </cell>
          <cell r="AR2658">
            <v>11</v>
          </cell>
          <cell r="BH2658">
            <v>11</v>
          </cell>
          <cell r="BI2658">
            <v>11</v>
          </cell>
          <cell r="BJ2658">
            <v>0</v>
          </cell>
          <cell r="BK2658" t="str">
            <v>VŠVU</v>
          </cell>
          <cell r="BN2658">
            <v>11</v>
          </cell>
        </row>
        <row r="2659">
          <cell r="A2659">
            <v>702000000</v>
          </cell>
          <cell r="D2659" t="str">
            <v>Slovenská technická univerzita v Bratislave</v>
          </cell>
          <cell r="E2659">
            <v>0</v>
          </cell>
          <cell r="L2659">
            <v>1</v>
          </cell>
          <cell r="M2659">
            <v>2</v>
          </cell>
          <cell r="AN2659">
            <v>12</v>
          </cell>
          <cell r="AO2659">
            <v>12</v>
          </cell>
          <cell r="AP2659">
            <v>0</v>
          </cell>
          <cell r="AQ2659">
            <v>0</v>
          </cell>
          <cell r="AR2659">
            <v>12</v>
          </cell>
          <cell r="BH2659">
            <v>16.2</v>
          </cell>
          <cell r="BI2659">
            <v>12</v>
          </cell>
          <cell r="BJ2659">
            <v>0</v>
          </cell>
          <cell r="BK2659" t="str">
            <v>STU</v>
          </cell>
          <cell r="BN2659">
            <v>12</v>
          </cell>
        </row>
        <row r="2660">
          <cell r="A2660">
            <v>702000000</v>
          </cell>
          <cell r="D2660" t="str">
            <v>Slovenská technická univerzita v Bratislave</v>
          </cell>
          <cell r="E2660" t="str">
            <v>Fakulta elektrotechniky a informatiky</v>
          </cell>
          <cell r="L2660">
            <v>2</v>
          </cell>
          <cell r="M2660">
            <v>3</v>
          </cell>
          <cell r="AN2660">
            <v>0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BH2660">
            <v>0</v>
          </cell>
          <cell r="BI2660">
            <v>3</v>
          </cell>
          <cell r="BJ2660">
            <v>0</v>
          </cell>
          <cell r="BK2660" t="str">
            <v>STU</v>
          </cell>
          <cell r="BN2660">
            <v>0</v>
          </cell>
        </row>
        <row r="2661">
          <cell r="A2661">
            <v>702000000</v>
          </cell>
          <cell r="D2661" t="str">
            <v>Slovenská technická univerzita v Bratislave</v>
          </cell>
          <cell r="E2661" t="str">
            <v>Fakulta chemickej a potravinárskej technológie</v>
          </cell>
          <cell r="L2661">
            <v>2</v>
          </cell>
          <cell r="M2661">
            <v>3</v>
          </cell>
          <cell r="AN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BH2661">
            <v>0</v>
          </cell>
          <cell r="BI2661">
            <v>1</v>
          </cell>
          <cell r="BJ2661">
            <v>0</v>
          </cell>
          <cell r="BK2661" t="str">
            <v>STU</v>
          </cell>
          <cell r="BN2661">
            <v>0</v>
          </cell>
        </row>
        <row r="2662">
          <cell r="A2662">
            <v>702000000</v>
          </cell>
          <cell r="D2662" t="str">
            <v>Slovenská technická univerzita v Bratislave</v>
          </cell>
          <cell r="E2662" t="str">
            <v>Fakulta elektrotechniky a informatiky</v>
          </cell>
          <cell r="L2662">
            <v>1</v>
          </cell>
          <cell r="M2662">
            <v>3</v>
          </cell>
          <cell r="AN2662">
            <v>1</v>
          </cell>
          <cell r="AO2662">
            <v>0</v>
          </cell>
          <cell r="AP2662">
            <v>0</v>
          </cell>
          <cell r="AQ2662">
            <v>1</v>
          </cell>
          <cell r="AR2662">
            <v>1</v>
          </cell>
          <cell r="BH2662">
            <v>8.4</v>
          </cell>
          <cell r="BI2662">
            <v>1</v>
          </cell>
          <cell r="BJ2662">
            <v>1</v>
          </cell>
          <cell r="BK2662" t="str">
            <v>STU</v>
          </cell>
          <cell r="BN2662">
            <v>1</v>
          </cell>
        </row>
        <row r="2663">
          <cell r="A2663">
            <v>702000000</v>
          </cell>
          <cell r="D2663" t="str">
            <v>Slovenská technická univerzita v Bratislave</v>
          </cell>
          <cell r="E2663" t="str">
            <v>Strojnícka fakulta</v>
          </cell>
          <cell r="L2663">
            <v>1</v>
          </cell>
          <cell r="M2663">
            <v>1</v>
          </cell>
          <cell r="AN2663">
            <v>17</v>
          </cell>
          <cell r="AO2663">
            <v>23</v>
          </cell>
          <cell r="AP2663">
            <v>23</v>
          </cell>
          <cell r="AQ2663">
            <v>17</v>
          </cell>
          <cell r="AR2663">
            <v>17</v>
          </cell>
          <cell r="BH2663">
            <v>21</v>
          </cell>
          <cell r="BI2663">
            <v>23</v>
          </cell>
          <cell r="BJ2663">
            <v>0</v>
          </cell>
          <cell r="BK2663" t="str">
            <v>STU</v>
          </cell>
          <cell r="BN2663">
            <v>17</v>
          </cell>
        </row>
        <row r="2664">
          <cell r="A2664">
            <v>702000000</v>
          </cell>
          <cell r="D2664" t="str">
            <v>Slovenská technická univerzita v Bratislave</v>
          </cell>
          <cell r="E2664" t="str">
            <v>Stavebná fakulta</v>
          </cell>
          <cell r="L2664">
            <v>1</v>
          </cell>
          <cell r="M2664">
            <v>2</v>
          </cell>
          <cell r="AN2664">
            <v>56</v>
          </cell>
          <cell r="AO2664">
            <v>59</v>
          </cell>
          <cell r="AP2664">
            <v>0</v>
          </cell>
          <cell r="AQ2664">
            <v>0</v>
          </cell>
          <cell r="AR2664">
            <v>56</v>
          </cell>
          <cell r="BH2664">
            <v>76.695652173913047</v>
          </cell>
          <cell r="BI2664">
            <v>59</v>
          </cell>
          <cell r="BJ2664">
            <v>0</v>
          </cell>
          <cell r="BK2664" t="str">
            <v>STU</v>
          </cell>
          <cell r="BN2664">
            <v>56</v>
          </cell>
        </row>
        <row r="2665">
          <cell r="A2665">
            <v>702000000</v>
          </cell>
          <cell r="D2665" t="str">
            <v>Slovenská technická univerzita v Bratislave</v>
          </cell>
          <cell r="E2665" t="str">
            <v>Strojnícka fakulta</v>
          </cell>
          <cell r="L2665">
            <v>1</v>
          </cell>
          <cell r="M2665">
            <v>2</v>
          </cell>
          <cell r="AN2665">
            <v>13</v>
          </cell>
          <cell r="AO2665">
            <v>15</v>
          </cell>
          <cell r="AP2665">
            <v>0</v>
          </cell>
          <cell r="AQ2665">
            <v>0</v>
          </cell>
          <cell r="AR2665">
            <v>13</v>
          </cell>
          <cell r="BH2665">
            <v>18</v>
          </cell>
          <cell r="BI2665">
            <v>15</v>
          </cell>
          <cell r="BJ2665">
            <v>0</v>
          </cell>
          <cell r="BK2665" t="str">
            <v>STU</v>
          </cell>
          <cell r="BN2665">
            <v>13</v>
          </cell>
        </row>
        <row r="2666">
          <cell r="A2666">
            <v>702000000</v>
          </cell>
          <cell r="D2666" t="str">
            <v>Slovenská technická univerzita v Bratislave</v>
          </cell>
          <cell r="E2666" t="str">
            <v>Fakulta chemickej a potravinárskej technológie</v>
          </cell>
          <cell r="L2666">
            <v>1</v>
          </cell>
          <cell r="M2666">
            <v>2</v>
          </cell>
          <cell r="AN2666">
            <v>16</v>
          </cell>
          <cell r="AO2666">
            <v>17</v>
          </cell>
          <cell r="AP2666">
            <v>0</v>
          </cell>
          <cell r="AQ2666">
            <v>0</v>
          </cell>
          <cell r="AR2666">
            <v>16</v>
          </cell>
          <cell r="BH2666">
            <v>32</v>
          </cell>
          <cell r="BI2666">
            <v>17</v>
          </cell>
          <cell r="BJ2666">
            <v>0</v>
          </cell>
          <cell r="BK2666" t="str">
            <v>STU</v>
          </cell>
          <cell r="BN2666">
            <v>16</v>
          </cell>
        </row>
        <row r="2667">
          <cell r="A2667">
            <v>702000000</v>
          </cell>
          <cell r="D2667" t="str">
            <v>Slovenská technická univerzita v Bratislave</v>
          </cell>
          <cell r="E2667" t="str">
            <v>Fakulta chemickej a potravinárskej technológie</v>
          </cell>
          <cell r="L2667">
            <v>1</v>
          </cell>
          <cell r="M2667">
            <v>2</v>
          </cell>
          <cell r="AN2667">
            <v>5</v>
          </cell>
          <cell r="AO2667">
            <v>6</v>
          </cell>
          <cell r="AP2667">
            <v>0</v>
          </cell>
          <cell r="AQ2667">
            <v>0</v>
          </cell>
          <cell r="AR2667">
            <v>5</v>
          </cell>
          <cell r="BH2667">
            <v>12</v>
          </cell>
          <cell r="BI2667">
            <v>6</v>
          </cell>
          <cell r="BJ2667">
            <v>0</v>
          </cell>
          <cell r="BK2667" t="str">
            <v>STU</v>
          </cell>
          <cell r="BN2667">
            <v>5</v>
          </cell>
        </row>
        <row r="2668">
          <cell r="A2668">
            <v>702000000</v>
          </cell>
          <cell r="D2668" t="str">
            <v>Slovenská technická univerzita v Bratislave</v>
          </cell>
          <cell r="E2668" t="str">
            <v>Fakulta architektúry a dizajnu</v>
          </cell>
          <cell r="L2668">
            <v>1</v>
          </cell>
          <cell r="M2668">
            <v>2</v>
          </cell>
          <cell r="AN2668">
            <v>46</v>
          </cell>
          <cell r="AO2668">
            <v>46</v>
          </cell>
          <cell r="AP2668">
            <v>0</v>
          </cell>
          <cell r="AQ2668">
            <v>0</v>
          </cell>
          <cell r="AR2668">
            <v>46</v>
          </cell>
          <cell r="BH2668">
            <v>125.12</v>
          </cell>
          <cell r="BI2668">
            <v>46</v>
          </cell>
          <cell r="BJ2668">
            <v>0</v>
          </cell>
          <cell r="BK2668" t="str">
            <v>STU</v>
          </cell>
          <cell r="BN2668">
            <v>46</v>
          </cell>
        </row>
        <row r="2669">
          <cell r="A2669">
            <v>702000000</v>
          </cell>
          <cell r="D2669" t="str">
            <v>Slovenská technická univerzita v Bratislave</v>
          </cell>
          <cell r="E2669" t="str">
            <v>Fakulta elektrotechniky a informatiky</v>
          </cell>
          <cell r="L2669">
            <v>1</v>
          </cell>
          <cell r="M2669">
            <v>2</v>
          </cell>
          <cell r="AN2669">
            <v>6</v>
          </cell>
          <cell r="AO2669">
            <v>6</v>
          </cell>
          <cell r="AP2669">
            <v>6</v>
          </cell>
          <cell r="AQ2669">
            <v>6</v>
          </cell>
          <cell r="AR2669">
            <v>6</v>
          </cell>
          <cell r="BH2669">
            <v>8.6538461538461533</v>
          </cell>
          <cell r="BI2669">
            <v>6</v>
          </cell>
          <cell r="BJ2669">
            <v>0</v>
          </cell>
          <cell r="BK2669" t="str">
            <v>STU</v>
          </cell>
          <cell r="BN2669">
            <v>6</v>
          </cell>
        </row>
        <row r="2670">
          <cell r="A2670">
            <v>702000000</v>
          </cell>
          <cell r="D2670" t="str">
            <v>Slovenská technická univerzita v Bratislave</v>
          </cell>
          <cell r="E2670" t="str">
            <v>Strojnícka fakulta</v>
          </cell>
          <cell r="L2670">
            <v>1</v>
          </cell>
          <cell r="M2670">
            <v>1</v>
          </cell>
          <cell r="AN2670">
            <v>8</v>
          </cell>
          <cell r="AO2670">
            <v>11</v>
          </cell>
          <cell r="AP2670">
            <v>11</v>
          </cell>
          <cell r="AQ2670">
            <v>8</v>
          </cell>
          <cell r="AR2670">
            <v>8</v>
          </cell>
          <cell r="BH2670">
            <v>9.2999999999999989</v>
          </cell>
          <cell r="BI2670">
            <v>11</v>
          </cell>
          <cell r="BJ2670">
            <v>0</v>
          </cell>
          <cell r="BK2670" t="str">
            <v>STU</v>
          </cell>
          <cell r="BN2670">
            <v>8</v>
          </cell>
        </row>
        <row r="2671">
          <cell r="A2671">
            <v>702000000</v>
          </cell>
          <cell r="D2671" t="str">
            <v>Slovenská technická univerzita v Bratislave</v>
          </cell>
          <cell r="E2671" t="str">
            <v>Materiálovotechnologická fakulta so sídlom v Trnave</v>
          </cell>
          <cell r="L2671">
            <v>1</v>
          </cell>
          <cell r="M2671">
            <v>2</v>
          </cell>
          <cell r="AN2671">
            <v>9</v>
          </cell>
          <cell r="AO2671">
            <v>9</v>
          </cell>
          <cell r="AP2671">
            <v>0</v>
          </cell>
          <cell r="AQ2671">
            <v>0</v>
          </cell>
          <cell r="AR2671">
            <v>9</v>
          </cell>
          <cell r="BH2671">
            <v>12.6</v>
          </cell>
          <cell r="BI2671">
            <v>9</v>
          </cell>
          <cell r="BJ2671">
            <v>0</v>
          </cell>
          <cell r="BK2671" t="str">
            <v>STU</v>
          </cell>
          <cell r="BN2671">
            <v>9</v>
          </cell>
        </row>
        <row r="2672">
          <cell r="A2672">
            <v>702000000</v>
          </cell>
          <cell r="D2672" t="str">
            <v>Slovenská technická univerzita v Bratislave</v>
          </cell>
          <cell r="E2672" t="str">
            <v>Strojnícka fakulta</v>
          </cell>
          <cell r="L2672">
            <v>1</v>
          </cell>
          <cell r="M2672">
            <v>2</v>
          </cell>
          <cell r="AN2672">
            <v>14</v>
          </cell>
          <cell r="AO2672">
            <v>14</v>
          </cell>
          <cell r="AP2672">
            <v>14</v>
          </cell>
          <cell r="AQ2672">
            <v>14</v>
          </cell>
          <cell r="AR2672">
            <v>14</v>
          </cell>
          <cell r="BH2672">
            <v>21</v>
          </cell>
          <cell r="BI2672">
            <v>14</v>
          </cell>
          <cell r="BJ2672">
            <v>0</v>
          </cell>
          <cell r="BK2672" t="str">
            <v>STU</v>
          </cell>
          <cell r="BN2672">
            <v>14</v>
          </cell>
        </row>
        <row r="2673">
          <cell r="A2673">
            <v>702000000</v>
          </cell>
          <cell r="D2673" t="str">
            <v>Slovenská technická univerzita v Bratislave</v>
          </cell>
          <cell r="E2673" t="str">
            <v>Strojnícka fakulta</v>
          </cell>
          <cell r="L2673">
            <v>1</v>
          </cell>
          <cell r="M2673">
            <v>2</v>
          </cell>
          <cell r="AN2673">
            <v>0</v>
          </cell>
          <cell r="AO2673">
            <v>4</v>
          </cell>
          <cell r="AP2673">
            <v>4</v>
          </cell>
          <cell r="AQ2673">
            <v>0</v>
          </cell>
          <cell r="AR2673">
            <v>0</v>
          </cell>
          <cell r="BH2673">
            <v>0</v>
          </cell>
          <cell r="BI2673">
            <v>4</v>
          </cell>
          <cell r="BJ2673">
            <v>0</v>
          </cell>
          <cell r="BK2673" t="str">
            <v>STU</v>
          </cell>
          <cell r="BN2673">
            <v>0</v>
          </cell>
        </row>
        <row r="2674">
          <cell r="A2674">
            <v>702000000</v>
          </cell>
          <cell r="D2674" t="str">
            <v>Slovenská technická univerzita v Bratislave</v>
          </cell>
          <cell r="E2674">
            <v>0</v>
          </cell>
          <cell r="L2674">
            <v>1</v>
          </cell>
          <cell r="M2674">
            <v>1</v>
          </cell>
          <cell r="AN2674">
            <v>1</v>
          </cell>
          <cell r="AO2674">
            <v>1</v>
          </cell>
          <cell r="AP2674">
            <v>0</v>
          </cell>
          <cell r="AQ2674">
            <v>0</v>
          </cell>
          <cell r="AR2674">
            <v>1</v>
          </cell>
          <cell r="BH2674">
            <v>1.5</v>
          </cell>
          <cell r="BI2674">
            <v>1</v>
          </cell>
          <cell r="BJ2674">
            <v>0</v>
          </cell>
          <cell r="BK2674" t="str">
            <v>STU</v>
          </cell>
          <cell r="BN2674">
            <v>1</v>
          </cell>
        </row>
        <row r="2675">
          <cell r="A2675">
            <v>702000000</v>
          </cell>
          <cell r="D2675" t="str">
            <v>Slovenská technická univerzita v Bratislave</v>
          </cell>
          <cell r="E2675" t="str">
            <v>Strojnícka fakulta</v>
          </cell>
          <cell r="L2675">
            <v>1</v>
          </cell>
          <cell r="M2675">
            <v>2</v>
          </cell>
          <cell r="AN2675">
            <v>13</v>
          </cell>
          <cell r="AO2675">
            <v>13</v>
          </cell>
          <cell r="AP2675">
            <v>13</v>
          </cell>
          <cell r="AQ2675">
            <v>13</v>
          </cell>
          <cell r="AR2675">
            <v>13</v>
          </cell>
          <cell r="BH2675">
            <v>19.5</v>
          </cell>
          <cell r="BI2675">
            <v>13</v>
          </cell>
          <cell r="BJ2675">
            <v>0</v>
          </cell>
          <cell r="BK2675" t="str">
            <v>STU</v>
          </cell>
          <cell r="BN2675">
            <v>13</v>
          </cell>
        </row>
        <row r="2676">
          <cell r="A2676">
            <v>702000000</v>
          </cell>
          <cell r="D2676" t="str">
            <v>Slovenská technická univerzita v Bratislave</v>
          </cell>
          <cell r="E2676" t="str">
            <v>Strojnícka fakulta</v>
          </cell>
          <cell r="L2676">
            <v>2</v>
          </cell>
          <cell r="M2676">
            <v>3</v>
          </cell>
          <cell r="AN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BH2676">
            <v>0</v>
          </cell>
          <cell r="BI2676">
            <v>2</v>
          </cell>
          <cell r="BJ2676">
            <v>0</v>
          </cell>
          <cell r="BK2676" t="str">
            <v>STU</v>
          </cell>
          <cell r="BN2676">
            <v>0</v>
          </cell>
        </row>
        <row r="2677">
          <cell r="A2677">
            <v>702000000</v>
          </cell>
          <cell r="D2677" t="str">
            <v>Slovenská technická univerzita v Bratislave</v>
          </cell>
          <cell r="E2677" t="str">
            <v>Fakulta chemickej a potravinárskej technológie</v>
          </cell>
          <cell r="L2677">
            <v>1</v>
          </cell>
          <cell r="M2677">
            <v>2</v>
          </cell>
          <cell r="AN2677">
            <v>0</v>
          </cell>
          <cell r="AO2677">
            <v>3</v>
          </cell>
          <cell r="AP2677">
            <v>0</v>
          </cell>
          <cell r="AQ2677">
            <v>0</v>
          </cell>
          <cell r="AR2677">
            <v>0</v>
          </cell>
          <cell r="BH2677">
            <v>0</v>
          </cell>
          <cell r="BI2677">
            <v>3</v>
          </cell>
          <cell r="BJ2677">
            <v>0</v>
          </cell>
          <cell r="BK2677" t="str">
            <v>STU</v>
          </cell>
          <cell r="BN2677">
            <v>0</v>
          </cell>
        </row>
        <row r="2678">
          <cell r="A2678">
            <v>702000000</v>
          </cell>
          <cell r="D2678" t="str">
            <v>Slovenská technická univerzita v Bratislave</v>
          </cell>
          <cell r="E2678" t="str">
            <v>Stavebná fakulta</v>
          </cell>
          <cell r="L2678">
            <v>1</v>
          </cell>
          <cell r="M2678">
            <v>3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BH2678">
            <v>0</v>
          </cell>
          <cell r="BI2678">
            <v>1</v>
          </cell>
          <cell r="BJ2678">
            <v>0</v>
          </cell>
          <cell r="BK2678" t="str">
            <v>STU</v>
          </cell>
          <cell r="BN2678">
            <v>0</v>
          </cell>
        </row>
        <row r="2679">
          <cell r="A2679">
            <v>702000000</v>
          </cell>
          <cell r="D2679" t="str">
            <v>Slovenská technická univerzita v Bratislave</v>
          </cell>
          <cell r="E2679" t="str">
            <v>Fakulta elektrotechniky a informatiky</v>
          </cell>
          <cell r="L2679">
            <v>1</v>
          </cell>
          <cell r="M2679">
            <v>2</v>
          </cell>
          <cell r="AN2679">
            <v>3</v>
          </cell>
          <cell r="AO2679">
            <v>4</v>
          </cell>
          <cell r="AP2679">
            <v>4</v>
          </cell>
          <cell r="AQ2679">
            <v>3</v>
          </cell>
          <cell r="AR2679">
            <v>3</v>
          </cell>
          <cell r="BH2679">
            <v>4.3269230769230766</v>
          </cell>
          <cell r="BI2679">
            <v>4</v>
          </cell>
          <cell r="BJ2679">
            <v>0</v>
          </cell>
          <cell r="BK2679" t="str">
            <v>STU</v>
          </cell>
          <cell r="BN2679">
            <v>3</v>
          </cell>
        </row>
        <row r="2680">
          <cell r="A2680">
            <v>702000000</v>
          </cell>
          <cell r="D2680" t="str">
            <v>Slovenská technická univerzita v Bratislave</v>
          </cell>
          <cell r="E2680" t="str">
            <v>Fakulta chemickej a potravinárskej technológie</v>
          </cell>
          <cell r="L2680">
            <v>1</v>
          </cell>
          <cell r="M2680">
            <v>3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BH2680">
            <v>0</v>
          </cell>
          <cell r="BI2680">
            <v>2</v>
          </cell>
          <cell r="BJ2680">
            <v>0</v>
          </cell>
          <cell r="BK2680" t="str">
            <v>STU</v>
          </cell>
          <cell r="BN2680">
            <v>0</v>
          </cell>
        </row>
        <row r="2681">
          <cell r="A2681">
            <v>702000000</v>
          </cell>
          <cell r="D2681" t="str">
            <v>Slovenská technická univerzita v Bratislave</v>
          </cell>
          <cell r="E2681" t="str">
            <v>Fakulta chemickej a potravinárskej technológie</v>
          </cell>
          <cell r="L2681">
            <v>1</v>
          </cell>
          <cell r="M2681">
            <v>2</v>
          </cell>
          <cell r="AN2681">
            <v>21</v>
          </cell>
          <cell r="AO2681">
            <v>23</v>
          </cell>
          <cell r="AP2681">
            <v>0</v>
          </cell>
          <cell r="AQ2681">
            <v>0</v>
          </cell>
          <cell r="AR2681">
            <v>21</v>
          </cell>
          <cell r="BH2681">
            <v>43.2</v>
          </cell>
          <cell r="BI2681">
            <v>23</v>
          </cell>
          <cell r="BJ2681">
            <v>0</v>
          </cell>
          <cell r="BK2681" t="str">
            <v>STU</v>
          </cell>
          <cell r="BN2681">
            <v>21</v>
          </cell>
        </row>
        <row r="2682">
          <cell r="A2682">
            <v>702000000</v>
          </cell>
          <cell r="D2682" t="str">
            <v>Slovenská technická univerzita v Bratislave</v>
          </cell>
          <cell r="E2682" t="str">
            <v>Fakulta elektrotechniky a informatiky</v>
          </cell>
          <cell r="L2682">
            <v>2</v>
          </cell>
          <cell r="M2682">
            <v>3</v>
          </cell>
          <cell r="AN2682">
            <v>0</v>
          </cell>
          <cell r="AO2682">
            <v>0</v>
          </cell>
          <cell r="AP2682">
            <v>0</v>
          </cell>
          <cell r="AQ2682">
            <v>0</v>
          </cell>
          <cell r="AR2682">
            <v>0</v>
          </cell>
          <cell r="BH2682">
            <v>0</v>
          </cell>
          <cell r="BI2682">
            <v>1</v>
          </cell>
          <cell r="BJ2682">
            <v>0</v>
          </cell>
          <cell r="BK2682" t="str">
            <v>STU</v>
          </cell>
          <cell r="BN2682">
            <v>0</v>
          </cell>
        </row>
        <row r="2683">
          <cell r="A2683">
            <v>702000000</v>
          </cell>
          <cell r="D2683" t="str">
            <v>Slovenská technická univerzita v Bratislave</v>
          </cell>
          <cell r="E2683" t="str">
            <v>Stavebná fakulta</v>
          </cell>
          <cell r="L2683">
            <v>1</v>
          </cell>
          <cell r="M2683">
            <v>2</v>
          </cell>
          <cell r="AN2683">
            <v>12</v>
          </cell>
          <cell r="AO2683">
            <v>13</v>
          </cell>
          <cell r="AP2683">
            <v>0</v>
          </cell>
          <cell r="AQ2683">
            <v>0</v>
          </cell>
          <cell r="AR2683">
            <v>12</v>
          </cell>
          <cell r="BH2683">
            <v>19.200000000000003</v>
          </cell>
          <cell r="BI2683">
            <v>13</v>
          </cell>
          <cell r="BJ2683">
            <v>0</v>
          </cell>
          <cell r="BK2683" t="str">
            <v>STU</v>
          </cell>
          <cell r="BN2683">
            <v>12</v>
          </cell>
        </row>
        <row r="2684">
          <cell r="A2684">
            <v>702000000</v>
          </cell>
          <cell r="D2684" t="str">
            <v>Slovenská technická univerzita v Bratislave</v>
          </cell>
          <cell r="E2684" t="str">
            <v>Fakulta chemickej a potravinárskej technológie</v>
          </cell>
          <cell r="L2684">
            <v>2</v>
          </cell>
          <cell r="M2684">
            <v>3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BH2684">
            <v>0</v>
          </cell>
          <cell r="BI2684">
            <v>2</v>
          </cell>
          <cell r="BJ2684">
            <v>0</v>
          </cell>
          <cell r="BK2684" t="str">
            <v>STU</v>
          </cell>
          <cell r="BN2684">
            <v>0</v>
          </cell>
        </row>
        <row r="2685">
          <cell r="A2685">
            <v>702000000</v>
          </cell>
          <cell r="D2685" t="str">
            <v>Slovenská technická univerzita v Bratislave</v>
          </cell>
          <cell r="E2685" t="str">
            <v>Stavebná fakulta</v>
          </cell>
          <cell r="L2685">
            <v>1</v>
          </cell>
          <cell r="M2685">
            <v>1</v>
          </cell>
          <cell r="AN2685">
            <v>8</v>
          </cell>
          <cell r="AO2685">
            <v>9</v>
          </cell>
          <cell r="AP2685">
            <v>0</v>
          </cell>
          <cell r="AQ2685">
            <v>0</v>
          </cell>
          <cell r="AR2685">
            <v>8</v>
          </cell>
          <cell r="BH2685">
            <v>8.3999999999999986</v>
          </cell>
          <cell r="BI2685">
            <v>9</v>
          </cell>
          <cell r="BJ2685">
            <v>0</v>
          </cell>
          <cell r="BK2685" t="str">
            <v>STU</v>
          </cell>
          <cell r="BN2685">
            <v>8</v>
          </cell>
        </row>
        <row r="2686">
          <cell r="A2686">
            <v>702000000</v>
          </cell>
          <cell r="D2686" t="str">
            <v>Slovenská technická univerzita v Bratislave</v>
          </cell>
          <cell r="E2686" t="str">
            <v>Strojnícka fakulta</v>
          </cell>
          <cell r="L2686">
            <v>1</v>
          </cell>
          <cell r="M2686">
            <v>2</v>
          </cell>
          <cell r="AN2686">
            <v>6</v>
          </cell>
          <cell r="AO2686">
            <v>7</v>
          </cell>
          <cell r="AP2686">
            <v>7</v>
          </cell>
          <cell r="AQ2686">
            <v>6</v>
          </cell>
          <cell r="AR2686">
            <v>6</v>
          </cell>
          <cell r="BH2686">
            <v>9</v>
          </cell>
          <cell r="BI2686">
            <v>7</v>
          </cell>
          <cell r="BJ2686">
            <v>0</v>
          </cell>
          <cell r="BK2686" t="str">
            <v>STU</v>
          </cell>
          <cell r="BN2686">
            <v>6</v>
          </cell>
        </row>
        <row r="2687">
          <cell r="A2687">
            <v>702000000</v>
          </cell>
          <cell r="D2687" t="str">
            <v>Slovenská technická univerzita v Bratislave</v>
          </cell>
          <cell r="E2687" t="str">
            <v>Fakulta chemickej a potravinárskej technológie</v>
          </cell>
          <cell r="L2687">
            <v>1</v>
          </cell>
          <cell r="M2687">
            <v>2</v>
          </cell>
          <cell r="AN2687">
            <v>0</v>
          </cell>
          <cell r="AO2687">
            <v>1</v>
          </cell>
          <cell r="AP2687">
            <v>0</v>
          </cell>
          <cell r="AQ2687">
            <v>0</v>
          </cell>
          <cell r="AR2687">
            <v>0</v>
          </cell>
          <cell r="BH2687">
            <v>0</v>
          </cell>
          <cell r="BI2687">
            <v>1</v>
          </cell>
          <cell r="BJ2687">
            <v>0</v>
          </cell>
          <cell r="BK2687" t="str">
            <v>STU</v>
          </cell>
          <cell r="BN2687">
            <v>0</v>
          </cell>
        </row>
        <row r="2688">
          <cell r="A2688">
            <v>702000000</v>
          </cell>
          <cell r="D2688" t="str">
            <v>Slovenská technická univerzita v Bratislave</v>
          </cell>
          <cell r="E2688" t="str">
            <v>Fakulta chemickej a potravinárskej technológie</v>
          </cell>
          <cell r="L2688">
            <v>1</v>
          </cell>
          <cell r="M2688">
            <v>2</v>
          </cell>
          <cell r="AN2688">
            <v>16</v>
          </cell>
          <cell r="AO2688">
            <v>16</v>
          </cell>
          <cell r="AP2688">
            <v>0</v>
          </cell>
          <cell r="AQ2688">
            <v>0</v>
          </cell>
          <cell r="AR2688">
            <v>16</v>
          </cell>
          <cell r="BH2688">
            <v>35.199999999999996</v>
          </cell>
          <cell r="BI2688">
            <v>16</v>
          </cell>
          <cell r="BJ2688">
            <v>0</v>
          </cell>
          <cell r="BK2688" t="str">
            <v>STU</v>
          </cell>
          <cell r="BN2688">
            <v>16</v>
          </cell>
        </row>
        <row r="2689">
          <cell r="A2689">
            <v>702000000</v>
          </cell>
          <cell r="D2689" t="str">
            <v>Slovenská technická univerzita v Bratislave</v>
          </cell>
          <cell r="E2689" t="str">
            <v>Stavebná fakulta</v>
          </cell>
          <cell r="L2689">
            <v>1</v>
          </cell>
          <cell r="M2689">
            <v>2</v>
          </cell>
          <cell r="AN2689">
            <v>7</v>
          </cell>
          <cell r="AO2689">
            <v>7</v>
          </cell>
          <cell r="AP2689">
            <v>0</v>
          </cell>
          <cell r="AQ2689">
            <v>0</v>
          </cell>
          <cell r="AR2689">
            <v>7</v>
          </cell>
          <cell r="BH2689">
            <v>9.3882352941176475</v>
          </cell>
          <cell r="BI2689">
            <v>7</v>
          </cell>
          <cell r="BJ2689">
            <v>0</v>
          </cell>
          <cell r="BK2689" t="str">
            <v>STU</v>
          </cell>
          <cell r="BN2689">
            <v>7</v>
          </cell>
        </row>
        <row r="2690">
          <cell r="A2690">
            <v>704000000</v>
          </cell>
          <cell r="D2690" t="str">
            <v>Slovenská poľnohospodárska univerzita v Nitre</v>
          </cell>
          <cell r="E2690" t="str">
            <v>Technická fakulta</v>
          </cell>
          <cell r="L2690">
            <v>1</v>
          </cell>
          <cell r="M2690">
            <v>3</v>
          </cell>
          <cell r="AN2690">
            <v>1</v>
          </cell>
          <cell r="AO2690">
            <v>0</v>
          </cell>
          <cell r="AP2690">
            <v>0</v>
          </cell>
          <cell r="AQ2690">
            <v>0</v>
          </cell>
          <cell r="AR2690">
            <v>1</v>
          </cell>
          <cell r="BH2690">
            <v>5.6000000000000005</v>
          </cell>
          <cell r="BI2690">
            <v>1</v>
          </cell>
          <cell r="BJ2690">
            <v>1</v>
          </cell>
          <cell r="BK2690" t="str">
            <v>SPU</v>
          </cell>
          <cell r="BN2690">
            <v>1</v>
          </cell>
        </row>
        <row r="2691">
          <cell r="A2691">
            <v>704000000</v>
          </cell>
          <cell r="D2691" t="str">
            <v>Slovenská poľnohospodárska univerzita v Nitre</v>
          </cell>
          <cell r="E2691" t="str">
            <v>Fakulta ekonomiky a manažmentu</v>
          </cell>
          <cell r="L2691">
            <v>2</v>
          </cell>
          <cell r="M2691">
            <v>3</v>
          </cell>
          <cell r="AN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BH2691">
            <v>0</v>
          </cell>
          <cell r="BI2691">
            <v>1</v>
          </cell>
          <cell r="BJ2691">
            <v>0</v>
          </cell>
          <cell r="BK2691" t="str">
            <v>SPU</v>
          </cell>
          <cell r="BN2691">
            <v>0</v>
          </cell>
        </row>
        <row r="2692">
          <cell r="A2692">
            <v>704000000</v>
          </cell>
          <cell r="D2692" t="str">
            <v>Slovenská poľnohospodárska univerzita v Nitre</v>
          </cell>
          <cell r="E2692" t="str">
            <v>Fakulta európskych štúdií a regionálneho rozvoja</v>
          </cell>
          <cell r="L2692">
            <v>2</v>
          </cell>
          <cell r="M2692">
            <v>3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BH2692">
            <v>0</v>
          </cell>
          <cell r="BI2692">
            <v>2</v>
          </cell>
          <cell r="BJ2692">
            <v>0</v>
          </cell>
          <cell r="BK2692" t="str">
            <v>SPU</v>
          </cell>
          <cell r="BN2692">
            <v>0</v>
          </cell>
        </row>
        <row r="2693">
          <cell r="A2693">
            <v>704000000</v>
          </cell>
          <cell r="D2693" t="str">
            <v>Slovenská poľnohospodárska univerzita v Nitre</v>
          </cell>
          <cell r="E2693" t="str">
            <v>Fakulta ekonomiky a manažmentu</v>
          </cell>
          <cell r="L2693">
            <v>1</v>
          </cell>
          <cell r="M2693">
            <v>2</v>
          </cell>
          <cell r="AN2693">
            <v>34</v>
          </cell>
          <cell r="AO2693">
            <v>34</v>
          </cell>
          <cell r="AP2693">
            <v>0</v>
          </cell>
          <cell r="AQ2693">
            <v>0</v>
          </cell>
          <cell r="AR2693">
            <v>34</v>
          </cell>
          <cell r="BH2693">
            <v>30.6</v>
          </cell>
          <cell r="BI2693">
            <v>34</v>
          </cell>
          <cell r="BJ2693">
            <v>0</v>
          </cell>
          <cell r="BK2693" t="str">
            <v>SPU</v>
          </cell>
          <cell r="BN2693">
            <v>34</v>
          </cell>
        </row>
        <row r="2694">
          <cell r="A2694">
            <v>704000000</v>
          </cell>
          <cell r="D2694" t="str">
            <v>Slovenská poľnohospodárska univerzita v Nitre</v>
          </cell>
          <cell r="E2694" t="str">
            <v>Fakulta agrobiológie a potravinových zdrojov</v>
          </cell>
          <cell r="L2694">
            <v>1</v>
          </cell>
          <cell r="M2694">
            <v>2</v>
          </cell>
          <cell r="AN2694">
            <v>3</v>
          </cell>
          <cell r="AO2694">
            <v>3</v>
          </cell>
          <cell r="AP2694">
            <v>0</v>
          </cell>
          <cell r="AQ2694">
            <v>0</v>
          </cell>
          <cell r="AR2694">
            <v>3</v>
          </cell>
          <cell r="BH2694">
            <v>4.8000000000000007</v>
          </cell>
          <cell r="BI2694">
            <v>3</v>
          </cell>
          <cell r="BJ2694">
            <v>0</v>
          </cell>
          <cell r="BK2694" t="str">
            <v>SPU</v>
          </cell>
          <cell r="BN2694">
            <v>3</v>
          </cell>
        </row>
        <row r="2695">
          <cell r="A2695">
            <v>704000000</v>
          </cell>
          <cell r="D2695" t="str">
            <v>Slovenská poľnohospodárska univerzita v Nitre</v>
          </cell>
          <cell r="E2695" t="str">
            <v>Fakulta agrobiológie a potravinových zdrojov</v>
          </cell>
          <cell r="L2695">
            <v>1</v>
          </cell>
          <cell r="M2695">
            <v>3</v>
          </cell>
          <cell r="AN2695">
            <v>2</v>
          </cell>
          <cell r="AO2695">
            <v>0</v>
          </cell>
          <cell r="AP2695">
            <v>0</v>
          </cell>
          <cell r="AQ2695">
            <v>0</v>
          </cell>
          <cell r="AR2695">
            <v>2</v>
          </cell>
          <cell r="BH2695">
            <v>14.56</v>
          </cell>
          <cell r="BI2695">
            <v>2</v>
          </cell>
          <cell r="BJ2695">
            <v>2</v>
          </cell>
          <cell r="BK2695" t="str">
            <v>SPU</v>
          </cell>
          <cell r="BN2695">
            <v>2</v>
          </cell>
        </row>
        <row r="2696">
          <cell r="A2696">
            <v>704000000</v>
          </cell>
          <cell r="D2696" t="str">
            <v>Slovenská poľnohospodárska univerzita v Nitre</v>
          </cell>
          <cell r="E2696" t="str">
            <v>Fakulta agrobiológie a potravinových zdrojov</v>
          </cell>
          <cell r="L2696">
            <v>1</v>
          </cell>
          <cell r="M2696">
            <v>2</v>
          </cell>
          <cell r="AN2696">
            <v>58</v>
          </cell>
          <cell r="AO2696">
            <v>58</v>
          </cell>
          <cell r="AP2696">
            <v>0</v>
          </cell>
          <cell r="AQ2696">
            <v>0</v>
          </cell>
          <cell r="AR2696">
            <v>58</v>
          </cell>
          <cell r="BH2696">
            <v>72.177777777777791</v>
          </cell>
          <cell r="BI2696">
            <v>58</v>
          </cell>
          <cell r="BJ2696">
            <v>0</v>
          </cell>
          <cell r="BK2696" t="str">
            <v>SPU</v>
          </cell>
          <cell r="BN2696">
            <v>58</v>
          </cell>
        </row>
        <row r="2697">
          <cell r="A2697">
            <v>704000000</v>
          </cell>
          <cell r="D2697" t="str">
            <v>Slovenská poľnohospodárska univerzita v Nitre</v>
          </cell>
          <cell r="E2697" t="str">
            <v>Fakulta ekonomiky a manažmentu</v>
          </cell>
          <cell r="L2697">
            <v>2</v>
          </cell>
          <cell r="M2697">
            <v>3</v>
          </cell>
          <cell r="AN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BH2697">
            <v>0</v>
          </cell>
          <cell r="BI2697">
            <v>1</v>
          </cell>
          <cell r="BJ2697">
            <v>0</v>
          </cell>
          <cell r="BK2697" t="str">
            <v>SPU</v>
          </cell>
          <cell r="BN2697">
            <v>0</v>
          </cell>
        </row>
        <row r="2698">
          <cell r="A2698">
            <v>704000000</v>
          </cell>
          <cell r="D2698" t="str">
            <v>Slovenská poľnohospodárska univerzita v Nitre</v>
          </cell>
          <cell r="E2698" t="str">
            <v>Fakulta agrobiológie a potravinových zdrojov</v>
          </cell>
          <cell r="L2698">
            <v>1</v>
          </cell>
          <cell r="M2698">
            <v>2</v>
          </cell>
          <cell r="AN2698">
            <v>12</v>
          </cell>
          <cell r="AO2698">
            <v>14</v>
          </cell>
          <cell r="AP2698">
            <v>0</v>
          </cell>
          <cell r="AQ2698">
            <v>0</v>
          </cell>
          <cell r="AR2698">
            <v>12</v>
          </cell>
          <cell r="BH2698">
            <v>19.200000000000003</v>
          </cell>
          <cell r="BI2698">
            <v>14</v>
          </cell>
          <cell r="BJ2698">
            <v>0</v>
          </cell>
          <cell r="BK2698" t="str">
            <v>SPU</v>
          </cell>
          <cell r="BN2698">
            <v>12</v>
          </cell>
        </row>
        <row r="2699">
          <cell r="A2699">
            <v>704000000</v>
          </cell>
          <cell r="D2699" t="str">
            <v>Slovenská poľnohospodárska univerzita v Nitre</v>
          </cell>
          <cell r="E2699" t="str">
            <v>Fakulta záhradníctva a krajinného inžinierstva</v>
          </cell>
          <cell r="L2699">
            <v>1</v>
          </cell>
          <cell r="M2699">
            <v>3</v>
          </cell>
          <cell r="AN2699">
            <v>4</v>
          </cell>
          <cell r="AO2699">
            <v>0</v>
          </cell>
          <cell r="AP2699">
            <v>0</v>
          </cell>
          <cell r="AQ2699">
            <v>0</v>
          </cell>
          <cell r="AR2699">
            <v>4</v>
          </cell>
          <cell r="BH2699">
            <v>33.6</v>
          </cell>
          <cell r="BI2699">
            <v>4</v>
          </cell>
          <cell r="BJ2699">
            <v>4</v>
          </cell>
          <cell r="BK2699" t="str">
            <v>SPU</v>
          </cell>
          <cell r="BN2699">
            <v>4</v>
          </cell>
        </row>
        <row r="2700">
          <cell r="A2700">
            <v>704000000</v>
          </cell>
          <cell r="D2700" t="str">
            <v>Slovenská poľnohospodárska univerzita v Nitre</v>
          </cell>
          <cell r="E2700" t="str">
            <v>Fakulta biotechnológie a potravinárstva</v>
          </cell>
          <cell r="L2700">
            <v>1</v>
          </cell>
          <cell r="M2700">
            <v>2</v>
          </cell>
          <cell r="AN2700">
            <v>31</v>
          </cell>
          <cell r="AO2700">
            <v>33</v>
          </cell>
          <cell r="AP2700">
            <v>0</v>
          </cell>
          <cell r="AQ2700">
            <v>0</v>
          </cell>
          <cell r="AR2700">
            <v>31</v>
          </cell>
          <cell r="BH2700">
            <v>37.200000000000003</v>
          </cell>
          <cell r="BI2700">
            <v>33</v>
          </cell>
          <cell r="BJ2700">
            <v>0</v>
          </cell>
          <cell r="BK2700" t="str">
            <v>SPU</v>
          </cell>
          <cell r="BN2700">
            <v>31</v>
          </cell>
        </row>
        <row r="2701">
          <cell r="A2701">
            <v>704000000</v>
          </cell>
          <cell r="D2701" t="str">
            <v>Slovenská poľnohospodárska univerzita v Nitre</v>
          </cell>
          <cell r="E2701" t="str">
            <v>Fakulta záhradníctva a krajinného inžinierstva</v>
          </cell>
          <cell r="L2701">
            <v>1</v>
          </cell>
          <cell r="M2701">
            <v>2</v>
          </cell>
          <cell r="AN2701">
            <v>39</v>
          </cell>
          <cell r="AO2701">
            <v>40</v>
          </cell>
          <cell r="AP2701">
            <v>0</v>
          </cell>
          <cell r="AQ2701">
            <v>0</v>
          </cell>
          <cell r="AR2701">
            <v>39</v>
          </cell>
          <cell r="BH2701">
            <v>49.920000000000009</v>
          </cell>
          <cell r="BI2701">
            <v>40</v>
          </cell>
          <cell r="BJ2701">
            <v>0</v>
          </cell>
          <cell r="BK2701" t="str">
            <v>SPU</v>
          </cell>
          <cell r="BN2701">
            <v>39</v>
          </cell>
        </row>
        <row r="2702">
          <cell r="A2702">
            <v>704000000</v>
          </cell>
          <cell r="D2702" t="str">
            <v>Slovenská poľnohospodárska univerzita v Nitre</v>
          </cell>
          <cell r="E2702" t="str">
            <v>Fakulta európskych štúdií a regionálneho rozvoja</v>
          </cell>
          <cell r="L2702">
            <v>1</v>
          </cell>
          <cell r="M2702">
            <v>2</v>
          </cell>
          <cell r="AN2702">
            <v>7</v>
          </cell>
          <cell r="AO2702">
            <v>7</v>
          </cell>
          <cell r="AP2702">
            <v>0</v>
          </cell>
          <cell r="AQ2702">
            <v>0</v>
          </cell>
          <cell r="AR2702">
            <v>7</v>
          </cell>
          <cell r="BH2702">
            <v>7</v>
          </cell>
          <cell r="BI2702">
            <v>7</v>
          </cell>
          <cell r="BJ2702">
            <v>0</v>
          </cell>
          <cell r="BK2702" t="str">
            <v>SPU</v>
          </cell>
          <cell r="BN2702">
            <v>7</v>
          </cell>
        </row>
        <row r="2703">
          <cell r="A2703">
            <v>704000000</v>
          </cell>
          <cell r="D2703" t="str">
            <v>Slovenská poľnohospodárska univerzita v Nitre</v>
          </cell>
          <cell r="E2703" t="str">
            <v>Technická fakulta</v>
          </cell>
          <cell r="L2703">
            <v>1</v>
          </cell>
          <cell r="M2703">
            <v>3</v>
          </cell>
          <cell r="AN2703">
            <v>2</v>
          </cell>
          <cell r="AO2703">
            <v>0</v>
          </cell>
          <cell r="AP2703">
            <v>0</v>
          </cell>
          <cell r="AQ2703">
            <v>2</v>
          </cell>
          <cell r="AR2703">
            <v>2</v>
          </cell>
          <cell r="BH2703">
            <v>16.8</v>
          </cell>
          <cell r="BI2703">
            <v>2</v>
          </cell>
          <cell r="BJ2703">
            <v>2</v>
          </cell>
          <cell r="BK2703" t="str">
            <v>SPU</v>
          </cell>
          <cell r="BN2703">
            <v>2</v>
          </cell>
        </row>
        <row r="2704">
          <cell r="A2704">
            <v>704000000</v>
          </cell>
          <cell r="D2704" t="str">
            <v>Slovenská poľnohospodárska univerzita v Nitre</v>
          </cell>
          <cell r="E2704" t="str">
            <v>Technická fakulta</v>
          </cell>
          <cell r="L2704">
            <v>1</v>
          </cell>
          <cell r="M2704">
            <v>2</v>
          </cell>
          <cell r="AN2704">
            <v>27</v>
          </cell>
          <cell r="AO2704">
            <v>27</v>
          </cell>
          <cell r="AP2704">
            <v>0</v>
          </cell>
          <cell r="AQ2704">
            <v>0</v>
          </cell>
          <cell r="AR2704">
            <v>27</v>
          </cell>
          <cell r="BH2704">
            <v>33.75</v>
          </cell>
          <cell r="BI2704">
            <v>27</v>
          </cell>
          <cell r="BJ2704">
            <v>0</v>
          </cell>
          <cell r="BK2704" t="str">
            <v>SPU</v>
          </cell>
          <cell r="BN2704">
            <v>27</v>
          </cell>
        </row>
        <row r="2705">
          <cell r="A2705">
            <v>704000000</v>
          </cell>
          <cell r="D2705" t="str">
            <v>Slovenská poľnohospodárska univerzita v Nitre</v>
          </cell>
          <cell r="E2705" t="str">
            <v>Fakulta biotechnológie a potravinárstva</v>
          </cell>
          <cell r="L2705">
            <v>1</v>
          </cell>
          <cell r="M2705">
            <v>2</v>
          </cell>
          <cell r="AN2705">
            <v>5</v>
          </cell>
          <cell r="AO2705">
            <v>5</v>
          </cell>
          <cell r="AP2705">
            <v>0</v>
          </cell>
          <cell r="AQ2705">
            <v>0</v>
          </cell>
          <cell r="AR2705">
            <v>5</v>
          </cell>
          <cell r="BH2705">
            <v>6.25</v>
          </cell>
          <cell r="BI2705">
            <v>5</v>
          </cell>
          <cell r="BJ2705">
            <v>0</v>
          </cell>
          <cell r="BK2705" t="str">
            <v>SPU</v>
          </cell>
          <cell r="BN2705">
            <v>5</v>
          </cell>
        </row>
        <row r="2706">
          <cell r="A2706">
            <v>704000000</v>
          </cell>
          <cell r="D2706" t="str">
            <v>Slovenská poľnohospodárska univerzita v Nitre</v>
          </cell>
          <cell r="E2706" t="str">
            <v>Fakulta agrobiológie a potravinových zdrojov</v>
          </cell>
          <cell r="L2706">
            <v>1</v>
          </cell>
          <cell r="M2706">
            <v>1</v>
          </cell>
          <cell r="AN2706">
            <v>22</v>
          </cell>
          <cell r="AO2706">
            <v>22</v>
          </cell>
          <cell r="AP2706">
            <v>0</v>
          </cell>
          <cell r="AQ2706">
            <v>0</v>
          </cell>
          <cell r="AR2706">
            <v>22</v>
          </cell>
          <cell r="BH2706">
            <v>27.362742857142859</v>
          </cell>
          <cell r="BI2706">
            <v>22</v>
          </cell>
          <cell r="BJ2706">
            <v>0</v>
          </cell>
          <cell r="BK2706" t="str">
            <v>SPU</v>
          </cell>
          <cell r="BN2706">
            <v>22</v>
          </cell>
        </row>
        <row r="2707">
          <cell r="A2707">
            <v>704000000</v>
          </cell>
          <cell r="D2707" t="str">
            <v>Slovenská poľnohospodárska univerzita v Nitre</v>
          </cell>
          <cell r="E2707" t="str">
            <v>Fakulta ekonomiky a manažmentu</v>
          </cell>
          <cell r="L2707">
            <v>2</v>
          </cell>
          <cell r="M2707">
            <v>1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BH2707">
            <v>0</v>
          </cell>
          <cell r="BI2707">
            <v>12</v>
          </cell>
          <cell r="BJ2707">
            <v>0</v>
          </cell>
          <cell r="BK2707" t="str">
            <v>SPU</v>
          </cell>
          <cell r="BN2707">
            <v>0</v>
          </cell>
        </row>
        <row r="2708">
          <cell r="A2708">
            <v>704000000</v>
          </cell>
          <cell r="D2708" t="str">
            <v>Slovenská poľnohospodárska univerzita v Nitre</v>
          </cell>
          <cell r="E2708" t="str">
            <v>Fakulta európskych štúdií a regionálneho rozvoja</v>
          </cell>
          <cell r="L2708">
            <v>2</v>
          </cell>
          <cell r="M2708">
            <v>3</v>
          </cell>
          <cell r="AN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BH2708">
            <v>0</v>
          </cell>
          <cell r="BI2708">
            <v>1</v>
          </cell>
          <cell r="BJ2708">
            <v>0</v>
          </cell>
          <cell r="BK2708" t="str">
            <v>SPU</v>
          </cell>
          <cell r="BN2708">
            <v>0</v>
          </cell>
        </row>
        <row r="2709">
          <cell r="A2709">
            <v>704000000</v>
          </cell>
          <cell r="D2709" t="str">
            <v>Slovenská poľnohospodárska univerzita v Nitre</v>
          </cell>
          <cell r="E2709" t="str">
            <v>Fakulta biotechnológie a potravinárstva</v>
          </cell>
          <cell r="L2709">
            <v>2</v>
          </cell>
          <cell r="M2709">
            <v>3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BH2709">
            <v>0</v>
          </cell>
          <cell r="BI2709">
            <v>2</v>
          </cell>
          <cell r="BJ2709">
            <v>0</v>
          </cell>
          <cell r="BK2709" t="str">
            <v>SPU</v>
          </cell>
          <cell r="BN2709">
            <v>0</v>
          </cell>
        </row>
        <row r="2710">
          <cell r="A2710">
            <v>701000000</v>
          </cell>
          <cell r="D2710" t="str">
            <v>Univerzita Komenského v Bratislave</v>
          </cell>
          <cell r="E2710" t="str">
            <v>Fakulta managementu</v>
          </cell>
          <cell r="L2710">
            <v>1</v>
          </cell>
          <cell r="M2710">
            <v>2</v>
          </cell>
          <cell r="AN2710">
            <v>52</v>
          </cell>
          <cell r="AO2710">
            <v>52</v>
          </cell>
          <cell r="AP2710">
            <v>0</v>
          </cell>
          <cell r="AQ2710">
            <v>0</v>
          </cell>
          <cell r="AR2710">
            <v>52</v>
          </cell>
          <cell r="BH2710">
            <v>48.218181818181819</v>
          </cell>
          <cell r="BI2710">
            <v>52</v>
          </cell>
          <cell r="BJ2710">
            <v>0</v>
          </cell>
          <cell r="BK2710" t="str">
            <v>UK</v>
          </cell>
          <cell r="BN2710">
            <v>52</v>
          </cell>
        </row>
        <row r="2711">
          <cell r="A2711">
            <v>701000000</v>
          </cell>
          <cell r="D2711" t="str">
            <v>Univerzita Komenského v Bratislave</v>
          </cell>
          <cell r="E2711" t="str">
            <v>Fakulta sociálnych a ekonomických vied</v>
          </cell>
          <cell r="L2711">
            <v>1</v>
          </cell>
          <cell r="M2711">
            <v>2</v>
          </cell>
          <cell r="AN2711">
            <v>28</v>
          </cell>
          <cell r="AO2711">
            <v>28</v>
          </cell>
          <cell r="AP2711">
            <v>0</v>
          </cell>
          <cell r="AQ2711">
            <v>0</v>
          </cell>
          <cell r="AR2711">
            <v>28</v>
          </cell>
          <cell r="BH2711">
            <v>28</v>
          </cell>
          <cell r="BI2711">
            <v>28</v>
          </cell>
          <cell r="BJ2711">
            <v>0</v>
          </cell>
          <cell r="BK2711" t="str">
            <v>UK</v>
          </cell>
          <cell r="BN2711">
            <v>28</v>
          </cell>
        </row>
        <row r="2712">
          <cell r="A2712">
            <v>701000000</v>
          </cell>
          <cell r="D2712" t="str">
            <v>Univerzita Komenského v Bratislave</v>
          </cell>
          <cell r="E2712" t="str">
            <v>Fakulta sociálnych a ekonomických vied</v>
          </cell>
          <cell r="L2712">
            <v>1</v>
          </cell>
          <cell r="M2712">
            <v>2</v>
          </cell>
          <cell r="AN2712">
            <v>0</v>
          </cell>
          <cell r="AO2712">
            <v>2</v>
          </cell>
          <cell r="AP2712">
            <v>0</v>
          </cell>
          <cell r="AQ2712">
            <v>0</v>
          </cell>
          <cell r="AR2712">
            <v>0</v>
          </cell>
          <cell r="BH2712">
            <v>0</v>
          </cell>
          <cell r="BI2712">
            <v>2</v>
          </cell>
          <cell r="BJ2712">
            <v>0</v>
          </cell>
          <cell r="BK2712" t="str">
            <v>UK</v>
          </cell>
          <cell r="BN2712">
            <v>0</v>
          </cell>
        </row>
        <row r="2713">
          <cell r="A2713">
            <v>701000000</v>
          </cell>
          <cell r="D2713" t="str">
            <v>Univerzita Komenského v Bratislave</v>
          </cell>
          <cell r="E2713" t="str">
            <v>Fakulta sociálnych a ekonomických vied</v>
          </cell>
          <cell r="L2713">
            <v>2</v>
          </cell>
          <cell r="M2713">
            <v>3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BH2713">
            <v>0</v>
          </cell>
          <cell r="BI2713">
            <v>2</v>
          </cell>
          <cell r="BJ2713">
            <v>0</v>
          </cell>
          <cell r="BK2713" t="str">
            <v>UK</v>
          </cell>
          <cell r="BN2713">
            <v>0</v>
          </cell>
        </row>
        <row r="2714">
          <cell r="A2714">
            <v>726000000</v>
          </cell>
          <cell r="D2714" t="str">
            <v>Vysoká škola ekonómie a manažmentu v Bratislave</v>
          </cell>
          <cell r="E2714">
            <v>0</v>
          </cell>
          <cell r="L2714">
            <v>1</v>
          </cell>
          <cell r="M2714">
            <v>2</v>
          </cell>
          <cell r="AN2714">
            <v>8</v>
          </cell>
          <cell r="AO2714">
            <v>8</v>
          </cell>
          <cell r="AP2714">
            <v>0</v>
          </cell>
          <cell r="AQ2714">
            <v>0</v>
          </cell>
          <cell r="AR2714">
            <v>8</v>
          </cell>
          <cell r="BH2714">
            <v>7.2911392405063289</v>
          </cell>
          <cell r="BI2714">
            <v>8</v>
          </cell>
          <cell r="BJ2714">
            <v>0</v>
          </cell>
          <cell r="BK2714" t="str">
            <v>VŠEMVS</v>
          </cell>
          <cell r="BN2714">
            <v>8</v>
          </cell>
        </row>
        <row r="2715">
          <cell r="A2715">
            <v>709000000</v>
          </cell>
          <cell r="D2715" t="str">
            <v>Technická univerzita v Košiciach</v>
          </cell>
          <cell r="E2715" t="str">
            <v>Letecká fakulta</v>
          </cell>
          <cell r="L2715">
            <v>1</v>
          </cell>
          <cell r="M2715">
            <v>3</v>
          </cell>
          <cell r="AN2715">
            <v>0</v>
          </cell>
          <cell r="AO2715">
            <v>0</v>
          </cell>
          <cell r="AP2715">
            <v>0</v>
          </cell>
          <cell r="AQ2715">
            <v>0</v>
          </cell>
          <cell r="AR2715">
            <v>0</v>
          </cell>
          <cell r="BH2715">
            <v>0</v>
          </cell>
          <cell r="BI2715">
            <v>2</v>
          </cell>
          <cell r="BJ2715">
            <v>0</v>
          </cell>
          <cell r="BK2715" t="str">
            <v>TUKE</v>
          </cell>
          <cell r="BN2715">
            <v>0</v>
          </cell>
        </row>
        <row r="2716">
          <cell r="A2716">
            <v>709000000</v>
          </cell>
          <cell r="D2716" t="str">
            <v>Technická univerzita v Košiciach</v>
          </cell>
          <cell r="E2716" t="str">
            <v>Fakulta elektrotechniky a informatiky</v>
          </cell>
          <cell r="L2716">
            <v>1</v>
          </cell>
          <cell r="M2716">
            <v>3</v>
          </cell>
          <cell r="AN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BH2716">
            <v>0</v>
          </cell>
          <cell r="BI2716">
            <v>1</v>
          </cell>
          <cell r="BJ2716">
            <v>0</v>
          </cell>
          <cell r="BK2716" t="str">
            <v>TUKE</v>
          </cell>
          <cell r="BN2716">
            <v>0</v>
          </cell>
        </row>
        <row r="2717">
          <cell r="A2717">
            <v>709000000</v>
          </cell>
          <cell r="D2717" t="str">
            <v>Technická univerzita v Košiciach</v>
          </cell>
          <cell r="E2717" t="str">
            <v>Fakulta baníctva, ekológie, riadenia a geotechnológií</v>
          </cell>
          <cell r="L2717">
            <v>1</v>
          </cell>
          <cell r="M2717">
            <v>1</v>
          </cell>
          <cell r="AN2717">
            <v>25</v>
          </cell>
          <cell r="AO2717">
            <v>25</v>
          </cell>
          <cell r="AP2717">
            <v>0</v>
          </cell>
          <cell r="AQ2717">
            <v>25</v>
          </cell>
          <cell r="AR2717">
            <v>25</v>
          </cell>
          <cell r="BH2717">
            <v>27.15</v>
          </cell>
          <cell r="BI2717">
            <v>25</v>
          </cell>
          <cell r="BJ2717">
            <v>0</v>
          </cell>
          <cell r="BK2717" t="str">
            <v>TUKE</v>
          </cell>
          <cell r="BN2717">
            <v>25</v>
          </cell>
        </row>
        <row r="2718">
          <cell r="A2718">
            <v>710000000</v>
          </cell>
          <cell r="D2718" t="str">
            <v>Žilinská univerzita v Žiline</v>
          </cell>
          <cell r="E2718" t="str">
            <v>Fakulta elektrotechniky a informačných technológií</v>
          </cell>
          <cell r="L2718">
            <v>2</v>
          </cell>
          <cell r="M2718">
            <v>1</v>
          </cell>
          <cell r="AN2718">
            <v>24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BH2718">
            <v>0</v>
          </cell>
          <cell r="BI2718">
            <v>24</v>
          </cell>
          <cell r="BJ2718">
            <v>0</v>
          </cell>
          <cell r="BK2718" t="str">
            <v>ŽU</v>
          </cell>
          <cell r="BN2718">
            <v>0</v>
          </cell>
        </row>
        <row r="2719">
          <cell r="A2719">
            <v>722000000</v>
          </cell>
          <cell r="D2719" t="str">
            <v>Katolícka univerzita v Ružomberku</v>
          </cell>
          <cell r="E2719" t="str">
            <v>Filozofická fakulta</v>
          </cell>
          <cell r="L2719">
            <v>1</v>
          </cell>
          <cell r="M2719">
            <v>3</v>
          </cell>
          <cell r="AN2719">
            <v>3</v>
          </cell>
          <cell r="AO2719">
            <v>0</v>
          </cell>
          <cell r="AP2719">
            <v>0</v>
          </cell>
          <cell r="AQ2719">
            <v>0</v>
          </cell>
          <cell r="AR2719">
            <v>3</v>
          </cell>
          <cell r="BH2719">
            <v>13.200000000000001</v>
          </cell>
          <cell r="BI2719">
            <v>3</v>
          </cell>
          <cell r="BJ2719">
            <v>3</v>
          </cell>
          <cell r="BK2719" t="str">
            <v>KU</v>
          </cell>
          <cell r="BN2719">
            <v>3</v>
          </cell>
        </row>
        <row r="2720">
          <cell r="A2720">
            <v>703000000</v>
          </cell>
          <cell r="D2720" t="str">
            <v>Ekonomická univerzita v Bratislave</v>
          </cell>
          <cell r="E2720" t="str">
            <v>Obchodná fakulta</v>
          </cell>
          <cell r="L2720">
            <v>1</v>
          </cell>
          <cell r="M2720">
            <v>2</v>
          </cell>
          <cell r="AN2720">
            <v>0</v>
          </cell>
          <cell r="AO2720">
            <v>10</v>
          </cell>
          <cell r="AP2720">
            <v>0</v>
          </cell>
          <cell r="AQ2720">
            <v>0</v>
          </cell>
          <cell r="AR2720">
            <v>0</v>
          </cell>
          <cell r="BH2720">
            <v>0</v>
          </cell>
          <cell r="BI2720">
            <v>10</v>
          </cell>
          <cell r="BJ2720">
            <v>0</v>
          </cell>
          <cell r="BK2720" t="str">
            <v>EU</v>
          </cell>
          <cell r="BN2720">
            <v>0</v>
          </cell>
        </row>
        <row r="2721">
          <cell r="A2721">
            <v>715000000</v>
          </cell>
          <cell r="D2721" t="str">
            <v>Akadémia Policajného zboru</v>
          </cell>
          <cell r="E2721">
            <v>0</v>
          </cell>
          <cell r="L2721">
            <v>1</v>
          </cell>
          <cell r="M2721">
            <v>3</v>
          </cell>
          <cell r="AN2721">
            <v>3</v>
          </cell>
          <cell r="AO2721">
            <v>0</v>
          </cell>
          <cell r="AP2721">
            <v>0</v>
          </cell>
          <cell r="AQ2721">
            <v>0</v>
          </cell>
          <cell r="AR2721">
            <v>3</v>
          </cell>
          <cell r="BH2721">
            <v>25.200000000000003</v>
          </cell>
          <cell r="BI2721">
            <v>3</v>
          </cell>
          <cell r="BJ2721">
            <v>3</v>
          </cell>
          <cell r="BK2721" t="str">
            <v>APZ</v>
          </cell>
          <cell r="BN2721">
            <v>3</v>
          </cell>
        </row>
        <row r="2722">
          <cell r="A2722">
            <v>702000000</v>
          </cell>
          <cell r="D2722" t="str">
            <v>Slovenská technická univerzita v Bratislave</v>
          </cell>
          <cell r="E2722" t="str">
            <v>Stavebná fakulta</v>
          </cell>
          <cell r="L2722">
            <v>1</v>
          </cell>
          <cell r="M2722">
            <v>3</v>
          </cell>
          <cell r="AN2722">
            <v>2</v>
          </cell>
          <cell r="AO2722">
            <v>0</v>
          </cell>
          <cell r="AP2722">
            <v>0</v>
          </cell>
          <cell r="AQ2722">
            <v>0</v>
          </cell>
          <cell r="AR2722">
            <v>2</v>
          </cell>
          <cell r="BH2722">
            <v>11.700000000000001</v>
          </cell>
          <cell r="BI2722">
            <v>3</v>
          </cell>
          <cell r="BJ2722">
            <v>2</v>
          </cell>
          <cell r="BK2722" t="str">
            <v>STU</v>
          </cell>
          <cell r="BN2722">
            <v>2</v>
          </cell>
        </row>
        <row r="2723">
          <cell r="A2723">
            <v>702000000</v>
          </cell>
          <cell r="D2723" t="str">
            <v>Slovenská technická univerzita v Bratislave</v>
          </cell>
          <cell r="E2723" t="str">
            <v>Fakulta architektúry a dizajnu</v>
          </cell>
          <cell r="L2723">
            <v>1</v>
          </cell>
          <cell r="M2723">
            <v>1</v>
          </cell>
          <cell r="AN2723">
            <v>0</v>
          </cell>
          <cell r="AO2723">
            <v>5</v>
          </cell>
          <cell r="AP2723">
            <v>0</v>
          </cell>
          <cell r="AQ2723">
            <v>0</v>
          </cell>
          <cell r="AR2723">
            <v>0</v>
          </cell>
          <cell r="BH2723">
            <v>0</v>
          </cell>
          <cell r="BI2723">
            <v>5</v>
          </cell>
          <cell r="BJ2723">
            <v>0</v>
          </cell>
          <cell r="BK2723" t="str">
            <v>STU</v>
          </cell>
          <cell r="BN2723">
            <v>0</v>
          </cell>
        </row>
        <row r="2724">
          <cell r="A2724">
            <v>702000000</v>
          </cell>
          <cell r="D2724" t="str">
            <v>Slovenská technická univerzita v Bratislave</v>
          </cell>
          <cell r="E2724">
            <v>0</v>
          </cell>
          <cell r="L2724">
            <v>2</v>
          </cell>
          <cell r="M2724">
            <v>3</v>
          </cell>
          <cell r="AN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BH2724">
            <v>0</v>
          </cell>
          <cell r="BI2724">
            <v>2</v>
          </cell>
          <cell r="BJ2724">
            <v>0</v>
          </cell>
          <cell r="BK2724" t="str">
            <v>STU</v>
          </cell>
          <cell r="BN2724">
            <v>0</v>
          </cell>
        </row>
        <row r="2725">
          <cell r="A2725">
            <v>717000000</v>
          </cell>
          <cell r="D2725" t="str">
            <v>Prešovská univerzita v Prešove</v>
          </cell>
          <cell r="E2725" t="str">
            <v>Filozofická fakulta</v>
          </cell>
          <cell r="L2725">
            <v>1</v>
          </cell>
          <cell r="M2725">
            <v>2</v>
          </cell>
          <cell r="AN2725">
            <v>12</v>
          </cell>
          <cell r="AO2725">
            <v>12</v>
          </cell>
          <cell r="AP2725">
            <v>0</v>
          </cell>
          <cell r="AQ2725">
            <v>0</v>
          </cell>
          <cell r="AR2725">
            <v>12</v>
          </cell>
          <cell r="BH2725">
            <v>12</v>
          </cell>
          <cell r="BI2725">
            <v>12</v>
          </cell>
          <cell r="BJ2725">
            <v>0</v>
          </cell>
          <cell r="BK2725" t="str">
            <v>PU</v>
          </cell>
          <cell r="BN2725">
            <v>12</v>
          </cell>
        </row>
        <row r="2726">
          <cell r="A2726">
            <v>717000000</v>
          </cell>
          <cell r="D2726" t="str">
            <v>Prešovská univerzita v Prešove</v>
          </cell>
          <cell r="E2726" t="str">
            <v>Filozofická fakulta</v>
          </cell>
          <cell r="L2726">
            <v>1</v>
          </cell>
          <cell r="M2726">
            <v>2</v>
          </cell>
          <cell r="AN2726">
            <v>5</v>
          </cell>
          <cell r="AO2726">
            <v>6</v>
          </cell>
          <cell r="AP2726">
            <v>0</v>
          </cell>
          <cell r="AQ2726">
            <v>0</v>
          </cell>
          <cell r="AR2726">
            <v>5</v>
          </cell>
          <cell r="BH2726">
            <v>5.5</v>
          </cell>
          <cell r="BI2726">
            <v>6</v>
          </cell>
          <cell r="BJ2726">
            <v>0</v>
          </cell>
          <cell r="BK2726" t="str">
            <v>PU</v>
          </cell>
          <cell r="BN2726">
            <v>5</v>
          </cell>
        </row>
        <row r="2727">
          <cell r="A2727">
            <v>717000000</v>
          </cell>
          <cell r="D2727" t="str">
            <v>Prešovská univerzita v Prešove</v>
          </cell>
          <cell r="E2727" t="str">
            <v>Filozofická fakulta</v>
          </cell>
          <cell r="L2727">
            <v>1</v>
          </cell>
          <cell r="M2727">
            <v>2</v>
          </cell>
          <cell r="AN2727">
            <v>38</v>
          </cell>
          <cell r="AO2727">
            <v>39.5</v>
          </cell>
          <cell r="AP2727">
            <v>0</v>
          </cell>
          <cell r="AQ2727">
            <v>0</v>
          </cell>
          <cell r="AR2727">
            <v>38</v>
          </cell>
          <cell r="BH2727">
            <v>37.321428571428577</v>
          </cell>
          <cell r="BI2727">
            <v>39.5</v>
          </cell>
          <cell r="BJ2727">
            <v>0</v>
          </cell>
          <cell r="BK2727" t="str">
            <v>PU</v>
          </cell>
          <cell r="BN2727">
            <v>38</v>
          </cell>
        </row>
        <row r="2728">
          <cell r="A2728">
            <v>717000000</v>
          </cell>
          <cell r="D2728" t="str">
            <v>Prešovská univerzita v Prešove</v>
          </cell>
          <cell r="E2728" t="str">
            <v>Filozofická fakulta</v>
          </cell>
          <cell r="L2728">
            <v>2</v>
          </cell>
          <cell r="M2728">
            <v>3</v>
          </cell>
          <cell r="AN2728">
            <v>0</v>
          </cell>
          <cell r="AO2728">
            <v>0</v>
          </cell>
          <cell r="AP2728">
            <v>0</v>
          </cell>
          <cell r="AQ2728">
            <v>0</v>
          </cell>
          <cell r="AR2728">
            <v>0</v>
          </cell>
          <cell r="BH2728">
            <v>0</v>
          </cell>
          <cell r="BI2728">
            <v>1</v>
          </cell>
          <cell r="BJ2728">
            <v>0</v>
          </cell>
          <cell r="BK2728" t="str">
            <v>PU</v>
          </cell>
          <cell r="BN2728">
            <v>0</v>
          </cell>
        </row>
        <row r="2729">
          <cell r="A2729">
            <v>717000000</v>
          </cell>
          <cell r="D2729" t="str">
            <v>Prešovská univerzita v Prešove</v>
          </cell>
          <cell r="E2729" t="str">
            <v>Filozofická fakulta</v>
          </cell>
          <cell r="L2729">
            <v>1</v>
          </cell>
          <cell r="M2729">
            <v>2</v>
          </cell>
          <cell r="AN2729">
            <v>6</v>
          </cell>
          <cell r="AO2729">
            <v>6</v>
          </cell>
          <cell r="AP2729">
            <v>0</v>
          </cell>
          <cell r="AQ2729">
            <v>0</v>
          </cell>
          <cell r="AR2729">
            <v>6</v>
          </cell>
          <cell r="BH2729">
            <v>2</v>
          </cell>
          <cell r="BI2729">
            <v>6</v>
          </cell>
          <cell r="BJ2729">
            <v>0</v>
          </cell>
          <cell r="BK2729" t="str">
            <v>PU</v>
          </cell>
          <cell r="BN2729">
            <v>6</v>
          </cell>
        </row>
        <row r="2730">
          <cell r="A2730">
            <v>717000000</v>
          </cell>
          <cell r="D2730" t="str">
            <v>Prešovská univerzita v Prešove</v>
          </cell>
          <cell r="E2730" t="str">
            <v>Filozofická fakulta</v>
          </cell>
          <cell r="L2730">
            <v>1</v>
          </cell>
          <cell r="M2730">
            <v>3</v>
          </cell>
          <cell r="AN2730">
            <v>3</v>
          </cell>
          <cell r="AO2730">
            <v>0</v>
          </cell>
          <cell r="AP2730">
            <v>0</v>
          </cell>
          <cell r="AQ2730">
            <v>0</v>
          </cell>
          <cell r="AR2730">
            <v>3</v>
          </cell>
          <cell r="BH2730">
            <v>9.9</v>
          </cell>
          <cell r="BI2730">
            <v>3</v>
          </cell>
          <cell r="BJ2730">
            <v>3</v>
          </cell>
          <cell r="BK2730" t="str">
            <v>PU</v>
          </cell>
          <cell r="BN2730">
            <v>3</v>
          </cell>
        </row>
        <row r="2731">
          <cell r="A2731">
            <v>717000000</v>
          </cell>
          <cell r="D2731" t="str">
            <v>Prešovská univerzita v Prešove</v>
          </cell>
          <cell r="E2731" t="str">
            <v>Filozofická fakulta</v>
          </cell>
          <cell r="L2731">
            <v>1</v>
          </cell>
          <cell r="M2731">
            <v>3</v>
          </cell>
          <cell r="AN2731">
            <v>2</v>
          </cell>
          <cell r="AO2731">
            <v>0</v>
          </cell>
          <cell r="AP2731">
            <v>0</v>
          </cell>
          <cell r="AQ2731">
            <v>0</v>
          </cell>
          <cell r="AR2731">
            <v>2</v>
          </cell>
          <cell r="BH2731">
            <v>6.6000000000000005</v>
          </cell>
          <cell r="BI2731">
            <v>2</v>
          </cell>
          <cell r="BJ2731">
            <v>2</v>
          </cell>
          <cell r="BK2731" t="str">
            <v>PU</v>
          </cell>
          <cell r="BN2731">
            <v>2</v>
          </cell>
        </row>
        <row r="2732">
          <cell r="A2732">
            <v>717000000</v>
          </cell>
          <cell r="D2732" t="str">
            <v>Prešovská univerzita v Prešove</v>
          </cell>
          <cell r="E2732" t="str">
            <v>Filozofická fakulta</v>
          </cell>
          <cell r="L2732">
            <v>1</v>
          </cell>
          <cell r="M2732">
            <v>2</v>
          </cell>
          <cell r="AN2732">
            <v>2.5</v>
          </cell>
          <cell r="AO2732">
            <v>2.5</v>
          </cell>
          <cell r="AP2732">
            <v>0</v>
          </cell>
          <cell r="AQ2732">
            <v>0</v>
          </cell>
          <cell r="AR2732">
            <v>2.5</v>
          </cell>
          <cell r="BH2732">
            <v>2.5000000000000004</v>
          </cell>
          <cell r="BI2732">
            <v>2.5</v>
          </cell>
          <cell r="BJ2732">
            <v>0</v>
          </cell>
          <cell r="BK2732" t="str">
            <v>PU</v>
          </cell>
          <cell r="BN2732">
            <v>2.5</v>
          </cell>
        </row>
        <row r="2733">
          <cell r="A2733">
            <v>717000000</v>
          </cell>
          <cell r="D2733" t="str">
            <v>Prešovská univerzita v Prešove</v>
          </cell>
          <cell r="E2733" t="str">
            <v>Filozofická fakulta</v>
          </cell>
          <cell r="L2733">
            <v>1</v>
          </cell>
          <cell r="M2733">
            <v>2</v>
          </cell>
          <cell r="AN2733">
            <v>4.5</v>
          </cell>
          <cell r="AO2733">
            <v>4.5</v>
          </cell>
          <cell r="AP2733">
            <v>0</v>
          </cell>
          <cell r="AQ2733">
            <v>0</v>
          </cell>
          <cell r="AR2733">
            <v>4.5</v>
          </cell>
          <cell r="BH2733">
            <v>2.8928571428571432</v>
          </cell>
          <cell r="BI2733">
            <v>4.5</v>
          </cell>
          <cell r="BJ2733">
            <v>0</v>
          </cell>
          <cell r="BK2733" t="str">
            <v>PU</v>
          </cell>
          <cell r="BN2733">
            <v>4.5</v>
          </cell>
        </row>
        <row r="2734">
          <cell r="A2734">
            <v>717000000</v>
          </cell>
          <cell r="D2734" t="str">
            <v>Prešovská univerzita v Prešove</v>
          </cell>
          <cell r="E2734" t="str">
            <v>Filozofická fakulta</v>
          </cell>
          <cell r="L2734">
            <v>1</v>
          </cell>
          <cell r="M2734">
            <v>3</v>
          </cell>
          <cell r="AN2734">
            <v>2</v>
          </cell>
          <cell r="AO2734">
            <v>0</v>
          </cell>
          <cell r="AP2734">
            <v>0</v>
          </cell>
          <cell r="AQ2734">
            <v>0</v>
          </cell>
          <cell r="AR2734">
            <v>2</v>
          </cell>
          <cell r="BH2734">
            <v>6.6000000000000005</v>
          </cell>
          <cell r="BI2734">
            <v>2</v>
          </cell>
          <cell r="BJ2734">
            <v>2</v>
          </cell>
          <cell r="BK2734" t="str">
            <v>PU</v>
          </cell>
          <cell r="BN2734">
            <v>2</v>
          </cell>
        </row>
        <row r="2735">
          <cell r="A2735">
            <v>717000000</v>
          </cell>
          <cell r="D2735" t="str">
            <v>Prešovská univerzita v Prešove</v>
          </cell>
          <cell r="E2735" t="str">
            <v>Filozofická fakulta</v>
          </cell>
          <cell r="L2735">
            <v>2</v>
          </cell>
          <cell r="M2735">
            <v>3</v>
          </cell>
          <cell r="AN2735">
            <v>1</v>
          </cell>
          <cell r="AO2735">
            <v>0</v>
          </cell>
          <cell r="AP2735">
            <v>0</v>
          </cell>
          <cell r="AQ2735">
            <v>0</v>
          </cell>
          <cell r="AR2735">
            <v>0</v>
          </cell>
          <cell r="BH2735">
            <v>0</v>
          </cell>
          <cell r="BI2735">
            <v>3</v>
          </cell>
          <cell r="BJ2735">
            <v>0</v>
          </cell>
          <cell r="BK2735" t="str">
            <v>PU</v>
          </cell>
          <cell r="BN2735">
            <v>0</v>
          </cell>
        </row>
        <row r="2736">
          <cell r="A2736">
            <v>717000000</v>
          </cell>
          <cell r="D2736" t="str">
            <v>Prešovská univerzita v Prešove</v>
          </cell>
          <cell r="E2736" t="str">
            <v>Filozofická fakulta</v>
          </cell>
          <cell r="L2736">
            <v>1</v>
          </cell>
          <cell r="M2736">
            <v>2</v>
          </cell>
          <cell r="AN2736">
            <v>9</v>
          </cell>
          <cell r="AO2736">
            <v>9</v>
          </cell>
          <cell r="AP2736">
            <v>0</v>
          </cell>
          <cell r="AQ2736">
            <v>0</v>
          </cell>
          <cell r="AR2736">
            <v>9</v>
          </cell>
          <cell r="BH2736">
            <v>6.0000000000000009</v>
          </cell>
          <cell r="BI2736">
            <v>9</v>
          </cell>
          <cell r="BJ2736">
            <v>0</v>
          </cell>
          <cell r="BK2736" t="str">
            <v>PU</v>
          </cell>
          <cell r="BN2736">
            <v>9</v>
          </cell>
        </row>
        <row r="2737">
          <cell r="A2737">
            <v>717000000</v>
          </cell>
          <cell r="D2737" t="str">
            <v>Prešovská univerzita v Prešove</v>
          </cell>
          <cell r="E2737" t="str">
            <v>Filozofická fakulta</v>
          </cell>
          <cell r="L2737">
            <v>1</v>
          </cell>
          <cell r="M2737">
            <v>2</v>
          </cell>
          <cell r="AN2737">
            <v>10.5</v>
          </cell>
          <cell r="AO2737">
            <v>10.5</v>
          </cell>
          <cell r="AP2737">
            <v>0</v>
          </cell>
          <cell r="AQ2737">
            <v>0</v>
          </cell>
          <cell r="AR2737">
            <v>10.5</v>
          </cell>
          <cell r="BH2737">
            <v>14.175000000000001</v>
          </cell>
          <cell r="BI2737">
            <v>10.5</v>
          </cell>
          <cell r="BJ2737">
            <v>0</v>
          </cell>
          <cell r="BK2737" t="str">
            <v>PU</v>
          </cell>
          <cell r="BN2737">
            <v>10.5</v>
          </cell>
        </row>
        <row r="2738">
          <cell r="A2738">
            <v>717000000</v>
          </cell>
          <cell r="D2738" t="str">
            <v>Prešovská univerzita v Prešove</v>
          </cell>
          <cell r="E2738" t="str">
            <v>Filozofická fakulta</v>
          </cell>
          <cell r="L2738">
            <v>1</v>
          </cell>
          <cell r="M2738">
            <v>2</v>
          </cell>
          <cell r="AN2738">
            <v>8.5</v>
          </cell>
          <cell r="AO2738">
            <v>8.5</v>
          </cell>
          <cell r="AP2738">
            <v>0</v>
          </cell>
          <cell r="AQ2738">
            <v>0</v>
          </cell>
          <cell r="AR2738">
            <v>8.5</v>
          </cell>
          <cell r="BH2738">
            <v>18.700000000000003</v>
          </cell>
          <cell r="BI2738">
            <v>8.5</v>
          </cell>
          <cell r="BJ2738">
            <v>0</v>
          </cell>
          <cell r="BK2738" t="str">
            <v>PU</v>
          </cell>
          <cell r="BN2738">
            <v>8.5</v>
          </cell>
        </row>
        <row r="2739">
          <cell r="A2739">
            <v>717000000</v>
          </cell>
          <cell r="D2739" t="str">
            <v>Prešovská univerzita v Prešove</v>
          </cell>
          <cell r="E2739" t="str">
            <v>Filozofická fakulta</v>
          </cell>
          <cell r="L2739">
            <v>1</v>
          </cell>
          <cell r="M2739">
            <v>2</v>
          </cell>
          <cell r="AN2739">
            <v>13</v>
          </cell>
          <cell r="AO2739">
            <v>13</v>
          </cell>
          <cell r="AP2739">
            <v>0</v>
          </cell>
          <cell r="AQ2739">
            <v>0</v>
          </cell>
          <cell r="AR2739">
            <v>13</v>
          </cell>
          <cell r="BH2739">
            <v>10.725000000000001</v>
          </cell>
          <cell r="BI2739">
            <v>13</v>
          </cell>
          <cell r="BJ2739">
            <v>0</v>
          </cell>
          <cell r="BK2739" t="str">
            <v>PU</v>
          </cell>
          <cell r="BN2739">
            <v>13</v>
          </cell>
        </row>
        <row r="2740">
          <cell r="A2740">
            <v>717000000</v>
          </cell>
          <cell r="D2740" t="str">
            <v>Prešovská univerzita v Prešove</v>
          </cell>
          <cell r="E2740" t="str">
            <v>Filozofická fakulta</v>
          </cell>
          <cell r="L2740">
            <v>1</v>
          </cell>
          <cell r="M2740">
            <v>2</v>
          </cell>
          <cell r="AN2740">
            <v>10</v>
          </cell>
          <cell r="AO2740">
            <v>10</v>
          </cell>
          <cell r="AP2740">
            <v>0</v>
          </cell>
          <cell r="AQ2740">
            <v>0</v>
          </cell>
          <cell r="AR2740">
            <v>10</v>
          </cell>
          <cell r="BH2740">
            <v>0</v>
          </cell>
          <cell r="BI2740">
            <v>10</v>
          </cell>
          <cell r="BJ2740">
            <v>0</v>
          </cell>
          <cell r="BK2740" t="str">
            <v>PU</v>
          </cell>
          <cell r="BN2740">
            <v>10</v>
          </cell>
        </row>
        <row r="2741">
          <cell r="A2741">
            <v>717000000</v>
          </cell>
          <cell r="D2741" t="str">
            <v>Prešovská univerzita v Prešove</v>
          </cell>
          <cell r="E2741" t="str">
            <v>Filozofická fakulta</v>
          </cell>
          <cell r="L2741">
            <v>1</v>
          </cell>
          <cell r="M2741">
            <v>2</v>
          </cell>
          <cell r="AN2741">
            <v>6.5</v>
          </cell>
          <cell r="AO2741">
            <v>6.5</v>
          </cell>
          <cell r="AP2741">
            <v>0</v>
          </cell>
          <cell r="AQ2741">
            <v>0</v>
          </cell>
          <cell r="AR2741">
            <v>6.5</v>
          </cell>
          <cell r="BH2741">
            <v>8.3571428571428577</v>
          </cell>
          <cell r="BI2741">
            <v>6.5</v>
          </cell>
          <cell r="BJ2741">
            <v>0</v>
          </cell>
          <cell r="BK2741" t="str">
            <v>PU</v>
          </cell>
          <cell r="BN2741">
            <v>6.5</v>
          </cell>
        </row>
        <row r="2742">
          <cell r="A2742">
            <v>717000000</v>
          </cell>
          <cell r="D2742" t="str">
            <v>Prešovská univerzita v Prešove</v>
          </cell>
          <cell r="E2742" t="str">
            <v>Filozofická fakulta</v>
          </cell>
          <cell r="L2742">
            <v>1</v>
          </cell>
          <cell r="M2742">
            <v>2</v>
          </cell>
          <cell r="AN2742">
            <v>7</v>
          </cell>
          <cell r="AO2742">
            <v>8</v>
          </cell>
          <cell r="AP2742">
            <v>0</v>
          </cell>
          <cell r="AQ2742">
            <v>0</v>
          </cell>
          <cell r="AR2742">
            <v>7</v>
          </cell>
          <cell r="BH2742">
            <v>15.400000000000002</v>
          </cell>
          <cell r="BI2742">
            <v>8</v>
          </cell>
          <cell r="BJ2742">
            <v>0</v>
          </cell>
          <cell r="BK2742" t="str">
            <v>PU</v>
          </cell>
          <cell r="BN2742">
            <v>7</v>
          </cell>
        </row>
        <row r="2743">
          <cell r="A2743">
            <v>717000000</v>
          </cell>
          <cell r="D2743" t="str">
            <v>Prešovská univerzita v Prešove</v>
          </cell>
          <cell r="E2743" t="str">
            <v>Filozofická fakulta</v>
          </cell>
          <cell r="L2743">
            <v>1</v>
          </cell>
          <cell r="M2743">
            <v>2</v>
          </cell>
          <cell r="AN2743">
            <v>4</v>
          </cell>
          <cell r="AO2743">
            <v>5</v>
          </cell>
          <cell r="AP2743">
            <v>0</v>
          </cell>
          <cell r="AQ2743">
            <v>0</v>
          </cell>
          <cell r="AR2743">
            <v>4</v>
          </cell>
          <cell r="BH2743">
            <v>2.8571428571428572</v>
          </cell>
          <cell r="BI2743">
            <v>5</v>
          </cell>
          <cell r="BJ2743">
            <v>0</v>
          </cell>
          <cell r="BK2743" t="str">
            <v>PU</v>
          </cell>
          <cell r="BN2743">
            <v>4</v>
          </cell>
        </row>
        <row r="2744">
          <cell r="A2744">
            <v>717000000</v>
          </cell>
          <cell r="D2744" t="str">
            <v>Prešovská univerzita v Prešove</v>
          </cell>
          <cell r="E2744" t="str">
            <v>Fakulta manažmentu, ekonomiky a obchodu</v>
          </cell>
          <cell r="L2744">
            <v>2</v>
          </cell>
          <cell r="M2744">
            <v>1</v>
          </cell>
          <cell r="AN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BH2744">
            <v>0</v>
          </cell>
          <cell r="BI2744">
            <v>18</v>
          </cell>
          <cell r="BJ2744">
            <v>0</v>
          </cell>
          <cell r="BK2744" t="str">
            <v>PU</v>
          </cell>
          <cell r="BN2744">
            <v>0</v>
          </cell>
        </row>
        <row r="2745">
          <cell r="A2745">
            <v>717000000</v>
          </cell>
          <cell r="D2745" t="str">
            <v>Prešovská univerzita v Prešove</v>
          </cell>
          <cell r="E2745" t="str">
            <v>Filozofická fakulta</v>
          </cell>
          <cell r="L2745">
            <v>1</v>
          </cell>
          <cell r="M2745">
            <v>1</v>
          </cell>
          <cell r="AN2745">
            <v>7</v>
          </cell>
          <cell r="AO2745">
            <v>7</v>
          </cell>
          <cell r="AP2745">
            <v>0</v>
          </cell>
          <cell r="AQ2745">
            <v>0</v>
          </cell>
          <cell r="AR2745">
            <v>7</v>
          </cell>
          <cell r="BH2745">
            <v>6.7</v>
          </cell>
          <cell r="BI2745">
            <v>7</v>
          </cell>
          <cell r="BJ2745">
            <v>0</v>
          </cell>
          <cell r="BK2745" t="str">
            <v>PU</v>
          </cell>
          <cell r="BN2745">
            <v>7</v>
          </cell>
        </row>
        <row r="2746">
          <cell r="A2746">
            <v>717000000</v>
          </cell>
          <cell r="D2746" t="str">
            <v>Prešovská univerzita v Prešove</v>
          </cell>
          <cell r="E2746" t="str">
            <v>Gréckokatolícka teologická fakulta</v>
          </cell>
          <cell r="L2746">
            <v>1</v>
          </cell>
          <cell r="M2746">
            <v>2</v>
          </cell>
          <cell r="AN2746">
            <v>15</v>
          </cell>
          <cell r="AO2746">
            <v>16</v>
          </cell>
          <cell r="AP2746">
            <v>0</v>
          </cell>
          <cell r="AQ2746">
            <v>0</v>
          </cell>
          <cell r="AR2746">
            <v>15</v>
          </cell>
          <cell r="BH2746">
            <v>10.000000000000002</v>
          </cell>
          <cell r="BI2746">
            <v>16</v>
          </cell>
          <cell r="BJ2746">
            <v>0</v>
          </cell>
          <cell r="BK2746" t="str">
            <v>PU</v>
          </cell>
          <cell r="BN2746">
            <v>15</v>
          </cell>
        </row>
        <row r="2747">
          <cell r="A2747">
            <v>717000000</v>
          </cell>
          <cell r="D2747" t="str">
            <v>Prešovská univerzita v Prešove</v>
          </cell>
          <cell r="E2747" t="str">
            <v>Fakulta humanitných a prírodných vied</v>
          </cell>
          <cell r="L2747">
            <v>1</v>
          </cell>
          <cell r="M2747">
            <v>2</v>
          </cell>
          <cell r="AN2747">
            <v>8</v>
          </cell>
          <cell r="AO2747">
            <v>8.5</v>
          </cell>
          <cell r="AP2747">
            <v>0</v>
          </cell>
          <cell r="AQ2747">
            <v>0</v>
          </cell>
          <cell r="AR2747">
            <v>8</v>
          </cell>
          <cell r="BH2747">
            <v>8.5333333333333332</v>
          </cell>
          <cell r="BI2747">
            <v>8.5</v>
          </cell>
          <cell r="BJ2747">
            <v>0</v>
          </cell>
          <cell r="BK2747" t="str">
            <v>PU</v>
          </cell>
          <cell r="BN2747">
            <v>8</v>
          </cell>
        </row>
        <row r="2748">
          <cell r="A2748">
            <v>717000000</v>
          </cell>
          <cell r="D2748" t="str">
            <v>Prešovská univerzita v Prešove</v>
          </cell>
          <cell r="E2748" t="str">
            <v>Fakulta humanitných a prírodných vied</v>
          </cell>
          <cell r="L2748">
            <v>1</v>
          </cell>
          <cell r="M2748">
            <v>2</v>
          </cell>
          <cell r="AN2748">
            <v>3.5</v>
          </cell>
          <cell r="AO2748">
            <v>3.5</v>
          </cell>
          <cell r="AP2748">
            <v>3.5</v>
          </cell>
          <cell r="AQ2748">
            <v>3.5</v>
          </cell>
          <cell r="AR2748">
            <v>3.5</v>
          </cell>
          <cell r="BH2748">
            <v>4.8999999999999995</v>
          </cell>
          <cell r="BI2748">
            <v>3.5</v>
          </cell>
          <cell r="BJ2748">
            <v>0</v>
          </cell>
          <cell r="BK2748" t="str">
            <v>PU</v>
          </cell>
          <cell r="BN2748">
            <v>3.5</v>
          </cell>
        </row>
        <row r="2749">
          <cell r="A2749">
            <v>717000000</v>
          </cell>
          <cell r="D2749" t="str">
            <v>Prešovská univerzita v Prešove</v>
          </cell>
          <cell r="E2749" t="str">
            <v>Fakulta humanitných a prírodných vied</v>
          </cell>
          <cell r="L2749">
            <v>1</v>
          </cell>
          <cell r="M2749">
            <v>2</v>
          </cell>
          <cell r="AN2749">
            <v>5</v>
          </cell>
          <cell r="AO2749">
            <v>5</v>
          </cell>
          <cell r="AP2749">
            <v>0</v>
          </cell>
          <cell r="AQ2749">
            <v>0</v>
          </cell>
          <cell r="AR2749">
            <v>5</v>
          </cell>
          <cell r="BH2749">
            <v>7</v>
          </cell>
          <cell r="BI2749">
            <v>5</v>
          </cell>
          <cell r="BJ2749">
            <v>0</v>
          </cell>
          <cell r="BK2749" t="str">
            <v>PU</v>
          </cell>
          <cell r="BN2749">
            <v>5</v>
          </cell>
        </row>
        <row r="2750">
          <cell r="A2750">
            <v>717000000</v>
          </cell>
          <cell r="D2750" t="str">
            <v>Prešovská univerzita v Prešove</v>
          </cell>
          <cell r="E2750" t="str">
            <v>Fakulta humanitných a prírodných vied</v>
          </cell>
          <cell r="L2750">
            <v>1</v>
          </cell>
          <cell r="M2750">
            <v>2</v>
          </cell>
          <cell r="AN2750">
            <v>4</v>
          </cell>
          <cell r="AO2750">
            <v>5</v>
          </cell>
          <cell r="AP2750">
            <v>0</v>
          </cell>
          <cell r="AQ2750">
            <v>0</v>
          </cell>
          <cell r="AR2750">
            <v>4</v>
          </cell>
          <cell r="BH2750">
            <v>3</v>
          </cell>
          <cell r="BI2750">
            <v>5</v>
          </cell>
          <cell r="BJ2750">
            <v>0</v>
          </cell>
          <cell r="BK2750" t="str">
            <v>PU</v>
          </cell>
          <cell r="BN2750">
            <v>4</v>
          </cell>
        </row>
        <row r="2751">
          <cell r="A2751">
            <v>717000000</v>
          </cell>
          <cell r="D2751" t="str">
            <v>Prešovská univerzita v Prešove</v>
          </cell>
          <cell r="E2751" t="str">
            <v>Fakulta manažmentu, ekonomiky a obchodu</v>
          </cell>
          <cell r="L2751">
            <v>1</v>
          </cell>
          <cell r="M2751">
            <v>1</v>
          </cell>
          <cell r="AN2751">
            <v>204</v>
          </cell>
          <cell r="AO2751">
            <v>207</v>
          </cell>
          <cell r="AP2751">
            <v>0</v>
          </cell>
          <cell r="AQ2751">
            <v>0</v>
          </cell>
          <cell r="AR2751">
            <v>204</v>
          </cell>
          <cell r="BH2751">
            <v>157.4148148148148</v>
          </cell>
          <cell r="BI2751">
            <v>207</v>
          </cell>
          <cell r="BJ2751">
            <v>0</v>
          </cell>
          <cell r="BK2751" t="str">
            <v>PU</v>
          </cell>
          <cell r="BN2751">
            <v>204</v>
          </cell>
        </row>
        <row r="2752">
          <cell r="A2752">
            <v>717000000</v>
          </cell>
          <cell r="D2752" t="str">
            <v>Prešovská univerzita v Prešove</v>
          </cell>
          <cell r="E2752" t="str">
            <v>Pedagogická fakulta</v>
          </cell>
          <cell r="L2752">
            <v>1</v>
          </cell>
          <cell r="M2752">
            <v>2</v>
          </cell>
          <cell r="AN2752">
            <v>27</v>
          </cell>
          <cell r="AO2752">
            <v>28</v>
          </cell>
          <cell r="AP2752">
            <v>0</v>
          </cell>
          <cell r="AQ2752">
            <v>0</v>
          </cell>
          <cell r="AR2752">
            <v>27</v>
          </cell>
          <cell r="BH2752">
            <v>32.4</v>
          </cell>
          <cell r="BI2752">
            <v>28</v>
          </cell>
          <cell r="BJ2752">
            <v>0</v>
          </cell>
          <cell r="BK2752" t="str">
            <v>PU</v>
          </cell>
          <cell r="BN2752">
            <v>27</v>
          </cell>
        </row>
        <row r="2753">
          <cell r="A2753">
            <v>717000000</v>
          </cell>
          <cell r="D2753" t="str">
            <v>Prešovská univerzita v Prešove</v>
          </cell>
          <cell r="E2753" t="str">
            <v>Fakulta zdravotníckych odborov</v>
          </cell>
          <cell r="L2753">
            <v>1</v>
          </cell>
          <cell r="M2753">
            <v>2</v>
          </cell>
          <cell r="AN2753">
            <v>50</v>
          </cell>
          <cell r="AO2753">
            <v>50</v>
          </cell>
          <cell r="AP2753">
            <v>0</v>
          </cell>
          <cell r="AQ2753">
            <v>0</v>
          </cell>
          <cell r="AR2753">
            <v>50</v>
          </cell>
          <cell r="BH2753">
            <v>50</v>
          </cell>
          <cell r="BI2753">
            <v>50</v>
          </cell>
          <cell r="BJ2753">
            <v>0</v>
          </cell>
          <cell r="BK2753" t="str">
            <v>PU</v>
          </cell>
          <cell r="BN2753">
            <v>50</v>
          </cell>
        </row>
        <row r="2754">
          <cell r="A2754">
            <v>717000000</v>
          </cell>
          <cell r="D2754" t="str">
            <v>Prešovská univerzita v Prešove</v>
          </cell>
          <cell r="E2754" t="str">
            <v>Fakulta zdravotníckych odborov</v>
          </cell>
          <cell r="L2754">
            <v>1</v>
          </cell>
          <cell r="M2754">
            <v>2</v>
          </cell>
          <cell r="AN2754">
            <v>50</v>
          </cell>
          <cell r="AO2754">
            <v>51</v>
          </cell>
          <cell r="AP2754">
            <v>0</v>
          </cell>
          <cell r="AQ2754">
            <v>0</v>
          </cell>
          <cell r="AR2754">
            <v>50</v>
          </cell>
          <cell r="BH2754">
            <v>105.76923076923079</v>
          </cell>
          <cell r="BI2754">
            <v>51</v>
          </cell>
          <cell r="BJ2754">
            <v>0</v>
          </cell>
          <cell r="BK2754" t="str">
            <v>PU</v>
          </cell>
          <cell r="BN2754">
            <v>50</v>
          </cell>
        </row>
        <row r="2755">
          <cell r="A2755">
            <v>717000000</v>
          </cell>
          <cell r="D2755" t="str">
            <v>Prešovská univerzita v Prešove</v>
          </cell>
          <cell r="E2755">
            <v>0</v>
          </cell>
          <cell r="L2755">
            <v>1</v>
          </cell>
          <cell r="M2755">
            <v>3</v>
          </cell>
          <cell r="AN2755">
            <v>2</v>
          </cell>
          <cell r="AO2755">
            <v>0</v>
          </cell>
          <cell r="AP2755">
            <v>0</v>
          </cell>
          <cell r="AQ2755">
            <v>0</v>
          </cell>
          <cell r="AR2755">
            <v>2</v>
          </cell>
          <cell r="BH2755">
            <v>6.6000000000000005</v>
          </cell>
          <cell r="BI2755">
            <v>2</v>
          </cell>
          <cell r="BJ2755">
            <v>2</v>
          </cell>
          <cell r="BK2755" t="str">
            <v>PU</v>
          </cell>
          <cell r="BN2755">
            <v>2</v>
          </cell>
        </row>
        <row r="2756">
          <cell r="A2756">
            <v>717000000</v>
          </cell>
          <cell r="D2756" t="str">
            <v>Prešovská univerzita v Prešove</v>
          </cell>
          <cell r="E2756">
            <v>0</v>
          </cell>
          <cell r="L2756">
            <v>1</v>
          </cell>
          <cell r="M2756">
            <v>2</v>
          </cell>
          <cell r="AN2756">
            <v>1</v>
          </cell>
          <cell r="AO2756">
            <v>1.5</v>
          </cell>
          <cell r="AP2756">
            <v>0</v>
          </cell>
          <cell r="AQ2756">
            <v>0</v>
          </cell>
          <cell r="AR2756">
            <v>1</v>
          </cell>
          <cell r="BH2756">
            <v>1.1000000000000001</v>
          </cell>
          <cell r="BI2756">
            <v>1.5</v>
          </cell>
          <cell r="BJ2756">
            <v>0</v>
          </cell>
          <cell r="BK2756" t="str">
            <v>PU</v>
          </cell>
          <cell r="BN2756">
            <v>1</v>
          </cell>
        </row>
        <row r="2757">
          <cell r="A2757">
            <v>717000000</v>
          </cell>
          <cell r="D2757" t="str">
            <v>Prešovská univerzita v Prešove</v>
          </cell>
          <cell r="E2757">
            <v>0</v>
          </cell>
          <cell r="L2757">
            <v>1</v>
          </cell>
          <cell r="M2757">
            <v>2</v>
          </cell>
          <cell r="AN2757">
            <v>1</v>
          </cell>
          <cell r="AO2757">
            <v>1</v>
          </cell>
          <cell r="AP2757">
            <v>0</v>
          </cell>
          <cell r="AQ2757">
            <v>0</v>
          </cell>
          <cell r="AR2757">
            <v>1</v>
          </cell>
          <cell r="BH2757">
            <v>1.0250896057347672</v>
          </cell>
          <cell r="BI2757">
            <v>1</v>
          </cell>
          <cell r="BJ2757">
            <v>0</v>
          </cell>
          <cell r="BK2757" t="str">
            <v>PU</v>
          </cell>
          <cell r="BN2757">
            <v>1</v>
          </cell>
        </row>
        <row r="2758">
          <cell r="A2758">
            <v>717000000</v>
          </cell>
          <cell r="D2758" t="str">
            <v>Prešovská univerzita v Prešove</v>
          </cell>
          <cell r="E2758">
            <v>0</v>
          </cell>
          <cell r="L2758">
            <v>1</v>
          </cell>
          <cell r="M2758">
            <v>1</v>
          </cell>
          <cell r="AN2758">
            <v>11</v>
          </cell>
          <cell r="AO2758">
            <v>13.5</v>
          </cell>
          <cell r="AP2758">
            <v>0</v>
          </cell>
          <cell r="AQ2758">
            <v>0</v>
          </cell>
          <cell r="AR2758">
            <v>11</v>
          </cell>
          <cell r="BH2758">
            <v>8.9438035264483631</v>
          </cell>
          <cell r="BI2758">
            <v>13.5</v>
          </cell>
          <cell r="BJ2758">
            <v>0</v>
          </cell>
          <cell r="BK2758" t="str">
            <v>PU</v>
          </cell>
          <cell r="BN2758">
            <v>11</v>
          </cell>
        </row>
        <row r="2759">
          <cell r="A2759">
            <v>704000000</v>
          </cell>
          <cell r="D2759" t="str">
            <v>Slovenská poľnohospodárska univerzita v Nitre</v>
          </cell>
          <cell r="E2759" t="str">
            <v>Fakulta záhradníctva a krajinného inžinierstva</v>
          </cell>
          <cell r="L2759">
            <v>1</v>
          </cell>
          <cell r="M2759">
            <v>2</v>
          </cell>
          <cell r="AN2759">
            <v>1</v>
          </cell>
          <cell r="AO2759">
            <v>1</v>
          </cell>
          <cell r="AP2759">
            <v>0</v>
          </cell>
          <cell r="AQ2759">
            <v>0</v>
          </cell>
          <cell r="AR2759">
            <v>1</v>
          </cell>
          <cell r="BH2759">
            <v>1.0666666666666669</v>
          </cell>
          <cell r="BI2759">
            <v>1</v>
          </cell>
          <cell r="BJ2759">
            <v>0</v>
          </cell>
          <cell r="BK2759" t="str">
            <v>SPU</v>
          </cell>
          <cell r="BN2759">
            <v>1</v>
          </cell>
        </row>
        <row r="2760">
          <cell r="A2760">
            <v>727000000</v>
          </cell>
          <cell r="D2760" t="str">
            <v>Paneurópska vysoká škola</v>
          </cell>
          <cell r="E2760" t="str">
            <v>Fakulta masmédií</v>
          </cell>
          <cell r="L2760">
            <v>1</v>
          </cell>
          <cell r="M2760">
            <v>3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BH2760">
            <v>0</v>
          </cell>
          <cell r="BI2760">
            <v>6</v>
          </cell>
          <cell r="BJ2760">
            <v>0</v>
          </cell>
          <cell r="BK2760" t="str">
            <v>PEVŠ</v>
          </cell>
          <cell r="BN2760">
            <v>0</v>
          </cell>
        </row>
        <row r="2761">
          <cell r="A2761">
            <v>727000000</v>
          </cell>
          <cell r="D2761" t="str">
            <v>Paneurópska vysoká škola</v>
          </cell>
          <cell r="E2761" t="str">
            <v>Fakulta psychológie</v>
          </cell>
          <cell r="L2761">
            <v>1</v>
          </cell>
          <cell r="M2761">
            <v>3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BH2761">
            <v>0</v>
          </cell>
          <cell r="BI2761">
            <v>2</v>
          </cell>
          <cell r="BJ2761">
            <v>0</v>
          </cell>
          <cell r="BK2761" t="str">
            <v>PEVŠ</v>
          </cell>
          <cell r="BN2761">
            <v>0</v>
          </cell>
        </row>
        <row r="2762">
          <cell r="A2762">
            <v>738000000</v>
          </cell>
          <cell r="D2762" t="str">
            <v>Vysoká škola NEWTON, a.s.</v>
          </cell>
          <cell r="E2762">
            <v>0</v>
          </cell>
          <cell r="L2762">
            <v>3</v>
          </cell>
          <cell r="M2762">
            <v>2</v>
          </cell>
          <cell r="AN2762">
            <v>24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BH2762">
            <v>0</v>
          </cell>
          <cell r="BI2762">
            <v>24</v>
          </cell>
          <cell r="BJ2762">
            <v>0</v>
          </cell>
          <cell r="BK2762" t="str">
            <v>NEWTON</v>
          </cell>
          <cell r="BN2762">
            <v>0</v>
          </cell>
        </row>
        <row r="2763">
          <cell r="A2763">
            <v>701000000</v>
          </cell>
          <cell r="D2763" t="str">
            <v>Univerzita Komenského v Bratislave</v>
          </cell>
          <cell r="E2763" t="str">
            <v>Právnická fakulta</v>
          </cell>
          <cell r="L2763">
            <v>1</v>
          </cell>
          <cell r="M2763">
            <v>3</v>
          </cell>
          <cell r="AN2763">
            <v>4</v>
          </cell>
          <cell r="AO2763">
            <v>0</v>
          </cell>
          <cell r="AP2763">
            <v>0</v>
          </cell>
          <cell r="AQ2763">
            <v>0</v>
          </cell>
          <cell r="AR2763">
            <v>4</v>
          </cell>
          <cell r="BH2763">
            <v>17.600000000000001</v>
          </cell>
          <cell r="BI2763">
            <v>4</v>
          </cell>
          <cell r="BJ2763">
            <v>4</v>
          </cell>
          <cell r="BK2763" t="str">
            <v>UK</v>
          </cell>
          <cell r="BN2763">
            <v>4</v>
          </cell>
        </row>
        <row r="2764">
          <cell r="A2764">
            <v>702000000</v>
          </cell>
          <cell r="D2764" t="str">
            <v>Slovenská technická univerzita v Bratislave</v>
          </cell>
          <cell r="E2764" t="str">
            <v>Fakulta chemickej a potravinárskej technológie</v>
          </cell>
          <cell r="L2764">
            <v>1</v>
          </cell>
          <cell r="M2764">
            <v>3</v>
          </cell>
          <cell r="AN2764">
            <v>1</v>
          </cell>
          <cell r="AO2764">
            <v>0</v>
          </cell>
          <cell r="AP2764">
            <v>0</v>
          </cell>
          <cell r="AQ2764">
            <v>0</v>
          </cell>
          <cell r="AR2764">
            <v>1</v>
          </cell>
          <cell r="BH2764">
            <v>6.3000000000000007</v>
          </cell>
          <cell r="BI2764">
            <v>2</v>
          </cell>
          <cell r="BJ2764">
            <v>1</v>
          </cell>
          <cell r="BK2764" t="str">
            <v>STU</v>
          </cell>
          <cell r="BN2764">
            <v>1</v>
          </cell>
        </row>
        <row r="2765">
          <cell r="A2765">
            <v>702000000</v>
          </cell>
          <cell r="D2765" t="str">
            <v>Slovenská technická univerzita v Bratislave</v>
          </cell>
          <cell r="E2765" t="str">
            <v>Stavebná fakulta</v>
          </cell>
          <cell r="L2765">
            <v>2</v>
          </cell>
          <cell r="M2765">
            <v>3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BH2765">
            <v>0</v>
          </cell>
          <cell r="BI2765">
            <v>1</v>
          </cell>
          <cell r="BJ2765">
            <v>0</v>
          </cell>
          <cell r="BK2765" t="str">
            <v>STU</v>
          </cell>
          <cell r="BN2765">
            <v>0</v>
          </cell>
        </row>
        <row r="2766">
          <cell r="A2766">
            <v>702000000</v>
          </cell>
          <cell r="D2766" t="str">
            <v>Slovenská technická univerzita v Bratislave</v>
          </cell>
          <cell r="E2766" t="str">
            <v>Materiálovotechnologická fakulta so sídlom v Trnave</v>
          </cell>
          <cell r="L2766">
            <v>1</v>
          </cell>
          <cell r="M2766">
            <v>3</v>
          </cell>
          <cell r="AN2766">
            <v>2</v>
          </cell>
          <cell r="AO2766">
            <v>0</v>
          </cell>
          <cell r="AP2766">
            <v>0</v>
          </cell>
          <cell r="AQ2766">
            <v>2</v>
          </cell>
          <cell r="AR2766">
            <v>2</v>
          </cell>
          <cell r="BH2766">
            <v>12.600000000000001</v>
          </cell>
          <cell r="BI2766">
            <v>2</v>
          </cell>
          <cell r="BJ2766">
            <v>2</v>
          </cell>
          <cell r="BK2766" t="str">
            <v>STU</v>
          </cell>
          <cell r="BN2766">
            <v>2</v>
          </cell>
        </row>
        <row r="2767">
          <cell r="A2767">
            <v>727000000</v>
          </cell>
          <cell r="D2767" t="str">
            <v>Paneurópska vysoká škola</v>
          </cell>
          <cell r="E2767" t="str">
            <v>Fakulta práva</v>
          </cell>
          <cell r="L2767">
            <v>2</v>
          </cell>
          <cell r="M2767">
            <v>1</v>
          </cell>
          <cell r="AN2767">
            <v>1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BH2767">
            <v>0</v>
          </cell>
          <cell r="BI2767">
            <v>105</v>
          </cell>
          <cell r="BJ2767">
            <v>0</v>
          </cell>
          <cell r="BK2767" t="str">
            <v>PEVŠ</v>
          </cell>
          <cell r="BN2767">
            <v>0</v>
          </cell>
        </row>
        <row r="2768">
          <cell r="A2768">
            <v>702000000</v>
          </cell>
          <cell r="D2768" t="str">
            <v>Slovenská technická univerzita v Bratislave</v>
          </cell>
          <cell r="E2768" t="str">
            <v>Stavebná fakulta</v>
          </cell>
          <cell r="L2768">
            <v>1</v>
          </cell>
          <cell r="M2768">
            <v>3</v>
          </cell>
          <cell r="AN2768">
            <v>0</v>
          </cell>
          <cell r="AO2768">
            <v>0</v>
          </cell>
          <cell r="AP2768">
            <v>0</v>
          </cell>
          <cell r="AQ2768">
            <v>0</v>
          </cell>
          <cell r="AR2768">
            <v>0</v>
          </cell>
          <cell r="BH2768">
            <v>0</v>
          </cell>
          <cell r="BI2768">
            <v>1</v>
          </cell>
          <cell r="BJ2768">
            <v>0</v>
          </cell>
          <cell r="BK2768" t="str">
            <v>STU</v>
          </cell>
          <cell r="BN2768">
            <v>0</v>
          </cell>
        </row>
        <row r="2769">
          <cell r="A2769">
            <v>740000000</v>
          </cell>
          <cell r="D2769" t="str">
            <v>Vysoká škola logistiky o.p.s.</v>
          </cell>
          <cell r="E2769">
            <v>0</v>
          </cell>
          <cell r="L2769">
            <v>3</v>
          </cell>
          <cell r="M2769">
            <v>1</v>
          </cell>
          <cell r="AN2769">
            <v>1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BH2769">
            <v>0</v>
          </cell>
          <cell r="BI2769">
            <v>20</v>
          </cell>
          <cell r="BJ2769">
            <v>0</v>
          </cell>
          <cell r="BK2769" t="str">
            <v>VSLO Přerov</v>
          </cell>
          <cell r="BN2769">
            <v>0</v>
          </cell>
        </row>
        <row r="2770">
          <cell r="A2770">
            <v>724000000</v>
          </cell>
          <cell r="D2770" t="str">
            <v>Vysoká škola zdravotníctva a sociálnej práce sv. Alžbety v Bratislave, n. o.</v>
          </cell>
          <cell r="E2770">
            <v>0</v>
          </cell>
          <cell r="L2770">
            <v>2</v>
          </cell>
          <cell r="M2770">
            <v>2</v>
          </cell>
          <cell r="AN2770">
            <v>38</v>
          </cell>
          <cell r="AO2770">
            <v>0</v>
          </cell>
          <cell r="AP2770">
            <v>0</v>
          </cell>
          <cell r="AQ2770">
            <v>0</v>
          </cell>
          <cell r="AR2770">
            <v>0</v>
          </cell>
          <cell r="BH2770">
            <v>0</v>
          </cell>
          <cell r="BI2770">
            <v>38</v>
          </cell>
          <cell r="BJ2770">
            <v>0</v>
          </cell>
          <cell r="BK2770" t="str">
            <v>VŠZaSP</v>
          </cell>
          <cell r="BN2770">
            <v>0</v>
          </cell>
        </row>
        <row r="2771">
          <cell r="A2771">
            <v>724000000</v>
          </cell>
          <cell r="D2771" t="str">
            <v>Vysoká škola zdravotníctva a sociálnej práce sv. Alžbety v Bratislave, n. o.</v>
          </cell>
          <cell r="E2771">
            <v>0</v>
          </cell>
          <cell r="L2771">
            <v>2</v>
          </cell>
          <cell r="M2771">
            <v>2</v>
          </cell>
          <cell r="AN2771">
            <v>35</v>
          </cell>
          <cell r="AO2771">
            <v>0</v>
          </cell>
          <cell r="AP2771">
            <v>0</v>
          </cell>
          <cell r="AQ2771">
            <v>0</v>
          </cell>
          <cell r="AR2771">
            <v>0</v>
          </cell>
          <cell r="BH2771">
            <v>0</v>
          </cell>
          <cell r="BI2771">
            <v>35</v>
          </cell>
          <cell r="BJ2771">
            <v>0</v>
          </cell>
          <cell r="BK2771" t="str">
            <v>VŠZaSP</v>
          </cell>
          <cell r="BN2771">
            <v>0</v>
          </cell>
        </row>
        <row r="2772">
          <cell r="A2772">
            <v>724000000</v>
          </cell>
          <cell r="D2772" t="str">
            <v>Vysoká škola zdravotníctva a sociálnej práce sv. Alžbety v Bratislave, n. o.</v>
          </cell>
          <cell r="E2772">
            <v>0</v>
          </cell>
          <cell r="L2772">
            <v>2</v>
          </cell>
          <cell r="M2772">
            <v>2</v>
          </cell>
          <cell r="AN2772">
            <v>18</v>
          </cell>
          <cell r="AO2772">
            <v>0</v>
          </cell>
          <cell r="AP2772">
            <v>0</v>
          </cell>
          <cell r="AQ2772">
            <v>0</v>
          </cell>
          <cell r="AR2772">
            <v>0</v>
          </cell>
          <cell r="BH2772">
            <v>0</v>
          </cell>
          <cell r="BI2772">
            <v>18</v>
          </cell>
          <cell r="BJ2772">
            <v>0</v>
          </cell>
          <cell r="BK2772" t="str">
            <v>VŠZaSP</v>
          </cell>
          <cell r="BN2772">
            <v>0</v>
          </cell>
        </row>
        <row r="2773">
          <cell r="A2773">
            <v>724000000</v>
          </cell>
          <cell r="D2773" t="str">
            <v>Vysoká škola zdravotníctva a sociálnej práce sv. Alžbety v Bratislave, n. o.</v>
          </cell>
          <cell r="E2773">
            <v>0</v>
          </cell>
          <cell r="L2773">
            <v>2</v>
          </cell>
          <cell r="M2773">
            <v>2</v>
          </cell>
          <cell r="AN2773">
            <v>25</v>
          </cell>
          <cell r="AO2773">
            <v>0</v>
          </cell>
          <cell r="AP2773">
            <v>0</v>
          </cell>
          <cell r="AQ2773">
            <v>0</v>
          </cell>
          <cell r="AR2773">
            <v>0</v>
          </cell>
          <cell r="BH2773">
            <v>0</v>
          </cell>
          <cell r="BI2773">
            <v>25</v>
          </cell>
          <cell r="BJ2773">
            <v>0</v>
          </cell>
          <cell r="BK2773" t="str">
            <v>VŠZaSP</v>
          </cell>
          <cell r="BN2773">
            <v>0</v>
          </cell>
        </row>
        <row r="2774">
          <cell r="A2774">
            <v>724000000</v>
          </cell>
          <cell r="D2774" t="str">
            <v>Vysoká škola zdravotníctva a sociálnej práce sv. Alžbety v Bratislave, n. o.</v>
          </cell>
          <cell r="E2774">
            <v>0</v>
          </cell>
          <cell r="L2774">
            <v>2</v>
          </cell>
          <cell r="M2774">
            <v>2</v>
          </cell>
          <cell r="AN2774">
            <v>34</v>
          </cell>
          <cell r="AO2774">
            <v>0</v>
          </cell>
          <cell r="AP2774">
            <v>0</v>
          </cell>
          <cell r="AQ2774">
            <v>0</v>
          </cell>
          <cell r="AR2774">
            <v>0</v>
          </cell>
          <cell r="BH2774">
            <v>0</v>
          </cell>
          <cell r="BI2774">
            <v>34</v>
          </cell>
          <cell r="BJ2774">
            <v>0</v>
          </cell>
          <cell r="BK2774" t="str">
            <v>VŠZaSP</v>
          </cell>
          <cell r="BN2774">
            <v>0</v>
          </cell>
        </row>
        <row r="2775">
          <cell r="A2775">
            <v>724000000</v>
          </cell>
          <cell r="D2775" t="str">
            <v>Vysoká škola zdravotníctva a sociálnej práce sv. Alžbety v Bratislave, n. o.</v>
          </cell>
          <cell r="E2775">
            <v>0</v>
          </cell>
          <cell r="L2775">
            <v>2</v>
          </cell>
          <cell r="M2775">
            <v>2</v>
          </cell>
          <cell r="AN2775">
            <v>36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BH2775">
            <v>0</v>
          </cell>
          <cell r="BI2775">
            <v>36</v>
          </cell>
          <cell r="BJ2775">
            <v>0</v>
          </cell>
          <cell r="BK2775" t="str">
            <v>VŠZaSP</v>
          </cell>
          <cell r="BN2775">
            <v>0</v>
          </cell>
        </row>
        <row r="2776">
          <cell r="A2776">
            <v>724000000</v>
          </cell>
          <cell r="D2776" t="str">
            <v>Vysoká škola zdravotníctva a sociálnej práce sv. Alžbety v Bratislave, n. o.</v>
          </cell>
          <cell r="E2776">
            <v>0</v>
          </cell>
          <cell r="L2776">
            <v>2</v>
          </cell>
          <cell r="M2776">
            <v>2</v>
          </cell>
          <cell r="AN2776">
            <v>58</v>
          </cell>
          <cell r="AO2776">
            <v>0</v>
          </cell>
          <cell r="AP2776">
            <v>0</v>
          </cell>
          <cell r="AQ2776">
            <v>0</v>
          </cell>
          <cell r="AR2776">
            <v>0</v>
          </cell>
          <cell r="BH2776">
            <v>0</v>
          </cell>
          <cell r="BI2776">
            <v>58</v>
          </cell>
          <cell r="BJ2776">
            <v>0</v>
          </cell>
          <cell r="BK2776" t="str">
            <v>VŠZaSP</v>
          </cell>
          <cell r="BN2776">
            <v>0</v>
          </cell>
        </row>
        <row r="2777">
          <cell r="A2777">
            <v>724000000</v>
          </cell>
          <cell r="D2777" t="str">
            <v>Vysoká škola zdravotníctva a sociálnej práce sv. Alžbety v Bratislave, n. o.</v>
          </cell>
          <cell r="E2777">
            <v>0</v>
          </cell>
          <cell r="L2777">
            <v>2</v>
          </cell>
          <cell r="M2777">
            <v>2</v>
          </cell>
          <cell r="AN2777">
            <v>41</v>
          </cell>
          <cell r="AO2777">
            <v>0</v>
          </cell>
          <cell r="AP2777">
            <v>0</v>
          </cell>
          <cell r="AQ2777">
            <v>0</v>
          </cell>
          <cell r="AR2777">
            <v>0</v>
          </cell>
          <cell r="BH2777">
            <v>0</v>
          </cell>
          <cell r="BI2777">
            <v>41</v>
          </cell>
          <cell r="BJ2777">
            <v>0</v>
          </cell>
          <cell r="BK2777" t="str">
            <v>VŠZaSP</v>
          </cell>
          <cell r="BN2777">
            <v>0</v>
          </cell>
        </row>
        <row r="2778">
          <cell r="A2778">
            <v>724000000</v>
          </cell>
          <cell r="D2778" t="str">
            <v>Vysoká škola zdravotníctva a sociálnej práce sv. Alžbety v Bratislave, n. o.</v>
          </cell>
          <cell r="E2778">
            <v>0</v>
          </cell>
          <cell r="L2778">
            <v>2</v>
          </cell>
          <cell r="M2778">
            <v>2</v>
          </cell>
          <cell r="AN2778">
            <v>36</v>
          </cell>
          <cell r="AO2778">
            <v>0</v>
          </cell>
          <cell r="AP2778">
            <v>0</v>
          </cell>
          <cell r="AQ2778">
            <v>0</v>
          </cell>
          <cell r="AR2778">
            <v>0</v>
          </cell>
          <cell r="BH2778">
            <v>0</v>
          </cell>
          <cell r="BI2778">
            <v>36</v>
          </cell>
          <cell r="BJ2778">
            <v>0</v>
          </cell>
          <cell r="BK2778" t="str">
            <v>VŠZaSP</v>
          </cell>
          <cell r="BN2778">
            <v>0</v>
          </cell>
        </row>
        <row r="2779">
          <cell r="A2779">
            <v>724000000</v>
          </cell>
          <cell r="D2779" t="str">
            <v>Vysoká škola zdravotníctva a sociálnej práce sv. Alžbety v Bratislave, n. o.</v>
          </cell>
          <cell r="E2779">
            <v>0</v>
          </cell>
          <cell r="L2779">
            <v>2</v>
          </cell>
          <cell r="M2779">
            <v>2</v>
          </cell>
          <cell r="AN2779">
            <v>27</v>
          </cell>
          <cell r="AO2779">
            <v>0</v>
          </cell>
          <cell r="AP2779">
            <v>0</v>
          </cell>
          <cell r="AQ2779">
            <v>0</v>
          </cell>
          <cell r="AR2779">
            <v>0</v>
          </cell>
          <cell r="BH2779">
            <v>0</v>
          </cell>
          <cell r="BI2779">
            <v>27</v>
          </cell>
          <cell r="BJ2779">
            <v>0</v>
          </cell>
          <cell r="BK2779" t="str">
            <v>VŠZaSP</v>
          </cell>
          <cell r="BN2779">
            <v>0</v>
          </cell>
        </row>
        <row r="2780">
          <cell r="A2780">
            <v>724000000</v>
          </cell>
          <cell r="D2780" t="str">
            <v>Vysoká škola zdravotníctva a sociálnej práce sv. Alžbety v Bratislave, n. o.</v>
          </cell>
          <cell r="E2780">
            <v>0</v>
          </cell>
          <cell r="L2780">
            <v>2</v>
          </cell>
          <cell r="M2780">
            <v>1</v>
          </cell>
          <cell r="AN2780">
            <v>14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BH2780">
            <v>0</v>
          </cell>
          <cell r="BI2780">
            <v>14</v>
          </cell>
          <cell r="BJ2780">
            <v>0</v>
          </cell>
          <cell r="BK2780" t="str">
            <v>VŠZaSP</v>
          </cell>
          <cell r="BN2780">
            <v>0</v>
          </cell>
        </row>
        <row r="2781">
          <cell r="A2781">
            <v>724000000</v>
          </cell>
          <cell r="D2781" t="str">
            <v>Vysoká škola zdravotníctva a sociálnej práce sv. Alžbety v Bratislave, n. o.</v>
          </cell>
          <cell r="E2781">
            <v>0</v>
          </cell>
          <cell r="L2781">
            <v>2</v>
          </cell>
          <cell r="M2781">
            <v>2</v>
          </cell>
          <cell r="AN2781">
            <v>39</v>
          </cell>
          <cell r="AO2781">
            <v>0</v>
          </cell>
          <cell r="AP2781">
            <v>0</v>
          </cell>
          <cell r="AQ2781">
            <v>0</v>
          </cell>
          <cell r="AR2781">
            <v>0</v>
          </cell>
          <cell r="BH2781">
            <v>0</v>
          </cell>
          <cell r="BI2781">
            <v>39</v>
          </cell>
          <cell r="BJ2781">
            <v>0</v>
          </cell>
          <cell r="BK2781" t="str">
            <v>VŠZaSP</v>
          </cell>
          <cell r="BN2781">
            <v>0</v>
          </cell>
        </row>
        <row r="2782">
          <cell r="A2782">
            <v>724000000</v>
          </cell>
          <cell r="D2782" t="str">
            <v>Vysoká škola zdravotníctva a sociálnej práce sv. Alžbety v Bratislave, n. o.</v>
          </cell>
          <cell r="E2782">
            <v>0</v>
          </cell>
          <cell r="L2782">
            <v>2</v>
          </cell>
          <cell r="M2782">
            <v>2</v>
          </cell>
          <cell r="AN2782">
            <v>87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BH2782">
            <v>0</v>
          </cell>
          <cell r="BI2782">
            <v>87</v>
          </cell>
          <cell r="BJ2782">
            <v>0</v>
          </cell>
          <cell r="BK2782" t="str">
            <v>VŠZaSP</v>
          </cell>
          <cell r="BN2782">
            <v>0</v>
          </cell>
        </row>
        <row r="2783">
          <cell r="A2783">
            <v>724000000</v>
          </cell>
          <cell r="D2783" t="str">
            <v>Vysoká škola zdravotníctva a sociálnej práce sv. Alžbety v Bratislave, n. o.</v>
          </cell>
          <cell r="E2783">
            <v>0</v>
          </cell>
          <cell r="L2783">
            <v>2</v>
          </cell>
          <cell r="M2783">
            <v>2</v>
          </cell>
          <cell r="AN2783">
            <v>55</v>
          </cell>
          <cell r="AO2783">
            <v>0</v>
          </cell>
          <cell r="AP2783">
            <v>0</v>
          </cell>
          <cell r="AQ2783">
            <v>0</v>
          </cell>
          <cell r="AR2783">
            <v>0</v>
          </cell>
          <cell r="BH2783">
            <v>0</v>
          </cell>
          <cell r="BI2783">
            <v>55</v>
          </cell>
          <cell r="BJ2783">
            <v>0</v>
          </cell>
          <cell r="BK2783" t="str">
            <v>VŠZaSP</v>
          </cell>
          <cell r="BN2783">
            <v>0</v>
          </cell>
        </row>
        <row r="2784">
          <cell r="A2784">
            <v>724000000</v>
          </cell>
          <cell r="D2784" t="str">
            <v>Vysoká škola zdravotníctva a sociálnej práce sv. Alžbety v Bratislave, n. o.</v>
          </cell>
          <cell r="E2784">
            <v>0</v>
          </cell>
          <cell r="L2784">
            <v>2</v>
          </cell>
          <cell r="M2784">
            <v>2</v>
          </cell>
          <cell r="AN2784">
            <v>26</v>
          </cell>
          <cell r="AO2784">
            <v>0</v>
          </cell>
          <cell r="AP2784">
            <v>0</v>
          </cell>
          <cell r="AQ2784">
            <v>0</v>
          </cell>
          <cell r="AR2784">
            <v>0</v>
          </cell>
          <cell r="BH2784">
            <v>0</v>
          </cell>
          <cell r="BI2784">
            <v>26</v>
          </cell>
          <cell r="BJ2784">
            <v>0</v>
          </cell>
          <cell r="BK2784" t="str">
            <v>VŠZaSP</v>
          </cell>
          <cell r="BN2784">
            <v>0</v>
          </cell>
        </row>
        <row r="2785">
          <cell r="A2785">
            <v>741000000</v>
          </cell>
          <cell r="D2785" t="str">
            <v>University College Prague – Vysoká škola mezinárodních vztahů a Vysoká škola hotelová a ekonomická s.r.o.</v>
          </cell>
          <cell r="E2785">
            <v>0</v>
          </cell>
          <cell r="L2785">
            <v>3</v>
          </cell>
          <cell r="M2785">
            <v>1</v>
          </cell>
          <cell r="AN2785">
            <v>73</v>
          </cell>
          <cell r="AO2785">
            <v>0</v>
          </cell>
          <cell r="AP2785">
            <v>0</v>
          </cell>
          <cell r="AQ2785">
            <v>0</v>
          </cell>
          <cell r="AR2785">
            <v>0</v>
          </cell>
          <cell r="BH2785">
            <v>0</v>
          </cell>
          <cell r="BI2785">
            <v>73</v>
          </cell>
          <cell r="BJ2785">
            <v>0</v>
          </cell>
          <cell r="BK2785" t="str">
            <v>UCP</v>
          </cell>
          <cell r="BN2785">
            <v>0</v>
          </cell>
        </row>
        <row r="2786">
          <cell r="A2786">
            <v>741000000</v>
          </cell>
          <cell r="D2786" t="str">
            <v>University College Prague – Vysoká škola mezinárodních vztahů a Vysoká škola hotelová a ekonomická s.r.o.</v>
          </cell>
          <cell r="E2786">
            <v>0</v>
          </cell>
          <cell r="L2786">
            <v>3</v>
          </cell>
          <cell r="M2786">
            <v>1</v>
          </cell>
          <cell r="AN2786">
            <v>139</v>
          </cell>
          <cell r="AO2786">
            <v>0</v>
          </cell>
          <cell r="AP2786">
            <v>0</v>
          </cell>
          <cell r="AQ2786">
            <v>0</v>
          </cell>
          <cell r="AR2786">
            <v>0</v>
          </cell>
          <cell r="BH2786">
            <v>0</v>
          </cell>
          <cell r="BI2786">
            <v>139</v>
          </cell>
          <cell r="BJ2786">
            <v>0</v>
          </cell>
          <cell r="BK2786" t="str">
            <v>UCP</v>
          </cell>
          <cell r="BN2786">
            <v>0</v>
          </cell>
        </row>
        <row r="2787">
          <cell r="A2787">
            <v>741000000</v>
          </cell>
          <cell r="D2787" t="str">
            <v>University College Prague – Vysoká škola mezinárodních vztahů a Vysoká škola hotelová a ekonomická s.r.o.</v>
          </cell>
          <cell r="E2787">
            <v>0</v>
          </cell>
          <cell r="L2787">
            <v>3</v>
          </cell>
          <cell r="M2787">
            <v>2</v>
          </cell>
          <cell r="AN2787">
            <v>86</v>
          </cell>
          <cell r="AO2787">
            <v>0</v>
          </cell>
          <cell r="AP2787">
            <v>0</v>
          </cell>
          <cell r="AQ2787">
            <v>0</v>
          </cell>
          <cell r="AR2787">
            <v>0</v>
          </cell>
          <cell r="BH2787">
            <v>0</v>
          </cell>
          <cell r="BI2787">
            <v>86</v>
          </cell>
          <cell r="BJ2787">
            <v>0</v>
          </cell>
          <cell r="BK2787" t="str">
            <v>UCP</v>
          </cell>
          <cell r="BN2787">
            <v>0</v>
          </cell>
        </row>
        <row r="2788">
          <cell r="A2788">
            <v>733000000</v>
          </cell>
          <cell r="D2788" t="str">
            <v>Vysoká škola bezpečnostného manažérstva v Košiciach</v>
          </cell>
          <cell r="E2788">
            <v>0</v>
          </cell>
          <cell r="L2788">
            <v>2</v>
          </cell>
          <cell r="M2788">
            <v>2</v>
          </cell>
          <cell r="AN2788">
            <v>1</v>
          </cell>
          <cell r="AO2788">
            <v>0</v>
          </cell>
          <cell r="AP2788">
            <v>0</v>
          </cell>
          <cell r="AQ2788">
            <v>0</v>
          </cell>
          <cell r="AR2788">
            <v>0</v>
          </cell>
          <cell r="BH2788">
            <v>0</v>
          </cell>
          <cell r="BI2788">
            <v>1</v>
          </cell>
          <cell r="BJ2788">
            <v>0</v>
          </cell>
          <cell r="BK2788" t="str">
            <v>VŠBM</v>
          </cell>
          <cell r="BN2788">
            <v>0</v>
          </cell>
        </row>
        <row r="2789">
          <cell r="A2789">
            <v>718000000</v>
          </cell>
          <cell r="D2789" t="str">
            <v>Akadémia umení v Banskej Bystrici</v>
          </cell>
          <cell r="E2789" t="str">
            <v>Fakulta dramatických umení</v>
          </cell>
          <cell r="L2789">
            <v>1</v>
          </cell>
          <cell r="M2789">
            <v>3</v>
          </cell>
          <cell r="AN2789">
            <v>2</v>
          </cell>
          <cell r="AO2789">
            <v>0</v>
          </cell>
          <cell r="AP2789">
            <v>0</v>
          </cell>
          <cell r="AQ2789">
            <v>0</v>
          </cell>
          <cell r="AR2789">
            <v>2</v>
          </cell>
          <cell r="BH2789">
            <v>8.8000000000000007</v>
          </cell>
          <cell r="BI2789">
            <v>2</v>
          </cell>
          <cell r="BJ2789">
            <v>2</v>
          </cell>
          <cell r="BK2789" t="str">
            <v>AU</v>
          </cell>
          <cell r="BN2789">
            <v>2</v>
          </cell>
        </row>
        <row r="2790">
          <cell r="A2790">
            <v>729000000</v>
          </cell>
          <cell r="D2790" t="str">
            <v>Vysoká škola medzinárodného podnikania ISM Slovakia v Prešove</v>
          </cell>
          <cell r="E2790">
            <v>0</v>
          </cell>
          <cell r="L2790">
            <v>2</v>
          </cell>
          <cell r="M2790">
            <v>2</v>
          </cell>
          <cell r="AN2790">
            <v>12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BH2790">
            <v>0</v>
          </cell>
          <cell r="BI2790">
            <v>12</v>
          </cell>
          <cell r="BJ2790">
            <v>0</v>
          </cell>
          <cell r="BK2790" t="str">
            <v>ISM</v>
          </cell>
          <cell r="BN2790">
            <v>0</v>
          </cell>
        </row>
        <row r="2791">
          <cell r="A2791">
            <v>729000000</v>
          </cell>
          <cell r="D2791" t="str">
            <v>Vysoká škola medzinárodného podnikania ISM Slovakia v Prešove</v>
          </cell>
          <cell r="E2791">
            <v>0</v>
          </cell>
          <cell r="L2791">
            <v>2</v>
          </cell>
          <cell r="M2791">
            <v>2</v>
          </cell>
          <cell r="AN2791">
            <v>6</v>
          </cell>
          <cell r="AO2791">
            <v>0</v>
          </cell>
          <cell r="AP2791">
            <v>0</v>
          </cell>
          <cell r="AQ2791">
            <v>0</v>
          </cell>
          <cell r="AR2791">
            <v>0</v>
          </cell>
          <cell r="BH2791">
            <v>0</v>
          </cell>
          <cell r="BI2791">
            <v>6</v>
          </cell>
          <cell r="BJ2791">
            <v>0</v>
          </cell>
          <cell r="BK2791" t="str">
            <v>ISM</v>
          </cell>
          <cell r="BN2791">
            <v>0</v>
          </cell>
        </row>
        <row r="2792">
          <cell r="A2792">
            <v>729000000</v>
          </cell>
          <cell r="D2792" t="str">
            <v>Vysoká škola medzinárodného podnikania ISM Slovakia v Prešove</v>
          </cell>
          <cell r="E2792">
            <v>0</v>
          </cell>
          <cell r="L2792">
            <v>2</v>
          </cell>
          <cell r="M2792">
            <v>1</v>
          </cell>
          <cell r="AN2792">
            <v>10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BH2792">
            <v>0</v>
          </cell>
          <cell r="BI2792">
            <v>10</v>
          </cell>
          <cell r="BJ2792">
            <v>0</v>
          </cell>
          <cell r="BK2792" t="str">
            <v>ISM</v>
          </cell>
          <cell r="BN2792">
            <v>0</v>
          </cell>
        </row>
        <row r="2793">
          <cell r="A2793">
            <v>729000000</v>
          </cell>
          <cell r="D2793" t="str">
            <v>Vysoká škola medzinárodného podnikania ISM Slovakia v Prešove</v>
          </cell>
          <cell r="E2793">
            <v>0</v>
          </cell>
          <cell r="L2793">
            <v>2</v>
          </cell>
          <cell r="M2793">
            <v>1</v>
          </cell>
          <cell r="AN2793">
            <v>15</v>
          </cell>
          <cell r="AO2793">
            <v>0</v>
          </cell>
          <cell r="AP2793">
            <v>0</v>
          </cell>
          <cell r="AQ2793">
            <v>0</v>
          </cell>
          <cell r="AR2793">
            <v>0</v>
          </cell>
          <cell r="BH2793">
            <v>0</v>
          </cell>
          <cell r="BI2793">
            <v>15</v>
          </cell>
          <cell r="BJ2793">
            <v>0</v>
          </cell>
          <cell r="BK2793" t="str">
            <v>ISM</v>
          </cell>
          <cell r="BN2793">
            <v>0</v>
          </cell>
        </row>
        <row r="2794">
          <cell r="A2794">
            <v>722000000</v>
          </cell>
          <cell r="D2794" t="str">
            <v>Katolícka univerzita v Ružomberku</v>
          </cell>
          <cell r="E2794" t="str">
            <v>Filozofická fakulta</v>
          </cell>
          <cell r="L2794">
            <v>1</v>
          </cell>
          <cell r="M2794">
            <v>1</v>
          </cell>
          <cell r="AN2794">
            <v>2</v>
          </cell>
          <cell r="AO2794">
            <v>2</v>
          </cell>
          <cell r="AP2794">
            <v>0</v>
          </cell>
          <cell r="AQ2794">
            <v>0</v>
          </cell>
          <cell r="AR2794">
            <v>2</v>
          </cell>
          <cell r="BH2794">
            <v>1.4</v>
          </cell>
          <cell r="BI2794">
            <v>2</v>
          </cell>
          <cell r="BJ2794">
            <v>0</v>
          </cell>
          <cell r="BK2794" t="str">
            <v>KU</v>
          </cell>
          <cell r="BN2794">
            <v>2</v>
          </cell>
        </row>
        <row r="2795">
          <cell r="A2795">
            <v>722000000</v>
          </cell>
          <cell r="D2795" t="str">
            <v>Katolícka univerzita v Ružomberku</v>
          </cell>
          <cell r="E2795" t="str">
            <v>Fakulta zdravotníctva</v>
          </cell>
          <cell r="L2795">
            <v>2</v>
          </cell>
          <cell r="M2795">
            <v>1</v>
          </cell>
          <cell r="AN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BH2795">
            <v>0</v>
          </cell>
          <cell r="BI2795">
            <v>90</v>
          </cell>
          <cell r="BJ2795">
            <v>0</v>
          </cell>
          <cell r="BK2795" t="str">
            <v>KU</v>
          </cell>
          <cell r="BN2795">
            <v>0</v>
          </cell>
        </row>
        <row r="2796">
          <cell r="A2796">
            <v>716000000</v>
          </cell>
          <cell r="D2796" t="str">
            <v>Univerzita Konštantína Filozofa v Nitre</v>
          </cell>
          <cell r="E2796" t="str">
            <v>Fakulta sociálnych vied a zdravotníctva</v>
          </cell>
          <cell r="L2796">
            <v>2</v>
          </cell>
          <cell r="M2796">
            <v>5</v>
          </cell>
          <cell r="AN2796">
            <v>0</v>
          </cell>
          <cell r="AO2796">
            <v>0</v>
          </cell>
          <cell r="AP2796">
            <v>0</v>
          </cell>
          <cell r="AQ2796">
            <v>0</v>
          </cell>
          <cell r="AR2796">
            <v>0</v>
          </cell>
          <cell r="BH2796">
            <v>0</v>
          </cell>
          <cell r="BI2796">
            <v>18</v>
          </cell>
          <cell r="BJ2796">
            <v>0</v>
          </cell>
          <cell r="BK2796" t="str">
            <v>UKF</v>
          </cell>
          <cell r="BN2796">
            <v>0</v>
          </cell>
        </row>
        <row r="2797">
          <cell r="A2797">
            <v>716000000</v>
          </cell>
          <cell r="D2797" t="str">
            <v>Univerzita Konštantína Filozofa v Nitre</v>
          </cell>
          <cell r="E2797" t="str">
            <v>Fakulta sociálnych vied a zdravotníctva</v>
          </cell>
          <cell r="L2797">
            <v>2</v>
          </cell>
          <cell r="M2797">
            <v>2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BH2797">
            <v>0</v>
          </cell>
          <cell r="BI2797">
            <v>16</v>
          </cell>
          <cell r="BJ2797">
            <v>0</v>
          </cell>
          <cell r="BK2797" t="str">
            <v>UKF</v>
          </cell>
          <cell r="BN2797">
            <v>0</v>
          </cell>
        </row>
        <row r="2798">
          <cell r="A2798">
            <v>716000000</v>
          </cell>
          <cell r="D2798" t="str">
            <v>Univerzita Konštantína Filozofa v Nitre</v>
          </cell>
          <cell r="E2798" t="str">
            <v>Fakulta sociálnych vied a zdravotníctva</v>
          </cell>
          <cell r="L2798">
            <v>2</v>
          </cell>
          <cell r="M2798">
            <v>1</v>
          </cell>
          <cell r="AN2798">
            <v>0</v>
          </cell>
          <cell r="AO2798">
            <v>0</v>
          </cell>
          <cell r="AP2798">
            <v>0</v>
          </cell>
          <cell r="AQ2798">
            <v>0</v>
          </cell>
          <cell r="AR2798">
            <v>0</v>
          </cell>
          <cell r="BH2798">
            <v>0</v>
          </cell>
          <cell r="BI2798">
            <v>28</v>
          </cell>
          <cell r="BJ2798">
            <v>0</v>
          </cell>
          <cell r="BK2798" t="str">
            <v>UKF</v>
          </cell>
          <cell r="BN2798">
            <v>0</v>
          </cell>
        </row>
        <row r="2799">
          <cell r="A2799">
            <v>716000000</v>
          </cell>
          <cell r="D2799" t="str">
            <v>Univerzita Konštantína Filozofa v Nitre</v>
          </cell>
          <cell r="E2799" t="str">
            <v>Fakulta sociálnych vied a zdravotníctva</v>
          </cell>
          <cell r="L2799">
            <v>2</v>
          </cell>
          <cell r="M2799">
            <v>5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BH2799">
            <v>0</v>
          </cell>
          <cell r="BI2799">
            <v>28</v>
          </cell>
          <cell r="BJ2799">
            <v>0</v>
          </cell>
          <cell r="BK2799" t="str">
            <v>UKF</v>
          </cell>
          <cell r="BN2799">
            <v>0</v>
          </cell>
        </row>
        <row r="2800">
          <cell r="A2800">
            <v>716000000</v>
          </cell>
          <cell r="D2800" t="str">
            <v>Univerzita Konštantína Filozofa v Nitre</v>
          </cell>
          <cell r="E2800" t="str">
            <v>Fakulta sociálnych vied a zdravotníctva</v>
          </cell>
          <cell r="L2800">
            <v>1</v>
          </cell>
          <cell r="M2800">
            <v>3</v>
          </cell>
          <cell r="AN2800">
            <v>1</v>
          </cell>
          <cell r="AO2800">
            <v>0</v>
          </cell>
          <cell r="AP2800">
            <v>0</v>
          </cell>
          <cell r="AQ2800">
            <v>0</v>
          </cell>
          <cell r="AR2800">
            <v>1</v>
          </cell>
          <cell r="BH2800">
            <v>4.4000000000000004</v>
          </cell>
          <cell r="BI2800">
            <v>1</v>
          </cell>
          <cell r="BJ2800">
            <v>1</v>
          </cell>
          <cell r="BK2800" t="str">
            <v>UKF</v>
          </cell>
          <cell r="BN2800">
            <v>1</v>
          </cell>
        </row>
        <row r="2801">
          <cell r="A2801">
            <v>716000000</v>
          </cell>
          <cell r="D2801" t="str">
            <v>Univerzita Konštantína Filozofa v Nitre</v>
          </cell>
          <cell r="E2801" t="str">
            <v>Fakulta sociálnych vied a zdravotníctva</v>
          </cell>
          <cell r="L2801">
            <v>2</v>
          </cell>
          <cell r="M2801">
            <v>3</v>
          </cell>
          <cell r="AN2801">
            <v>0</v>
          </cell>
          <cell r="AO2801">
            <v>0</v>
          </cell>
          <cell r="AP2801">
            <v>0</v>
          </cell>
          <cell r="AQ2801">
            <v>0</v>
          </cell>
          <cell r="AR2801">
            <v>0</v>
          </cell>
          <cell r="BH2801">
            <v>0</v>
          </cell>
          <cell r="BI2801">
            <v>1</v>
          </cell>
          <cell r="BJ2801">
            <v>0</v>
          </cell>
          <cell r="BK2801" t="str">
            <v>UKF</v>
          </cell>
          <cell r="BN2801">
            <v>0</v>
          </cell>
        </row>
        <row r="2802">
          <cell r="A2802">
            <v>716000000</v>
          </cell>
          <cell r="D2802" t="str">
            <v>Univerzita Konštantína Filozofa v Nitre</v>
          </cell>
          <cell r="E2802" t="str">
            <v>Fakulta sociálnych vied a zdravotníctva</v>
          </cell>
          <cell r="L2802">
            <v>2</v>
          </cell>
          <cell r="M2802">
            <v>3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BH2802">
            <v>0</v>
          </cell>
          <cell r="BI2802">
            <v>1</v>
          </cell>
          <cell r="BJ2802">
            <v>0</v>
          </cell>
          <cell r="BK2802" t="str">
            <v>UKF</v>
          </cell>
          <cell r="BN2802">
            <v>0</v>
          </cell>
        </row>
        <row r="2803">
          <cell r="A2803">
            <v>716000000</v>
          </cell>
          <cell r="D2803" t="str">
            <v>Univerzita Konštantína Filozofa v Nitre</v>
          </cell>
          <cell r="E2803" t="str">
            <v>Filozofická fakulta</v>
          </cell>
          <cell r="L2803">
            <v>2</v>
          </cell>
          <cell r="M2803">
            <v>2</v>
          </cell>
          <cell r="AN2803">
            <v>0</v>
          </cell>
          <cell r="AO2803">
            <v>0</v>
          </cell>
          <cell r="AP2803">
            <v>0</v>
          </cell>
          <cell r="AQ2803">
            <v>0</v>
          </cell>
          <cell r="AR2803">
            <v>0</v>
          </cell>
          <cell r="BH2803">
            <v>0</v>
          </cell>
          <cell r="BI2803">
            <v>11</v>
          </cell>
          <cell r="BJ2803">
            <v>0</v>
          </cell>
          <cell r="BK2803" t="str">
            <v>UKF</v>
          </cell>
          <cell r="BN2803">
            <v>0</v>
          </cell>
        </row>
        <row r="2804">
          <cell r="A2804">
            <v>716000000</v>
          </cell>
          <cell r="D2804" t="str">
            <v>Univerzita Konštantína Filozofa v Nitre</v>
          </cell>
          <cell r="E2804" t="str">
            <v>Filozofická fakulta</v>
          </cell>
          <cell r="L2804">
            <v>2</v>
          </cell>
          <cell r="M2804">
            <v>1</v>
          </cell>
          <cell r="AN2804">
            <v>0</v>
          </cell>
          <cell r="AO2804">
            <v>0</v>
          </cell>
          <cell r="AP2804">
            <v>0</v>
          </cell>
          <cell r="AQ2804">
            <v>0</v>
          </cell>
          <cell r="AR2804">
            <v>0</v>
          </cell>
          <cell r="BH2804">
            <v>0</v>
          </cell>
          <cell r="BI2804">
            <v>9</v>
          </cell>
          <cell r="BJ2804">
            <v>0</v>
          </cell>
          <cell r="BK2804" t="str">
            <v>UKF</v>
          </cell>
          <cell r="BN2804">
            <v>0</v>
          </cell>
        </row>
        <row r="2805">
          <cell r="A2805">
            <v>716000000</v>
          </cell>
          <cell r="D2805" t="str">
            <v>Univerzita Konštantína Filozofa v Nitre</v>
          </cell>
          <cell r="E2805" t="str">
            <v>Filozofická fakulta</v>
          </cell>
          <cell r="L2805">
            <v>2</v>
          </cell>
          <cell r="M2805">
            <v>2</v>
          </cell>
          <cell r="AN2805">
            <v>0</v>
          </cell>
          <cell r="AO2805">
            <v>0</v>
          </cell>
          <cell r="AP2805">
            <v>0</v>
          </cell>
          <cell r="AQ2805">
            <v>0</v>
          </cell>
          <cell r="AR2805">
            <v>0</v>
          </cell>
          <cell r="BH2805">
            <v>0</v>
          </cell>
          <cell r="BI2805">
            <v>16</v>
          </cell>
          <cell r="BJ2805">
            <v>0</v>
          </cell>
          <cell r="BK2805" t="str">
            <v>UKF</v>
          </cell>
          <cell r="BN2805">
            <v>0</v>
          </cell>
        </row>
        <row r="2806">
          <cell r="A2806">
            <v>716000000</v>
          </cell>
          <cell r="D2806" t="str">
            <v>Univerzita Konštantína Filozofa v Nitre</v>
          </cell>
          <cell r="E2806" t="str">
            <v>Filozofická fakulta</v>
          </cell>
          <cell r="L2806">
            <v>2</v>
          </cell>
          <cell r="M2806">
            <v>1</v>
          </cell>
          <cell r="AN2806">
            <v>0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BH2806">
            <v>0</v>
          </cell>
          <cell r="BI2806">
            <v>34</v>
          </cell>
          <cell r="BJ2806">
            <v>0</v>
          </cell>
          <cell r="BK2806" t="str">
            <v>UKF</v>
          </cell>
          <cell r="BN2806">
            <v>0</v>
          </cell>
        </row>
        <row r="2807">
          <cell r="A2807">
            <v>716000000</v>
          </cell>
          <cell r="D2807" t="str">
            <v>Univerzita Konštantína Filozofa v Nitre</v>
          </cell>
          <cell r="E2807" t="str">
            <v>Filozofická fakulta</v>
          </cell>
          <cell r="L2807">
            <v>2</v>
          </cell>
          <cell r="M2807">
            <v>1</v>
          </cell>
          <cell r="AN2807">
            <v>0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BH2807">
            <v>0</v>
          </cell>
          <cell r="BI2807">
            <v>35</v>
          </cell>
          <cell r="BJ2807">
            <v>0</v>
          </cell>
          <cell r="BK2807" t="str">
            <v>UKF</v>
          </cell>
          <cell r="BN2807">
            <v>0</v>
          </cell>
        </row>
        <row r="2808">
          <cell r="A2808">
            <v>716000000</v>
          </cell>
          <cell r="D2808" t="str">
            <v>Univerzita Konštantína Filozofa v Nitre</v>
          </cell>
          <cell r="E2808" t="str">
            <v>Filozofická fakulta</v>
          </cell>
          <cell r="L2808">
            <v>2</v>
          </cell>
          <cell r="M2808">
            <v>2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BH2808">
            <v>0</v>
          </cell>
          <cell r="BI2808">
            <v>31</v>
          </cell>
          <cell r="BJ2808">
            <v>0</v>
          </cell>
          <cell r="BK2808" t="str">
            <v>UKF</v>
          </cell>
          <cell r="BN2808">
            <v>0</v>
          </cell>
        </row>
        <row r="2809">
          <cell r="A2809">
            <v>716000000</v>
          </cell>
          <cell r="D2809" t="str">
            <v>Univerzita Konštantína Filozofa v Nitre</v>
          </cell>
          <cell r="E2809" t="str">
            <v>Filozofická fakulta</v>
          </cell>
          <cell r="L2809">
            <v>2</v>
          </cell>
          <cell r="M2809">
            <v>2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BH2809">
            <v>0</v>
          </cell>
          <cell r="BI2809">
            <v>15</v>
          </cell>
          <cell r="BJ2809">
            <v>0</v>
          </cell>
          <cell r="BK2809" t="str">
            <v>UKF</v>
          </cell>
          <cell r="BN2809">
            <v>0</v>
          </cell>
        </row>
        <row r="2810">
          <cell r="A2810">
            <v>716000000</v>
          </cell>
          <cell r="D2810" t="str">
            <v>Univerzita Konštantína Filozofa v Nitre</v>
          </cell>
          <cell r="E2810" t="str">
            <v>Filozofická fakulta</v>
          </cell>
          <cell r="L2810">
            <v>2</v>
          </cell>
          <cell r="M2810">
            <v>2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BH2810">
            <v>0</v>
          </cell>
          <cell r="BI2810">
            <v>9</v>
          </cell>
          <cell r="BJ2810">
            <v>0</v>
          </cell>
          <cell r="BK2810" t="str">
            <v>UKF</v>
          </cell>
          <cell r="BN2810">
            <v>0</v>
          </cell>
        </row>
        <row r="2811">
          <cell r="A2811">
            <v>716000000</v>
          </cell>
          <cell r="D2811" t="str">
            <v>Univerzita Konštantína Filozofa v Nitre</v>
          </cell>
          <cell r="E2811" t="str">
            <v>Filozofická fakulta</v>
          </cell>
          <cell r="L2811">
            <v>2</v>
          </cell>
          <cell r="M2811">
            <v>1</v>
          </cell>
          <cell r="AN2811">
            <v>0</v>
          </cell>
          <cell r="AO2811">
            <v>0</v>
          </cell>
          <cell r="AP2811">
            <v>0</v>
          </cell>
          <cell r="AQ2811">
            <v>0</v>
          </cell>
          <cell r="AR2811">
            <v>0</v>
          </cell>
          <cell r="BH2811">
            <v>0</v>
          </cell>
          <cell r="BI2811">
            <v>9</v>
          </cell>
          <cell r="BJ2811">
            <v>0</v>
          </cell>
          <cell r="BK2811" t="str">
            <v>UKF</v>
          </cell>
          <cell r="BN2811">
            <v>0</v>
          </cell>
        </row>
        <row r="2812">
          <cell r="A2812">
            <v>716000000</v>
          </cell>
          <cell r="D2812" t="str">
            <v>Univerzita Konštantína Filozofa v Nitre</v>
          </cell>
          <cell r="E2812" t="str">
            <v>Filozofická fakulta</v>
          </cell>
          <cell r="L2812">
            <v>2</v>
          </cell>
          <cell r="M2812">
            <v>2</v>
          </cell>
          <cell r="AN2812">
            <v>0</v>
          </cell>
          <cell r="AO2812">
            <v>0</v>
          </cell>
          <cell r="AP2812">
            <v>0</v>
          </cell>
          <cell r="AQ2812">
            <v>0</v>
          </cell>
          <cell r="AR2812">
            <v>0</v>
          </cell>
          <cell r="BH2812">
            <v>0</v>
          </cell>
          <cell r="BI2812">
            <v>7</v>
          </cell>
          <cell r="BJ2812">
            <v>0</v>
          </cell>
          <cell r="BK2812" t="str">
            <v>UKF</v>
          </cell>
          <cell r="BN2812">
            <v>0</v>
          </cell>
        </row>
        <row r="2813">
          <cell r="A2813">
            <v>716000000</v>
          </cell>
          <cell r="D2813" t="str">
            <v>Univerzita Konštantína Filozofa v Nitre</v>
          </cell>
          <cell r="E2813" t="str">
            <v>Filozofická fakulta</v>
          </cell>
          <cell r="L2813">
            <v>2</v>
          </cell>
          <cell r="M2813">
            <v>3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BH2813">
            <v>0</v>
          </cell>
          <cell r="BI2813">
            <v>2</v>
          </cell>
          <cell r="BJ2813">
            <v>0</v>
          </cell>
          <cell r="BK2813" t="str">
            <v>UKF</v>
          </cell>
          <cell r="BN2813">
            <v>0</v>
          </cell>
        </row>
        <row r="2814">
          <cell r="A2814">
            <v>716000000</v>
          </cell>
          <cell r="D2814" t="str">
            <v>Univerzita Konštantína Filozofa v Nitre</v>
          </cell>
          <cell r="E2814" t="str">
            <v>Filozofická fakulta</v>
          </cell>
          <cell r="L2814">
            <v>2</v>
          </cell>
          <cell r="M2814">
            <v>1</v>
          </cell>
          <cell r="AN2814">
            <v>0</v>
          </cell>
          <cell r="AO2814">
            <v>0</v>
          </cell>
          <cell r="AP2814">
            <v>0</v>
          </cell>
          <cell r="AQ2814">
            <v>0</v>
          </cell>
          <cell r="AR2814">
            <v>0</v>
          </cell>
          <cell r="BH2814">
            <v>0</v>
          </cell>
          <cell r="BI2814">
            <v>6</v>
          </cell>
          <cell r="BJ2814">
            <v>0</v>
          </cell>
          <cell r="BK2814" t="str">
            <v>UKF</v>
          </cell>
          <cell r="BN2814">
            <v>0</v>
          </cell>
        </row>
        <row r="2815">
          <cell r="A2815">
            <v>716000000</v>
          </cell>
          <cell r="D2815" t="str">
            <v>Univerzita Konštantína Filozofa v Nitre</v>
          </cell>
          <cell r="E2815" t="str">
            <v>Filozofická fakulta</v>
          </cell>
          <cell r="L2815">
            <v>1</v>
          </cell>
          <cell r="M2815">
            <v>2</v>
          </cell>
          <cell r="AN2815">
            <v>4</v>
          </cell>
          <cell r="AO2815">
            <v>4</v>
          </cell>
          <cell r="AP2815">
            <v>0</v>
          </cell>
          <cell r="AQ2815">
            <v>0</v>
          </cell>
          <cell r="AR2815">
            <v>4</v>
          </cell>
          <cell r="BH2815">
            <v>4</v>
          </cell>
          <cell r="BI2815">
            <v>4</v>
          </cell>
          <cell r="BJ2815">
            <v>0</v>
          </cell>
          <cell r="BK2815" t="str">
            <v>UKF</v>
          </cell>
          <cell r="BN2815">
            <v>4</v>
          </cell>
        </row>
        <row r="2816">
          <cell r="A2816">
            <v>716000000</v>
          </cell>
          <cell r="D2816" t="str">
            <v>Univerzita Konštantína Filozofa v Nitre</v>
          </cell>
          <cell r="E2816" t="str">
            <v>Filozofická fakulta</v>
          </cell>
          <cell r="L2816">
            <v>1</v>
          </cell>
          <cell r="M2816">
            <v>2</v>
          </cell>
          <cell r="AN2816">
            <v>1</v>
          </cell>
          <cell r="AO2816">
            <v>1</v>
          </cell>
          <cell r="AP2816">
            <v>0</v>
          </cell>
          <cell r="AQ2816">
            <v>0</v>
          </cell>
          <cell r="AR2816">
            <v>1</v>
          </cell>
          <cell r="BH2816">
            <v>0.6</v>
          </cell>
          <cell r="BI2816">
            <v>1</v>
          </cell>
          <cell r="BJ2816">
            <v>0</v>
          </cell>
          <cell r="BK2816" t="str">
            <v>UKF</v>
          </cell>
          <cell r="BN2816">
            <v>1</v>
          </cell>
        </row>
        <row r="2817">
          <cell r="A2817">
            <v>716000000</v>
          </cell>
          <cell r="D2817" t="str">
            <v>Univerzita Konštantína Filozofa v Nitre</v>
          </cell>
          <cell r="E2817" t="str">
            <v>Filozofická fakulta</v>
          </cell>
          <cell r="L2817">
            <v>1</v>
          </cell>
          <cell r="M2817">
            <v>2</v>
          </cell>
          <cell r="AN2817">
            <v>1</v>
          </cell>
          <cell r="AO2817">
            <v>1</v>
          </cell>
          <cell r="AP2817">
            <v>0</v>
          </cell>
          <cell r="AQ2817">
            <v>0</v>
          </cell>
          <cell r="AR2817">
            <v>1</v>
          </cell>
          <cell r="BH2817">
            <v>0.77777777777777779</v>
          </cell>
          <cell r="BI2817">
            <v>1</v>
          </cell>
          <cell r="BJ2817">
            <v>0</v>
          </cell>
          <cell r="BK2817" t="str">
            <v>UKF</v>
          </cell>
          <cell r="BN2817">
            <v>1</v>
          </cell>
        </row>
        <row r="2818">
          <cell r="A2818">
            <v>716000000</v>
          </cell>
          <cell r="D2818" t="str">
            <v>Univerzita Konštantína Filozofa v Nitre</v>
          </cell>
          <cell r="E2818" t="str">
            <v>Filozofická fakulta</v>
          </cell>
          <cell r="L2818">
            <v>2</v>
          </cell>
          <cell r="M2818">
            <v>1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BH2818">
            <v>0</v>
          </cell>
          <cell r="BI2818">
            <v>7</v>
          </cell>
          <cell r="BJ2818">
            <v>0</v>
          </cell>
          <cell r="BK2818" t="str">
            <v>UKF</v>
          </cell>
          <cell r="BN2818">
            <v>0</v>
          </cell>
        </row>
        <row r="2819">
          <cell r="A2819">
            <v>716000000</v>
          </cell>
          <cell r="D2819" t="str">
            <v>Univerzita Konštantína Filozofa v Nitre</v>
          </cell>
          <cell r="E2819" t="str">
            <v>Filozofická fakulta</v>
          </cell>
          <cell r="L2819">
            <v>1</v>
          </cell>
          <cell r="M2819">
            <v>1</v>
          </cell>
          <cell r="AN2819">
            <v>3</v>
          </cell>
          <cell r="AO2819">
            <v>3</v>
          </cell>
          <cell r="AP2819">
            <v>0</v>
          </cell>
          <cell r="AQ2819">
            <v>0</v>
          </cell>
          <cell r="AR2819">
            <v>3</v>
          </cell>
          <cell r="BH2819">
            <v>2.0999999999999996</v>
          </cell>
          <cell r="BI2819">
            <v>3</v>
          </cell>
          <cell r="BJ2819">
            <v>0</v>
          </cell>
          <cell r="BK2819" t="str">
            <v>UKF</v>
          </cell>
          <cell r="BN2819">
            <v>3</v>
          </cell>
        </row>
        <row r="2820">
          <cell r="A2820">
            <v>716000000</v>
          </cell>
          <cell r="D2820" t="str">
            <v>Univerzita Konštantína Filozofa v Nitre</v>
          </cell>
          <cell r="E2820" t="str">
            <v>Filozofická fakulta</v>
          </cell>
          <cell r="L2820">
            <v>2</v>
          </cell>
          <cell r="M2820">
            <v>3</v>
          </cell>
          <cell r="AN2820">
            <v>0</v>
          </cell>
          <cell r="AO2820">
            <v>0</v>
          </cell>
          <cell r="AP2820">
            <v>0</v>
          </cell>
          <cell r="AQ2820">
            <v>0</v>
          </cell>
          <cell r="AR2820">
            <v>0</v>
          </cell>
          <cell r="BH2820">
            <v>0</v>
          </cell>
          <cell r="BI2820">
            <v>2</v>
          </cell>
          <cell r="BJ2820">
            <v>0</v>
          </cell>
          <cell r="BK2820" t="str">
            <v>UKF</v>
          </cell>
          <cell r="BN2820">
            <v>0</v>
          </cell>
        </row>
        <row r="2821">
          <cell r="A2821">
            <v>714000000</v>
          </cell>
          <cell r="D2821" t="str">
            <v>Univerzita Mateja Bela v Banskej Bystrici</v>
          </cell>
          <cell r="E2821" t="str">
            <v>Právnická fakulta</v>
          </cell>
          <cell r="L2821">
            <v>2</v>
          </cell>
          <cell r="M2821">
            <v>1</v>
          </cell>
          <cell r="AN2821">
            <v>0</v>
          </cell>
          <cell r="AO2821">
            <v>0</v>
          </cell>
          <cell r="AP2821">
            <v>0</v>
          </cell>
          <cell r="AQ2821">
            <v>0</v>
          </cell>
          <cell r="AR2821">
            <v>0</v>
          </cell>
          <cell r="BH2821">
            <v>0</v>
          </cell>
          <cell r="BI2821">
            <v>108</v>
          </cell>
          <cell r="BJ2821">
            <v>0</v>
          </cell>
          <cell r="BK2821" t="str">
            <v>UMB</v>
          </cell>
          <cell r="BN2821">
            <v>0</v>
          </cell>
        </row>
        <row r="2822">
          <cell r="A2822">
            <v>714000000</v>
          </cell>
          <cell r="D2822" t="str">
            <v>Univerzita Mateja Bela v Banskej Bystrici</v>
          </cell>
          <cell r="E2822" t="str">
            <v>Právnická fakulta</v>
          </cell>
          <cell r="L2822">
            <v>2</v>
          </cell>
          <cell r="M2822">
            <v>2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BH2822">
            <v>0</v>
          </cell>
          <cell r="BI2822">
            <v>74</v>
          </cell>
          <cell r="BJ2822">
            <v>0</v>
          </cell>
          <cell r="BK2822" t="str">
            <v>UMB</v>
          </cell>
          <cell r="BN2822">
            <v>0</v>
          </cell>
        </row>
        <row r="2823">
          <cell r="A2823">
            <v>714000000</v>
          </cell>
          <cell r="D2823" t="str">
            <v>Univerzita Mateja Bela v Banskej Bystrici</v>
          </cell>
          <cell r="E2823" t="str">
            <v>Právnická fakulta</v>
          </cell>
          <cell r="L2823">
            <v>1</v>
          </cell>
          <cell r="M2823">
            <v>3</v>
          </cell>
          <cell r="AN2823">
            <v>1</v>
          </cell>
          <cell r="AO2823">
            <v>0</v>
          </cell>
          <cell r="AP2823">
            <v>0</v>
          </cell>
          <cell r="AQ2823">
            <v>0</v>
          </cell>
          <cell r="AR2823">
            <v>1</v>
          </cell>
          <cell r="BH2823">
            <v>4.4000000000000004</v>
          </cell>
          <cell r="BI2823">
            <v>1</v>
          </cell>
          <cell r="BJ2823">
            <v>1</v>
          </cell>
          <cell r="BK2823" t="str">
            <v>UMB</v>
          </cell>
          <cell r="BN2823">
            <v>1</v>
          </cell>
        </row>
        <row r="2824">
          <cell r="A2824">
            <v>714000000</v>
          </cell>
          <cell r="D2824" t="str">
            <v>Univerzita Mateja Bela v Banskej Bystrici</v>
          </cell>
          <cell r="E2824" t="str">
            <v>Filozofická fakulta</v>
          </cell>
          <cell r="L2824">
            <v>2</v>
          </cell>
          <cell r="M2824">
            <v>1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BH2824">
            <v>0</v>
          </cell>
          <cell r="BI2824">
            <v>15</v>
          </cell>
          <cell r="BJ2824">
            <v>0</v>
          </cell>
          <cell r="BK2824" t="str">
            <v>UMB</v>
          </cell>
          <cell r="BN2824">
            <v>0</v>
          </cell>
        </row>
        <row r="2825">
          <cell r="A2825">
            <v>714000000</v>
          </cell>
          <cell r="D2825" t="str">
            <v>Univerzita Mateja Bela v Banskej Bystrici</v>
          </cell>
          <cell r="E2825" t="str">
            <v>Filozofická fakulta</v>
          </cell>
          <cell r="L2825">
            <v>2</v>
          </cell>
          <cell r="M2825">
            <v>1</v>
          </cell>
          <cell r="AN2825">
            <v>0</v>
          </cell>
          <cell r="AO2825">
            <v>0</v>
          </cell>
          <cell r="AP2825">
            <v>0</v>
          </cell>
          <cell r="AQ2825">
            <v>0</v>
          </cell>
          <cell r="AR2825">
            <v>0</v>
          </cell>
          <cell r="BH2825">
            <v>0</v>
          </cell>
          <cell r="BI2825">
            <v>14</v>
          </cell>
          <cell r="BJ2825">
            <v>0</v>
          </cell>
          <cell r="BK2825" t="str">
            <v>UMB</v>
          </cell>
          <cell r="BN2825">
            <v>0</v>
          </cell>
        </row>
        <row r="2826">
          <cell r="A2826">
            <v>714000000</v>
          </cell>
          <cell r="D2826" t="str">
            <v>Univerzita Mateja Bela v Banskej Bystrici</v>
          </cell>
          <cell r="E2826" t="str">
            <v>Filozofická fakulta</v>
          </cell>
          <cell r="L2826">
            <v>2</v>
          </cell>
          <cell r="M2826">
            <v>2</v>
          </cell>
          <cell r="AN2826">
            <v>0</v>
          </cell>
          <cell r="AO2826">
            <v>0</v>
          </cell>
          <cell r="AP2826">
            <v>0</v>
          </cell>
          <cell r="AQ2826">
            <v>0</v>
          </cell>
          <cell r="AR2826">
            <v>0</v>
          </cell>
          <cell r="BH2826">
            <v>0</v>
          </cell>
          <cell r="BI2826">
            <v>16</v>
          </cell>
          <cell r="BJ2826">
            <v>0</v>
          </cell>
          <cell r="BK2826" t="str">
            <v>UMB</v>
          </cell>
          <cell r="BN2826">
            <v>0</v>
          </cell>
        </row>
        <row r="2827">
          <cell r="A2827">
            <v>714000000</v>
          </cell>
          <cell r="D2827" t="str">
            <v>Univerzita Mateja Bela v Banskej Bystrici</v>
          </cell>
          <cell r="E2827" t="str">
            <v>Filozofická fakulta</v>
          </cell>
          <cell r="L2827">
            <v>1</v>
          </cell>
          <cell r="M2827">
            <v>2</v>
          </cell>
          <cell r="AN2827">
            <v>1</v>
          </cell>
          <cell r="AO2827">
            <v>1.5</v>
          </cell>
          <cell r="AP2827">
            <v>0</v>
          </cell>
          <cell r="AQ2827">
            <v>0</v>
          </cell>
          <cell r="AR2827">
            <v>1</v>
          </cell>
          <cell r="BH2827">
            <v>1.1000000000000001</v>
          </cell>
          <cell r="BI2827">
            <v>1.5</v>
          </cell>
          <cell r="BJ2827">
            <v>0</v>
          </cell>
          <cell r="BK2827" t="str">
            <v>UMB</v>
          </cell>
          <cell r="BN2827">
            <v>1</v>
          </cell>
        </row>
        <row r="2828">
          <cell r="A2828">
            <v>714000000</v>
          </cell>
          <cell r="D2828" t="str">
            <v>Univerzita Mateja Bela v Banskej Bystrici</v>
          </cell>
          <cell r="E2828" t="str">
            <v>Filozofická fakulta</v>
          </cell>
          <cell r="L2828">
            <v>1</v>
          </cell>
          <cell r="M2828">
            <v>2</v>
          </cell>
          <cell r="AN2828">
            <v>3</v>
          </cell>
          <cell r="AO2828">
            <v>3</v>
          </cell>
          <cell r="AP2828">
            <v>0</v>
          </cell>
          <cell r="AQ2828">
            <v>0</v>
          </cell>
          <cell r="AR2828">
            <v>3</v>
          </cell>
          <cell r="BH2828">
            <v>3.5999999999999996</v>
          </cell>
          <cell r="BI2828">
            <v>3</v>
          </cell>
          <cell r="BJ2828">
            <v>0</v>
          </cell>
          <cell r="BK2828" t="str">
            <v>UMB</v>
          </cell>
          <cell r="BN2828">
            <v>3</v>
          </cell>
        </row>
        <row r="2829">
          <cell r="A2829">
            <v>714000000</v>
          </cell>
          <cell r="D2829" t="str">
            <v>Univerzita Mateja Bela v Banskej Bystrici</v>
          </cell>
          <cell r="E2829" t="str">
            <v>Filozofická fakulta</v>
          </cell>
          <cell r="L2829">
            <v>2</v>
          </cell>
          <cell r="M2829">
            <v>2</v>
          </cell>
          <cell r="AN2829">
            <v>0</v>
          </cell>
          <cell r="AO2829">
            <v>0</v>
          </cell>
          <cell r="AP2829">
            <v>0</v>
          </cell>
          <cell r="AQ2829">
            <v>0</v>
          </cell>
          <cell r="AR2829">
            <v>0</v>
          </cell>
          <cell r="BH2829">
            <v>0</v>
          </cell>
          <cell r="BI2829">
            <v>12</v>
          </cell>
          <cell r="BJ2829">
            <v>0</v>
          </cell>
          <cell r="BK2829" t="str">
            <v>UMB</v>
          </cell>
          <cell r="BN2829">
            <v>0</v>
          </cell>
        </row>
        <row r="2830">
          <cell r="A2830">
            <v>714000000</v>
          </cell>
          <cell r="D2830" t="str">
            <v>Univerzita Mateja Bela v Banskej Bystrici</v>
          </cell>
          <cell r="E2830" t="str">
            <v>Filozofická fakulta</v>
          </cell>
          <cell r="L2830">
            <v>2</v>
          </cell>
          <cell r="M2830">
            <v>2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BH2830">
            <v>0</v>
          </cell>
          <cell r="BI2830">
            <v>5</v>
          </cell>
          <cell r="BJ2830">
            <v>0</v>
          </cell>
          <cell r="BK2830" t="str">
            <v>UMB</v>
          </cell>
          <cell r="BN2830">
            <v>0</v>
          </cell>
        </row>
        <row r="2831">
          <cell r="A2831">
            <v>714000000</v>
          </cell>
          <cell r="D2831" t="str">
            <v>Univerzita Mateja Bela v Banskej Bystrici</v>
          </cell>
          <cell r="E2831" t="str">
            <v>Filozofická fakulta</v>
          </cell>
          <cell r="L2831">
            <v>2</v>
          </cell>
          <cell r="M2831">
            <v>1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BH2831">
            <v>0</v>
          </cell>
          <cell r="BI2831">
            <v>7</v>
          </cell>
          <cell r="BJ2831">
            <v>0</v>
          </cell>
          <cell r="BK2831" t="str">
            <v>UMB</v>
          </cell>
          <cell r="BN2831">
            <v>0</v>
          </cell>
        </row>
        <row r="2832">
          <cell r="A2832">
            <v>714000000</v>
          </cell>
          <cell r="D2832" t="str">
            <v>Univerzita Mateja Bela v Banskej Bystrici</v>
          </cell>
          <cell r="E2832" t="str">
            <v>Filozofická fakulta</v>
          </cell>
          <cell r="L2832">
            <v>1</v>
          </cell>
          <cell r="M2832">
            <v>2</v>
          </cell>
          <cell r="AN2832">
            <v>1</v>
          </cell>
          <cell r="AO2832">
            <v>1</v>
          </cell>
          <cell r="AP2832">
            <v>0</v>
          </cell>
          <cell r="AQ2832">
            <v>0</v>
          </cell>
          <cell r="AR2832">
            <v>1</v>
          </cell>
          <cell r="BH2832">
            <v>0.9538461538461539</v>
          </cell>
          <cell r="BI2832">
            <v>1</v>
          </cell>
          <cell r="BJ2832">
            <v>0</v>
          </cell>
          <cell r="BK2832" t="str">
            <v>UMB</v>
          </cell>
          <cell r="BN2832">
            <v>1</v>
          </cell>
        </row>
        <row r="2833">
          <cell r="A2833">
            <v>714000000</v>
          </cell>
          <cell r="D2833" t="str">
            <v>Univerzita Mateja Bela v Banskej Bystrici</v>
          </cell>
          <cell r="E2833" t="str">
            <v>Filozofická fakulta</v>
          </cell>
          <cell r="L2833">
            <v>1</v>
          </cell>
          <cell r="M2833">
            <v>1</v>
          </cell>
          <cell r="AN2833">
            <v>14</v>
          </cell>
          <cell r="AO2833">
            <v>14</v>
          </cell>
          <cell r="AP2833">
            <v>0</v>
          </cell>
          <cell r="AQ2833">
            <v>0</v>
          </cell>
          <cell r="AR2833">
            <v>14</v>
          </cell>
          <cell r="BH2833">
            <v>11.759999999999998</v>
          </cell>
          <cell r="BI2833">
            <v>14</v>
          </cell>
          <cell r="BJ2833">
            <v>0</v>
          </cell>
          <cell r="BK2833" t="str">
            <v>UMB</v>
          </cell>
          <cell r="BN2833">
            <v>14</v>
          </cell>
        </row>
        <row r="2834">
          <cell r="A2834">
            <v>714000000</v>
          </cell>
          <cell r="D2834" t="str">
            <v>Univerzita Mateja Bela v Banskej Bystrici</v>
          </cell>
          <cell r="E2834" t="str">
            <v>Filozofická fakulta</v>
          </cell>
          <cell r="L2834">
            <v>2</v>
          </cell>
          <cell r="M2834">
            <v>1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BH2834">
            <v>0</v>
          </cell>
          <cell r="BI2834">
            <v>5</v>
          </cell>
          <cell r="BJ2834">
            <v>0</v>
          </cell>
          <cell r="BK2834" t="str">
            <v>UMB</v>
          </cell>
          <cell r="BN2834">
            <v>0</v>
          </cell>
        </row>
        <row r="2835">
          <cell r="A2835">
            <v>714000000</v>
          </cell>
          <cell r="D2835" t="str">
            <v>Univerzita Mateja Bela v Banskej Bystrici</v>
          </cell>
          <cell r="E2835" t="str">
            <v>Filozofická fakulta</v>
          </cell>
          <cell r="L2835">
            <v>2</v>
          </cell>
          <cell r="M2835">
            <v>3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BH2835">
            <v>0</v>
          </cell>
          <cell r="BI2835">
            <v>1</v>
          </cell>
          <cell r="BJ2835">
            <v>0</v>
          </cell>
          <cell r="BK2835" t="str">
            <v>UMB</v>
          </cell>
          <cell r="BN2835">
            <v>0</v>
          </cell>
        </row>
        <row r="2836">
          <cell r="A2836">
            <v>714000000</v>
          </cell>
          <cell r="D2836" t="str">
            <v>Univerzita Mateja Bela v Banskej Bystrici</v>
          </cell>
          <cell r="E2836" t="str">
            <v>Filozofická fakulta</v>
          </cell>
          <cell r="L2836">
            <v>1</v>
          </cell>
          <cell r="M2836">
            <v>1</v>
          </cell>
          <cell r="AN2836">
            <v>3</v>
          </cell>
          <cell r="AO2836">
            <v>3</v>
          </cell>
          <cell r="AP2836">
            <v>0</v>
          </cell>
          <cell r="AQ2836">
            <v>0</v>
          </cell>
          <cell r="AR2836">
            <v>3</v>
          </cell>
          <cell r="BH2836">
            <v>2.0999999999999996</v>
          </cell>
          <cell r="BI2836">
            <v>3</v>
          </cell>
          <cell r="BJ2836">
            <v>0</v>
          </cell>
          <cell r="BK2836" t="str">
            <v>UMB</v>
          </cell>
          <cell r="BN2836">
            <v>3</v>
          </cell>
        </row>
        <row r="2837">
          <cell r="A2837">
            <v>714000000</v>
          </cell>
          <cell r="D2837" t="str">
            <v>Univerzita Mateja Bela v Banskej Bystrici</v>
          </cell>
          <cell r="E2837" t="str">
            <v>Filozofická fakulta</v>
          </cell>
          <cell r="L2837">
            <v>1</v>
          </cell>
          <cell r="M2837">
            <v>3</v>
          </cell>
          <cell r="AN2837">
            <v>1</v>
          </cell>
          <cell r="AO2837">
            <v>0</v>
          </cell>
          <cell r="AP2837">
            <v>0</v>
          </cell>
          <cell r="AQ2837">
            <v>0</v>
          </cell>
          <cell r="AR2837">
            <v>1</v>
          </cell>
          <cell r="BH2837">
            <v>4.4000000000000004</v>
          </cell>
          <cell r="BI2837">
            <v>1</v>
          </cell>
          <cell r="BJ2837">
            <v>1</v>
          </cell>
          <cell r="BK2837" t="str">
            <v>UMB</v>
          </cell>
          <cell r="BN2837">
            <v>1</v>
          </cell>
        </row>
        <row r="2838">
          <cell r="A2838">
            <v>714000000</v>
          </cell>
          <cell r="D2838" t="str">
            <v>Univerzita Mateja Bela v Banskej Bystrici</v>
          </cell>
          <cell r="E2838" t="str">
            <v>Ekonomická fakulta</v>
          </cell>
          <cell r="L2838">
            <v>1</v>
          </cell>
          <cell r="M2838">
            <v>3</v>
          </cell>
          <cell r="AN2838">
            <v>3</v>
          </cell>
          <cell r="AO2838">
            <v>0</v>
          </cell>
          <cell r="AP2838">
            <v>0</v>
          </cell>
          <cell r="AQ2838">
            <v>0</v>
          </cell>
          <cell r="AR2838">
            <v>3</v>
          </cell>
          <cell r="BH2838">
            <v>13.200000000000001</v>
          </cell>
          <cell r="BI2838">
            <v>3</v>
          </cell>
          <cell r="BJ2838">
            <v>3</v>
          </cell>
          <cell r="BK2838" t="str">
            <v>UMB</v>
          </cell>
          <cell r="BN2838">
            <v>3</v>
          </cell>
        </row>
        <row r="2839">
          <cell r="A2839">
            <v>714000000</v>
          </cell>
          <cell r="D2839" t="str">
            <v>Univerzita Mateja Bela v Banskej Bystrici</v>
          </cell>
          <cell r="E2839" t="str">
            <v>Ekonomická fakulta</v>
          </cell>
          <cell r="L2839">
            <v>2</v>
          </cell>
          <cell r="M2839">
            <v>2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BH2839">
            <v>0</v>
          </cell>
          <cell r="BI2839">
            <v>19</v>
          </cell>
          <cell r="BJ2839">
            <v>0</v>
          </cell>
          <cell r="BK2839" t="str">
            <v>UMB</v>
          </cell>
          <cell r="BN2839">
            <v>0</v>
          </cell>
        </row>
        <row r="2840">
          <cell r="A2840">
            <v>714000000</v>
          </cell>
          <cell r="D2840" t="str">
            <v>Univerzita Mateja Bela v Banskej Bystrici</v>
          </cell>
          <cell r="E2840" t="str">
            <v>Ekonomická fakulta</v>
          </cell>
          <cell r="L2840">
            <v>2</v>
          </cell>
          <cell r="M2840">
            <v>1</v>
          </cell>
          <cell r="AN2840">
            <v>0</v>
          </cell>
          <cell r="AO2840">
            <v>0</v>
          </cell>
          <cell r="AP2840">
            <v>0</v>
          </cell>
          <cell r="AQ2840">
            <v>0</v>
          </cell>
          <cell r="AR2840">
            <v>0</v>
          </cell>
          <cell r="BH2840">
            <v>0</v>
          </cell>
          <cell r="BI2840">
            <v>18</v>
          </cell>
          <cell r="BJ2840">
            <v>0</v>
          </cell>
          <cell r="BK2840" t="str">
            <v>UMB</v>
          </cell>
          <cell r="BN2840">
            <v>0</v>
          </cell>
        </row>
        <row r="2841">
          <cell r="A2841">
            <v>714000000</v>
          </cell>
          <cell r="D2841" t="str">
            <v>Univerzita Mateja Bela v Banskej Bystrici</v>
          </cell>
          <cell r="E2841" t="str">
            <v>Ekonomická fakulta</v>
          </cell>
          <cell r="L2841">
            <v>2</v>
          </cell>
          <cell r="M2841">
            <v>1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BH2841">
            <v>0</v>
          </cell>
          <cell r="BI2841">
            <v>31</v>
          </cell>
          <cell r="BJ2841">
            <v>0</v>
          </cell>
          <cell r="BK2841" t="str">
            <v>UMB</v>
          </cell>
          <cell r="BN2841">
            <v>0</v>
          </cell>
        </row>
        <row r="2842">
          <cell r="A2842">
            <v>714000000</v>
          </cell>
          <cell r="D2842" t="str">
            <v>Univerzita Mateja Bela v Banskej Bystrici</v>
          </cell>
          <cell r="E2842" t="str">
            <v>Ekonomická fakulta</v>
          </cell>
          <cell r="L2842">
            <v>2</v>
          </cell>
          <cell r="M2842">
            <v>2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BH2842">
            <v>0</v>
          </cell>
          <cell r="BI2842">
            <v>23</v>
          </cell>
          <cell r="BJ2842">
            <v>0</v>
          </cell>
          <cell r="BK2842" t="str">
            <v>UMB</v>
          </cell>
          <cell r="BN2842">
            <v>0</v>
          </cell>
        </row>
        <row r="2843">
          <cell r="A2843">
            <v>714000000</v>
          </cell>
          <cell r="D2843" t="str">
            <v>Univerzita Mateja Bela v Banskej Bystrici</v>
          </cell>
          <cell r="E2843" t="str">
            <v>Ekonomická fakulta</v>
          </cell>
          <cell r="L2843">
            <v>2</v>
          </cell>
          <cell r="M2843">
            <v>3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BH2843">
            <v>0</v>
          </cell>
          <cell r="BI2843">
            <v>1</v>
          </cell>
          <cell r="BJ2843">
            <v>0</v>
          </cell>
          <cell r="BK2843" t="str">
            <v>UMB</v>
          </cell>
          <cell r="BN2843">
            <v>0</v>
          </cell>
        </row>
        <row r="2844">
          <cell r="A2844">
            <v>714000000</v>
          </cell>
          <cell r="D2844" t="str">
            <v>Univerzita Mateja Bela v Banskej Bystrici</v>
          </cell>
          <cell r="E2844" t="str">
            <v>Fakulta prírodných vied</v>
          </cell>
          <cell r="L2844">
            <v>2</v>
          </cell>
          <cell r="M2844">
            <v>5</v>
          </cell>
          <cell r="AN2844">
            <v>0</v>
          </cell>
          <cell r="AO2844">
            <v>0</v>
          </cell>
          <cell r="AP2844">
            <v>0</v>
          </cell>
          <cell r="AQ2844">
            <v>0</v>
          </cell>
          <cell r="AR2844">
            <v>0</v>
          </cell>
          <cell r="BH2844">
            <v>0</v>
          </cell>
          <cell r="BI2844">
            <v>20</v>
          </cell>
          <cell r="BJ2844">
            <v>0</v>
          </cell>
          <cell r="BK2844" t="str">
            <v>UMB</v>
          </cell>
          <cell r="BN2844">
            <v>0</v>
          </cell>
        </row>
        <row r="2845">
          <cell r="A2845">
            <v>714000000</v>
          </cell>
          <cell r="D2845" t="str">
            <v>Univerzita Mateja Bela v Banskej Bystrici</v>
          </cell>
          <cell r="E2845" t="str">
            <v>Fakulta prírodných vied</v>
          </cell>
          <cell r="L2845">
            <v>2</v>
          </cell>
          <cell r="M2845">
            <v>2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BH2845">
            <v>0</v>
          </cell>
          <cell r="BI2845">
            <v>3</v>
          </cell>
          <cell r="BJ2845">
            <v>0</v>
          </cell>
          <cell r="BK2845" t="str">
            <v>UMB</v>
          </cell>
          <cell r="BN2845">
            <v>0</v>
          </cell>
        </row>
        <row r="2846">
          <cell r="A2846">
            <v>714000000</v>
          </cell>
          <cell r="D2846" t="str">
            <v>Univerzita Mateja Bela v Banskej Bystrici</v>
          </cell>
          <cell r="E2846" t="str">
            <v>Fakulta prírodných vied</v>
          </cell>
          <cell r="L2846">
            <v>2</v>
          </cell>
          <cell r="M2846">
            <v>1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BH2846">
            <v>0</v>
          </cell>
          <cell r="BI2846">
            <v>6</v>
          </cell>
          <cell r="BJ2846">
            <v>0</v>
          </cell>
          <cell r="BK2846" t="str">
            <v>UMB</v>
          </cell>
          <cell r="BN2846">
            <v>0</v>
          </cell>
        </row>
        <row r="2847">
          <cell r="A2847">
            <v>714000000</v>
          </cell>
          <cell r="D2847" t="str">
            <v>Univerzita Mateja Bela v Banskej Bystrici</v>
          </cell>
          <cell r="E2847" t="str">
            <v>Fakulta prírodných vied</v>
          </cell>
          <cell r="L2847">
            <v>2</v>
          </cell>
          <cell r="M2847">
            <v>2</v>
          </cell>
          <cell r="AN2847">
            <v>0</v>
          </cell>
          <cell r="AO2847">
            <v>0</v>
          </cell>
          <cell r="AP2847">
            <v>0</v>
          </cell>
          <cell r="AQ2847">
            <v>0</v>
          </cell>
          <cell r="AR2847">
            <v>0</v>
          </cell>
          <cell r="BH2847">
            <v>0</v>
          </cell>
          <cell r="BI2847">
            <v>3</v>
          </cell>
          <cell r="BJ2847">
            <v>0</v>
          </cell>
          <cell r="BK2847" t="str">
            <v>UMB</v>
          </cell>
          <cell r="BN2847">
            <v>0</v>
          </cell>
        </row>
        <row r="2848">
          <cell r="A2848">
            <v>716000000</v>
          </cell>
          <cell r="D2848" t="str">
            <v>Univerzita Konštantína Filozofa v Nitre</v>
          </cell>
          <cell r="E2848" t="str">
            <v>Fakulta prírodných vied a informatiky</v>
          </cell>
          <cell r="L2848">
            <v>1</v>
          </cell>
          <cell r="M2848">
            <v>2</v>
          </cell>
          <cell r="AN2848">
            <v>0.5</v>
          </cell>
          <cell r="AO2848">
            <v>0.5</v>
          </cell>
          <cell r="AP2848">
            <v>0</v>
          </cell>
          <cell r="AQ2848">
            <v>0</v>
          </cell>
          <cell r="AR2848">
            <v>0.5</v>
          </cell>
          <cell r="BH2848">
            <v>0.7</v>
          </cell>
          <cell r="BI2848">
            <v>0.5</v>
          </cell>
          <cell r="BJ2848">
            <v>0</v>
          </cell>
          <cell r="BK2848" t="str">
            <v>UKF</v>
          </cell>
          <cell r="BN2848">
            <v>0.5</v>
          </cell>
        </row>
        <row r="2849">
          <cell r="A2849">
            <v>722000000</v>
          </cell>
          <cell r="D2849" t="str">
            <v>Katolícka univerzita v Ružomberku</v>
          </cell>
          <cell r="E2849" t="str">
            <v>Pedagogická fakulta</v>
          </cell>
          <cell r="L2849">
            <v>2</v>
          </cell>
          <cell r="M2849">
            <v>2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BH2849">
            <v>0</v>
          </cell>
          <cell r="BI2849">
            <v>63</v>
          </cell>
          <cell r="BJ2849">
            <v>0</v>
          </cell>
          <cell r="BK2849" t="str">
            <v>KU</v>
          </cell>
          <cell r="BN2849">
            <v>0</v>
          </cell>
        </row>
        <row r="2850">
          <cell r="A2850">
            <v>722000000</v>
          </cell>
          <cell r="D2850" t="str">
            <v>Katolícka univerzita v Ružomberku</v>
          </cell>
          <cell r="E2850" t="str">
            <v>Pedagogická fakulta</v>
          </cell>
          <cell r="L2850">
            <v>2</v>
          </cell>
          <cell r="M2850">
            <v>1</v>
          </cell>
          <cell r="AN2850">
            <v>0</v>
          </cell>
          <cell r="AO2850">
            <v>0</v>
          </cell>
          <cell r="AP2850">
            <v>0</v>
          </cell>
          <cell r="AQ2850">
            <v>0</v>
          </cell>
          <cell r="AR2850">
            <v>0</v>
          </cell>
          <cell r="BH2850">
            <v>0</v>
          </cell>
          <cell r="BI2850">
            <v>112</v>
          </cell>
          <cell r="BJ2850">
            <v>0</v>
          </cell>
          <cell r="BK2850" t="str">
            <v>KU</v>
          </cell>
          <cell r="BN2850">
            <v>0</v>
          </cell>
        </row>
        <row r="2851">
          <cell r="A2851">
            <v>722000000</v>
          </cell>
          <cell r="D2851" t="str">
            <v>Katolícka univerzita v Ružomberku</v>
          </cell>
          <cell r="E2851" t="str">
            <v>Pedagogická fakulta</v>
          </cell>
          <cell r="L2851">
            <v>2</v>
          </cell>
          <cell r="M2851">
            <v>2</v>
          </cell>
          <cell r="AN2851">
            <v>0</v>
          </cell>
          <cell r="AO2851">
            <v>0</v>
          </cell>
          <cell r="AP2851">
            <v>0</v>
          </cell>
          <cell r="AQ2851">
            <v>0</v>
          </cell>
          <cell r="AR2851">
            <v>0</v>
          </cell>
          <cell r="BH2851">
            <v>0</v>
          </cell>
          <cell r="BI2851">
            <v>39</v>
          </cell>
          <cell r="BJ2851">
            <v>0</v>
          </cell>
          <cell r="BK2851" t="str">
            <v>KU</v>
          </cell>
          <cell r="BN2851">
            <v>0</v>
          </cell>
        </row>
        <row r="2852">
          <cell r="A2852">
            <v>722000000</v>
          </cell>
          <cell r="D2852" t="str">
            <v>Katolícka univerzita v Ružomberku</v>
          </cell>
          <cell r="E2852" t="str">
            <v>Pedagogická fakulta</v>
          </cell>
          <cell r="L2852">
            <v>2</v>
          </cell>
          <cell r="M2852">
            <v>2</v>
          </cell>
          <cell r="AN2852">
            <v>0</v>
          </cell>
          <cell r="AO2852">
            <v>0</v>
          </cell>
          <cell r="AP2852">
            <v>0</v>
          </cell>
          <cell r="AQ2852">
            <v>0</v>
          </cell>
          <cell r="AR2852">
            <v>0</v>
          </cell>
          <cell r="BH2852">
            <v>0</v>
          </cell>
          <cell r="BI2852">
            <v>13</v>
          </cell>
          <cell r="BJ2852">
            <v>0</v>
          </cell>
          <cell r="BK2852" t="str">
            <v>KU</v>
          </cell>
          <cell r="BN2852">
            <v>0</v>
          </cell>
        </row>
        <row r="2853">
          <cell r="A2853">
            <v>722000000</v>
          </cell>
          <cell r="D2853" t="str">
            <v>Katolícka univerzita v Ružomberku</v>
          </cell>
          <cell r="E2853" t="str">
            <v>Pedagogická fakulta</v>
          </cell>
          <cell r="L2853">
            <v>2</v>
          </cell>
          <cell r="M2853">
            <v>1</v>
          </cell>
          <cell r="AN2853">
            <v>0</v>
          </cell>
          <cell r="AO2853">
            <v>0</v>
          </cell>
          <cell r="AP2853">
            <v>0</v>
          </cell>
          <cell r="AQ2853">
            <v>0</v>
          </cell>
          <cell r="AR2853">
            <v>0</v>
          </cell>
          <cell r="BH2853">
            <v>0</v>
          </cell>
          <cell r="BI2853">
            <v>2</v>
          </cell>
          <cell r="BJ2853">
            <v>0</v>
          </cell>
          <cell r="BK2853" t="str">
            <v>KU</v>
          </cell>
          <cell r="BN2853">
            <v>0</v>
          </cell>
        </row>
        <row r="2854">
          <cell r="A2854">
            <v>722000000</v>
          </cell>
          <cell r="D2854" t="str">
            <v>Katolícka univerzita v Ružomberku</v>
          </cell>
          <cell r="E2854" t="str">
            <v>Pedagogická fakulta</v>
          </cell>
          <cell r="L2854">
            <v>2</v>
          </cell>
          <cell r="M2854">
            <v>1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BH2854">
            <v>0</v>
          </cell>
          <cell r="BI2854">
            <v>53</v>
          </cell>
          <cell r="BJ2854">
            <v>0</v>
          </cell>
          <cell r="BK2854" t="str">
            <v>KU</v>
          </cell>
          <cell r="BN2854">
            <v>0</v>
          </cell>
        </row>
        <row r="2855">
          <cell r="A2855">
            <v>722000000</v>
          </cell>
          <cell r="D2855" t="str">
            <v>Katolícka univerzita v Ružomberku</v>
          </cell>
          <cell r="E2855" t="str">
            <v>Pedagogická fakulta</v>
          </cell>
          <cell r="L2855">
            <v>2</v>
          </cell>
          <cell r="M2855">
            <v>2</v>
          </cell>
          <cell r="AN2855">
            <v>0</v>
          </cell>
          <cell r="AO2855">
            <v>0</v>
          </cell>
          <cell r="AP2855">
            <v>0</v>
          </cell>
          <cell r="AQ2855">
            <v>0</v>
          </cell>
          <cell r="AR2855">
            <v>0</v>
          </cell>
          <cell r="BH2855">
            <v>0</v>
          </cell>
          <cell r="BI2855">
            <v>9</v>
          </cell>
          <cell r="BJ2855">
            <v>0</v>
          </cell>
          <cell r="BK2855" t="str">
            <v>KU</v>
          </cell>
          <cell r="BN2855">
            <v>0</v>
          </cell>
        </row>
        <row r="2856">
          <cell r="A2856">
            <v>722000000</v>
          </cell>
          <cell r="D2856" t="str">
            <v>Katolícka univerzita v Ružomberku</v>
          </cell>
          <cell r="E2856" t="str">
            <v>Pedagogická fakulta</v>
          </cell>
          <cell r="L2856">
            <v>2</v>
          </cell>
          <cell r="M2856">
            <v>1</v>
          </cell>
          <cell r="AN2856">
            <v>0</v>
          </cell>
          <cell r="AO2856">
            <v>0</v>
          </cell>
          <cell r="AP2856">
            <v>0</v>
          </cell>
          <cell r="AQ2856">
            <v>0</v>
          </cell>
          <cell r="AR2856">
            <v>0</v>
          </cell>
          <cell r="BH2856">
            <v>0</v>
          </cell>
          <cell r="BI2856">
            <v>12</v>
          </cell>
          <cell r="BJ2856">
            <v>0</v>
          </cell>
          <cell r="BK2856" t="str">
            <v>KU</v>
          </cell>
          <cell r="BN2856">
            <v>0</v>
          </cell>
        </row>
        <row r="2857">
          <cell r="A2857">
            <v>722000000</v>
          </cell>
          <cell r="D2857" t="str">
            <v>Katolícka univerzita v Ružomberku</v>
          </cell>
          <cell r="E2857" t="str">
            <v>Pedagogická fakulta</v>
          </cell>
          <cell r="L2857">
            <v>2</v>
          </cell>
          <cell r="M2857">
            <v>2</v>
          </cell>
          <cell r="AN2857">
            <v>0</v>
          </cell>
          <cell r="AO2857">
            <v>0</v>
          </cell>
          <cell r="AP2857">
            <v>0</v>
          </cell>
          <cell r="AQ2857">
            <v>0</v>
          </cell>
          <cell r="AR2857">
            <v>0</v>
          </cell>
          <cell r="BH2857">
            <v>0</v>
          </cell>
          <cell r="BI2857">
            <v>3</v>
          </cell>
          <cell r="BJ2857">
            <v>0</v>
          </cell>
          <cell r="BK2857" t="str">
            <v>KU</v>
          </cell>
          <cell r="BN2857">
            <v>0</v>
          </cell>
        </row>
        <row r="2858">
          <cell r="A2858">
            <v>722000000</v>
          </cell>
          <cell r="D2858" t="str">
            <v>Katolícka univerzita v Ružomberku</v>
          </cell>
          <cell r="E2858" t="str">
            <v>Pedagogická fakulta</v>
          </cell>
          <cell r="L2858">
            <v>1</v>
          </cell>
          <cell r="M2858">
            <v>2</v>
          </cell>
          <cell r="AN2858">
            <v>0.5</v>
          </cell>
          <cell r="AO2858">
            <v>0.5</v>
          </cell>
          <cell r="AP2858">
            <v>0</v>
          </cell>
          <cell r="AQ2858">
            <v>0</v>
          </cell>
          <cell r="AR2858">
            <v>0.5</v>
          </cell>
          <cell r="BH2858">
            <v>1.1000000000000001</v>
          </cell>
          <cell r="BI2858">
            <v>0.5</v>
          </cell>
          <cell r="BJ2858">
            <v>0</v>
          </cell>
          <cell r="BK2858" t="str">
            <v>KU</v>
          </cell>
          <cell r="BN2858">
            <v>0.5</v>
          </cell>
        </row>
        <row r="2859">
          <cell r="A2859">
            <v>722000000</v>
          </cell>
          <cell r="D2859" t="str">
            <v>Katolícka univerzita v Ružomberku</v>
          </cell>
          <cell r="E2859" t="str">
            <v>Pedagogická fakulta</v>
          </cell>
          <cell r="L2859">
            <v>2</v>
          </cell>
          <cell r="M2859">
            <v>1</v>
          </cell>
          <cell r="AN2859">
            <v>0</v>
          </cell>
          <cell r="AO2859">
            <v>0</v>
          </cell>
          <cell r="AP2859">
            <v>0</v>
          </cell>
          <cell r="AQ2859">
            <v>0</v>
          </cell>
          <cell r="AR2859">
            <v>0</v>
          </cell>
          <cell r="BH2859">
            <v>0</v>
          </cell>
          <cell r="BI2859">
            <v>20</v>
          </cell>
          <cell r="BJ2859">
            <v>0</v>
          </cell>
          <cell r="BK2859" t="str">
            <v>KU</v>
          </cell>
          <cell r="BN2859">
            <v>0</v>
          </cell>
        </row>
        <row r="2860">
          <cell r="A2860">
            <v>714000000</v>
          </cell>
          <cell r="D2860" t="str">
            <v>Univerzita Mateja Bela v Banskej Bystrici</v>
          </cell>
          <cell r="E2860" t="str">
            <v>Pedagogická fakulta</v>
          </cell>
          <cell r="L2860">
            <v>2</v>
          </cell>
          <cell r="M2860">
            <v>1</v>
          </cell>
          <cell r="AN2860">
            <v>0</v>
          </cell>
          <cell r="AO2860">
            <v>0</v>
          </cell>
          <cell r="AP2860">
            <v>0</v>
          </cell>
          <cell r="AQ2860">
            <v>0</v>
          </cell>
          <cell r="AR2860">
            <v>0</v>
          </cell>
          <cell r="BH2860">
            <v>0</v>
          </cell>
          <cell r="BI2860">
            <v>15</v>
          </cell>
          <cell r="BJ2860">
            <v>0</v>
          </cell>
          <cell r="BK2860" t="str">
            <v>UMB</v>
          </cell>
          <cell r="BN2860">
            <v>0</v>
          </cell>
        </row>
        <row r="2861">
          <cell r="A2861">
            <v>714000000</v>
          </cell>
          <cell r="D2861" t="str">
            <v>Univerzita Mateja Bela v Banskej Bystrici</v>
          </cell>
          <cell r="E2861" t="str">
            <v>Pedagogická fakulta</v>
          </cell>
          <cell r="L2861">
            <v>2</v>
          </cell>
          <cell r="M2861">
            <v>2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BH2861">
            <v>0</v>
          </cell>
          <cell r="BI2861">
            <v>35</v>
          </cell>
          <cell r="BJ2861">
            <v>0</v>
          </cell>
          <cell r="BK2861" t="str">
            <v>UMB</v>
          </cell>
          <cell r="BN2861">
            <v>0</v>
          </cell>
        </row>
        <row r="2862">
          <cell r="A2862">
            <v>714000000</v>
          </cell>
          <cell r="D2862" t="str">
            <v>Univerzita Mateja Bela v Banskej Bystrici</v>
          </cell>
          <cell r="E2862" t="str">
            <v>Pedagogická fakulta</v>
          </cell>
          <cell r="L2862">
            <v>2</v>
          </cell>
          <cell r="M2862">
            <v>1</v>
          </cell>
          <cell r="AN2862">
            <v>0</v>
          </cell>
          <cell r="AO2862">
            <v>0</v>
          </cell>
          <cell r="AP2862">
            <v>0</v>
          </cell>
          <cell r="AQ2862">
            <v>0</v>
          </cell>
          <cell r="AR2862">
            <v>0</v>
          </cell>
          <cell r="BH2862">
            <v>0</v>
          </cell>
          <cell r="BI2862">
            <v>24</v>
          </cell>
          <cell r="BJ2862">
            <v>0</v>
          </cell>
          <cell r="BK2862" t="str">
            <v>UMB</v>
          </cell>
          <cell r="BN2862">
            <v>0</v>
          </cell>
        </row>
        <row r="2863">
          <cell r="A2863">
            <v>714000000</v>
          </cell>
          <cell r="D2863" t="str">
            <v>Univerzita Mateja Bela v Banskej Bystrici</v>
          </cell>
          <cell r="E2863" t="str">
            <v>Pedagogická fakulta</v>
          </cell>
          <cell r="L2863">
            <v>2</v>
          </cell>
          <cell r="M2863">
            <v>1</v>
          </cell>
          <cell r="AN2863">
            <v>0</v>
          </cell>
          <cell r="AO2863">
            <v>0</v>
          </cell>
          <cell r="AP2863">
            <v>0</v>
          </cell>
          <cell r="AQ2863">
            <v>0</v>
          </cell>
          <cell r="AR2863">
            <v>0</v>
          </cell>
          <cell r="BH2863">
            <v>0</v>
          </cell>
          <cell r="BI2863">
            <v>27</v>
          </cell>
          <cell r="BJ2863">
            <v>0</v>
          </cell>
          <cell r="BK2863" t="str">
            <v>UMB</v>
          </cell>
          <cell r="BN2863">
            <v>0</v>
          </cell>
        </row>
        <row r="2864">
          <cell r="A2864">
            <v>714000000</v>
          </cell>
          <cell r="D2864" t="str">
            <v>Univerzita Mateja Bela v Banskej Bystrici</v>
          </cell>
          <cell r="E2864" t="str">
            <v>Pedagogická fakulta</v>
          </cell>
          <cell r="L2864">
            <v>2</v>
          </cell>
          <cell r="M2864">
            <v>2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BH2864">
            <v>0</v>
          </cell>
          <cell r="BI2864">
            <v>12</v>
          </cell>
          <cell r="BJ2864">
            <v>0</v>
          </cell>
          <cell r="BK2864" t="str">
            <v>UMB</v>
          </cell>
          <cell r="BN2864">
            <v>0</v>
          </cell>
        </row>
        <row r="2865">
          <cell r="A2865">
            <v>714000000</v>
          </cell>
          <cell r="D2865" t="str">
            <v>Univerzita Mateja Bela v Banskej Bystrici</v>
          </cell>
          <cell r="E2865" t="str">
            <v>Pedagogická fakulta</v>
          </cell>
          <cell r="L2865">
            <v>1</v>
          </cell>
          <cell r="M2865">
            <v>3</v>
          </cell>
          <cell r="AN2865">
            <v>1</v>
          </cell>
          <cell r="AO2865">
            <v>0</v>
          </cell>
          <cell r="AP2865">
            <v>0</v>
          </cell>
          <cell r="AQ2865">
            <v>0</v>
          </cell>
          <cell r="AR2865">
            <v>1</v>
          </cell>
          <cell r="BH2865">
            <v>4.4000000000000004</v>
          </cell>
          <cell r="BI2865">
            <v>1</v>
          </cell>
          <cell r="BJ2865">
            <v>1</v>
          </cell>
          <cell r="BK2865" t="str">
            <v>UMB</v>
          </cell>
          <cell r="BN2865">
            <v>1</v>
          </cell>
        </row>
        <row r="2866">
          <cell r="A2866">
            <v>714000000</v>
          </cell>
          <cell r="D2866" t="str">
            <v>Univerzita Mateja Bela v Banskej Bystrici</v>
          </cell>
          <cell r="E2866" t="str">
            <v>Pedagogická fakulta</v>
          </cell>
          <cell r="L2866">
            <v>2</v>
          </cell>
          <cell r="M2866">
            <v>2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BH2866">
            <v>0</v>
          </cell>
          <cell r="BI2866">
            <v>10</v>
          </cell>
          <cell r="BJ2866">
            <v>0</v>
          </cell>
          <cell r="BK2866" t="str">
            <v>UMB</v>
          </cell>
          <cell r="BN2866">
            <v>0</v>
          </cell>
        </row>
        <row r="2867">
          <cell r="A2867">
            <v>723000000</v>
          </cell>
          <cell r="D2867" t="str">
            <v>Slovenská zdravotnícka univerzita v Bratislave</v>
          </cell>
          <cell r="E2867" t="str">
            <v>Fakulta zdravotníctva so sídlom v Banskej Bystrici</v>
          </cell>
          <cell r="L2867">
            <v>2</v>
          </cell>
          <cell r="M2867">
            <v>5</v>
          </cell>
          <cell r="AN2867">
            <v>71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BH2867">
            <v>0</v>
          </cell>
          <cell r="BI2867">
            <v>73</v>
          </cell>
          <cell r="BJ2867">
            <v>0</v>
          </cell>
          <cell r="BK2867" t="str">
            <v>SZU</v>
          </cell>
          <cell r="BN2867">
            <v>0</v>
          </cell>
        </row>
        <row r="2868">
          <cell r="A2868">
            <v>722000000</v>
          </cell>
          <cell r="D2868" t="str">
            <v>Katolícka univerzita v Ružomberku</v>
          </cell>
          <cell r="E2868" t="str">
            <v>Teologická fakulta v Košiciach</v>
          </cell>
          <cell r="L2868">
            <v>2</v>
          </cell>
          <cell r="M2868">
            <v>2</v>
          </cell>
          <cell r="AN2868">
            <v>0</v>
          </cell>
          <cell r="AO2868">
            <v>0</v>
          </cell>
          <cell r="AP2868">
            <v>0</v>
          </cell>
          <cell r="AQ2868">
            <v>0</v>
          </cell>
          <cell r="AR2868">
            <v>0</v>
          </cell>
          <cell r="BH2868">
            <v>0</v>
          </cell>
          <cell r="BI2868">
            <v>1</v>
          </cell>
          <cell r="BJ2868">
            <v>0</v>
          </cell>
          <cell r="BK2868" t="str">
            <v>KU</v>
          </cell>
          <cell r="BN2868">
            <v>0</v>
          </cell>
        </row>
        <row r="2869">
          <cell r="A2869">
            <v>701000000</v>
          </cell>
          <cell r="D2869" t="str">
            <v>Univerzita Komenského v Bratislave</v>
          </cell>
          <cell r="E2869" t="str">
            <v>Pedagogická fakulta</v>
          </cell>
          <cell r="L2869">
            <v>2</v>
          </cell>
          <cell r="M2869">
            <v>1</v>
          </cell>
          <cell r="AN2869">
            <v>0</v>
          </cell>
          <cell r="AO2869">
            <v>0</v>
          </cell>
          <cell r="AP2869">
            <v>0</v>
          </cell>
          <cell r="AQ2869">
            <v>0</v>
          </cell>
          <cell r="AR2869">
            <v>0</v>
          </cell>
          <cell r="BH2869">
            <v>0</v>
          </cell>
          <cell r="BI2869">
            <v>45</v>
          </cell>
          <cell r="BJ2869">
            <v>0</v>
          </cell>
          <cell r="BK2869" t="str">
            <v>UK</v>
          </cell>
          <cell r="BN2869">
            <v>0</v>
          </cell>
        </row>
        <row r="2870">
          <cell r="A2870">
            <v>701000000</v>
          </cell>
          <cell r="D2870" t="str">
            <v>Univerzita Komenského v Bratislave</v>
          </cell>
          <cell r="E2870" t="str">
            <v>Pedagogická fakulta</v>
          </cell>
          <cell r="L2870">
            <v>2</v>
          </cell>
          <cell r="M2870">
            <v>1</v>
          </cell>
          <cell r="AN2870">
            <v>0</v>
          </cell>
          <cell r="AO2870">
            <v>0</v>
          </cell>
          <cell r="AP2870">
            <v>0</v>
          </cell>
          <cell r="AQ2870">
            <v>0</v>
          </cell>
          <cell r="AR2870">
            <v>0</v>
          </cell>
          <cell r="BH2870">
            <v>0</v>
          </cell>
          <cell r="BI2870">
            <v>47</v>
          </cell>
          <cell r="BJ2870">
            <v>0</v>
          </cell>
          <cell r="BK2870" t="str">
            <v>UK</v>
          </cell>
          <cell r="BN2870">
            <v>0</v>
          </cell>
        </row>
        <row r="2871">
          <cell r="A2871">
            <v>701000000</v>
          </cell>
          <cell r="D2871" t="str">
            <v>Univerzita Komenského v Bratislave</v>
          </cell>
          <cell r="E2871" t="str">
            <v>Pedagogická fakulta</v>
          </cell>
          <cell r="L2871">
            <v>2</v>
          </cell>
          <cell r="M2871">
            <v>2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BH2871">
            <v>0</v>
          </cell>
          <cell r="BI2871">
            <v>24</v>
          </cell>
          <cell r="BJ2871">
            <v>0</v>
          </cell>
          <cell r="BK2871" t="str">
            <v>UK</v>
          </cell>
          <cell r="BN2871">
            <v>0</v>
          </cell>
        </row>
        <row r="2872">
          <cell r="A2872">
            <v>701000000</v>
          </cell>
          <cell r="D2872" t="str">
            <v>Univerzita Komenského v Bratislave</v>
          </cell>
          <cell r="E2872" t="str">
            <v>Pedagogická fakulta</v>
          </cell>
          <cell r="L2872">
            <v>2</v>
          </cell>
          <cell r="M2872">
            <v>1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BH2872">
            <v>0</v>
          </cell>
          <cell r="BI2872">
            <v>12</v>
          </cell>
          <cell r="BJ2872">
            <v>0</v>
          </cell>
          <cell r="BK2872" t="str">
            <v>UK</v>
          </cell>
          <cell r="BN2872">
            <v>0</v>
          </cell>
        </row>
        <row r="2873">
          <cell r="A2873">
            <v>701000000</v>
          </cell>
          <cell r="D2873" t="str">
            <v>Univerzita Komenského v Bratislave</v>
          </cell>
          <cell r="E2873" t="str">
            <v>Pedagogická fakulta</v>
          </cell>
          <cell r="L2873">
            <v>2</v>
          </cell>
          <cell r="M2873">
            <v>2</v>
          </cell>
          <cell r="AN2873">
            <v>0</v>
          </cell>
          <cell r="AO2873">
            <v>0</v>
          </cell>
          <cell r="AP2873">
            <v>0</v>
          </cell>
          <cell r="AQ2873">
            <v>0</v>
          </cell>
          <cell r="AR2873">
            <v>0</v>
          </cell>
          <cell r="BH2873">
            <v>0</v>
          </cell>
          <cell r="BI2873">
            <v>52</v>
          </cell>
          <cell r="BJ2873">
            <v>0</v>
          </cell>
          <cell r="BK2873" t="str">
            <v>UK</v>
          </cell>
          <cell r="BN2873">
            <v>0</v>
          </cell>
        </row>
        <row r="2874">
          <cell r="A2874">
            <v>701000000</v>
          </cell>
          <cell r="D2874" t="str">
            <v>Univerzita Komenského v Bratislave</v>
          </cell>
          <cell r="E2874" t="str">
            <v>Pedagogická fakulta</v>
          </cell>
          <cell r="L2874">
            <v>2</v>
          </cell>
          <cell r="M2874">
            <v>1</v>
          </cell>
          <cell r="AN2874">
            <v>0</v>
          </cell>
          <cell r="AO2874">
            <v>0</v>
          </cell>
          <cell r="AP2874">
            <v>0</v>
          </cell>
          <cell r="AQ2874">
            <v>0</v>
          </cell>
          <cell r="AR2874">
            <v>0</v>
          </cell>
          <cell r="BH2874">
            <v>0</v>
          </cell>
          <cell r="BI2874">
            <v>8.5</v>
          </cell>
          <cell r="BJ2874">
            <v>0</v>
          </cell>
          <cell r="BK2874" t="str">
            <v>UK</v>
          </cell>
          <cell r="BN2874">
            <v>0</v>
          </cell>
        </row>
        <row r="2875">
          <cell r="A2875">
            <v>701000000</v>
          </cell>
          <cell r="D2875" t="str">
            <v>Univerzita Komenského v Bratislave</v>
          </cell>
          <cell r="E2875" t="str">
            <v>Pedagogická fakulta</v>
          </cell>
          <cell r="L2875">
            <v>2</v>
          </cell>
          <cell r="M2875">
            <v>1</v>
          </cell>
          <cell r="AN2875">
            <v>0</v>
          </cell>
          <cell r="AO2875">
            <v>0</v>
          </cell>
          <cell r="AP2875">
            <v>0</v>
          </cell>
          <cell r="AQ2875">
            <v>0</v>
          </cell>
          <cell r="AR2875">
            <v>0</v>
          </cell>
          <cell r="BH2875">
            <v>0</v>
          </cell>
          <cell r="BI2875">
            <v>8</v>
          </cell>
          <cell r="BJ2875">
            <v>0</v>
          </cell>
          <cell r="BK2875" t="str">
            <v>UK</v>
          </cell>
          <cell r="BN2875">
            <v>0</v>
          </cell>
        </row>
        <row r="2876">
          <cell r="A2876">
            <v>701000000</v>
          </cell>
          <cell r="D2876" t="str">
            <v>Univerzita Komenského v Bratislave</v>
          </cell>
          <cell r="E2876" t="str">
            <v>Pedagogická fakulta</v>
          </cell>
          <cell r="L2876">
            <v>2</v>
          </cell>
          <cell r="M2876">
            <v>1</v>
          </cell>
          <cell r="AN2876">
            <v>0</v>
          </cell>
          <cell r="AO2876">
            <v>0</v>
          </cell>
          <cell r="AP2876">
            <v>0</v>
          </cell>
          <cell r="AQ2876">
            <v>0</v>
          </cell>
          <cell r="AR2876">
            <v>0</v>
          </cell>
          <cell r="BH2876">
            <v>0</v>
          </cell>
          <cell r="BI2876">
            <v>10.5</v>
          </cell>
          <cell r="BJ2876">
            <v>0</v>
          </cell>
          <cell r="BK2876" t="str">
            <v>UK</v>
          </cell>
          <cell r="BN2876">
            <v>0</v>
          </cell>
        </row>
        <row r="2877">
          <cell r="A2877">
            <v>701000000</v>
          </cell>
          <cell r="D2877" t="str">
            <v>Univerzita Komenského v Bratislave</v>
          </cell>
          <cell r="E2877" t="str">
            <v>Pedagogická fakulta</v>
          </cell>
          <cell r="L2877">
            <v>2</v>
          </cell>
          <cell r="M2877">
            <v>1</v>
          </cell>
          <cell r="AN2877">
            <v>0</v>
          </cell>
          <cell r="AO2877">
            <v>0</v>
          </cell>
          <cell r="AP2877">
            <v>0</v>
          </cell>
          <cell r="AQ2877">
            <v>0</v>
          </cell>
          <cell r="AR2877">
            <v>0</v>
          </cell>
          <cell r="BH2877">
            <v>0</v>
          </cell>
          <cell r="BI2877">
            <v>2</v>
          </cell>
          <cell r="BJ2877">
            <v>0</v>
          </cell>
          <cell r="BK2877" t="str">
            <v>UK</v>
          </cell>
          <cell r="BN2877">
            <v>0</v>
          </cell>
        </row>
        <row r="2878">
          <cell r="A2878">
            <v>701000000</v>
          </cell>
          <cell r="D2878" t="str">
            <v>Univerzita Komenského v Bratislave</v>
          </cell>
          <cell r="E2878" t="str">
            <v>Evanjelická bohoslovecká fakulta</v>
          </cell>
          <cell r="L2878">
            <v>1</v>
          </cell>
          <cell r="M2878">
            <v>2</v>
          </cell>
          <cell r="AN2878">
            <v>0.5</v>
          </cell>
          <cell r="AO2878">
            <v>0.5</v>
          </cell>
          <cell r="AP2878">
            <v>0</v>
          </cell>
          <cell r="AQ2878">
            <v>0</v>
          </cell>
          <cell r="AR2878">
            <v>0.5</v>
          </cell>
          <cell r="BH2878">
            <v>0.53541666666666676</v>
          </cell>
          <cell r="BI2878">
            <v>0.5</v>
          </cell>
          <cell r="BJ2878">
            <v>0</v>
          </cell>
          <cell r="BK2878" t="str">
            <v>UK</v>
          </cell>
          <cell r="BN2878">
            <v>0.5</v>
          </cell>
        </row>
        <row r="2879">
          <cell r="A2879">
            <v>711000000</v>
          </cell>
          <cell r="D2879" t="str">
            <v>Univerzita Pavla Jozefa Šafárika v Košiciach</v>
          </cell>
          <cell r="E2879" t="str">
            <v>Prírodovedecká fakulta</v>
          </cell>
          <cell r="L2879">
            <v>1</v>
          </cell>
          <cell r="M2879">
            <v>2</v>
          </cell>
          <cell r="AN2879">
            <v>4</v>
          </cell>
          <cell r="AO2879">
            <v>4</v>
          </cell>
          <cell r="AP2879">
            <v>0</v>
          </cell>
          <cell r="AQ2879">
            <v>0</v>
          </cell>
          <cell r="AR2879">
            <v>4</v>
          </cell>
          <cell r="BH2879">
            <v>6</v>
          </cell>
          <cell r="BI2879">
            <v>4</v>
          </cell>
          <cell r="BJ2879">
            <v>0</v>
          </cell>
          <cell r="BK2879" t="str">
            <v>UPJŠ</v>
          </cell>
          <cell r="BN2879">
            <v>4</v>
          </cell>
        </row>
        <row r="2880">
          <cell r="A2880">
            <v>711000000</v>
          </cell>
          <cell r="D2880" t="str">
            <v>Univerzita Pavla Jozefa Šafárika v Košiciach</v>
          </cell>
          <cell r="E2880" t="str">
            <v>Prírodovedecká fakulta</v>
          </cell>
          <cell r="L2880">
            <v>1</v>
          </cell>
          <cell r="M2880">
            <v>2</v>
          </cell>
          <cell r="AN2880">
            <v>2</v>
          </cell>
          <cell r="AO2880">
            <v>2</v>
          </cell>
          <cell r="AP2880">
            <v>0</v>
          </cell>
          <cell r="AQ2880">
            <v>0</v>
          </cell>
          <cell r="AR2880">
            <v>2</v>
          </cell>
          <cell r="BH2880">
            <v>3</v>
          </cell>
          <cell r="BI2880">
            <v>2</v>
          </cell>
          <cell r="BJ2880">
            <v>0</v>
          </cell>
          <cell r="BK2880" t="str">
            <v>UPJŠ</v>
          </cell>
          <cell r="BN2880">
            <v>2</v>
          </cell>
        </row>
        <row r="2881">
          <cell r="A2881">
            <v>711000000</v>
          </cell>
          <cell r="D2881" t="str">
            <v>Univerzita Pavla Jozefa Šafárika v Košiciach</v>
          </cell>
          <cell r="E2881" t="str">
            <v>Prírodovedecká fakulta</v>
          </cell>
          <cell r="L2881">
            <v>1</v>
          </cell>
          <cell r="M2881">
            <v>3</v>
          </cell>
          <cell r="AN2881">
            <v>1</v>
          </cell>
          <cell r="AO2881">
            <v>0</v>
          </cell>
          <cell r="AP2881">
            <v>0</v>
          </cell>
          <cell r="AQ2881">
            <v>0</v>
          </cell>
          <cell r="AR2881">
            <v>1</v>
          </cell>
          <cell r="BH2881">
            <v>5.6000000000000005</v>
          </cell>
          <cell r="BI2881">
            <v>1</v>
          </cell>
          <cell r="BJ2881">
            <v>1</v>
          </cell>
          <cell r="BK2881" t="str">
            <v>UPJŠ</v>
          </cell>
          <cell r="BN2881">
            <v>1</v>
          </cell>
        </row>
        <row r="2882">
          <cell r="A2882">
            <v>711000000</v>
          </cell>
          <cell r="D2882" t="str">
            <v>Univerzita Pavla Jozefa Šafárika v Košiciach</v>
          </cell>
          <cell r="E2882" t="str">
            <v>Filozofická fakulta</v>
          </cell>
          <cell r="L2882">
            <v>2</v>
          </cell>
          <cell r="M2882">
            <v>1</v>
          </cell>
          <cell r="AN2882">
            <v>0</v>
          </cell>
          <cell r="AO2882">
            <v>0</v>
          </cell>
          <cell r="AP2882">
            <v>0</v>
          </cell>
          <cell r="AQ2882">
            <v>0</v>
          </cell>
          <cell r="AR2882">
            <v>0</v>
          </cell>
          <cell r="BH2882">
            <v>0</v>
          </cell>
          <cell r="BI2882">
            <v>6</v>
          </cell>
          <cell r="BJ2882">
            <v>0</v>
          </cell>
          <cell r="BK2882" t="str">
            <v>UPJŠ</v>
          </cell>
          <cell r="BN2882">
            <v>0</v>
          </cell>
        </row>
        <row r="2883">
          <cell r="A2883">
            <v>711000000</v>
          </cell>
          <cell r="D2883" t="str">
            <v>Univerzita Pavla Jozefa Šafárika v Košiciach</v>
          </cell>
          <cell r="E2883" t="str">
            <v>Filozofická fakulta</v>
          </cell>
          <cell r="L2883">
            <v>2</v>
          </cell>
          <cell r="M2883">
            <v>2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BH2883">
            <v>0</v>
          </cell>
          <cell r="BI2883">
            <v>4</v>
          </cell>
          <cell r="BJ2883">
            <v>0</v>
          </cell>
          <cell r="BK2883" t="str">
            <v>UPJŠ</v>
          </cell>
          <cell r="BN2883">
            <v>0</v>
          </cell>
        </row>
        <row r="2884">
          <cell r="A2884">
            <v>711000000</v>
          </cell>
          <cell r="D2884" t="str">
            <v>Univerzita Pavla Jozefa Šafárika v Košiciach</v>
          </cell>
          <cell r="E2884" t="str">
            <v>Filozofická fakulta</v>
          </cell>
          <cell r="L2884">
            <v>2</v>
          </cell>
          <cell r="M2884">
            <v>1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BH2884">
            <v>0</v>
          </cell>
          <cell r="BI2884">
            <v>4</v>
          </cell>
          <cell r="BJ2884">
            <v>0</v>
          </cell>
          <cell r="BK2884" t="str">
            <v>UPJŠ</v>
          </cell>
          <cell r="BN2884">
            <v>0</v>
          </cell>
        </row>
        <row r="2885">
          <cell r="A2885">
            <v>711000000</v>
          </cell>
          <cell r="D2885" t="str">
            <v>Univerzita Pavla Jozefa Šafárika v Košiciach</v>
          </cell>
          <cell r="E2885" t="str">
            <v>Filozofická fakulta</v>
          </cell>
          <cell r="L2885">
            <v>2</v>
          </cell>
          <cell r="M2885">
            <v>2</v>
          </cell>
          <cell r="AN2885">
            <v>1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BH2885">
            <v>0</v>
          </cell>
          <cell r="BI2885">
            <v>3</v>
          </cell>
          <cell r="BJ2885">
            <v>0</v>
          </cell>
          <cell r="BK2885" t="str">
            <v>UPJŠ</v>
          </cell>
          <cell r="BN2885">
            <v>0</v>
          </cell>
        </row>
        <row r="2886">
          <cell r="A2886">
            <v>711000000</v>
          </cell>
          <cell r="D2886" t="str">
            <v>Univerzita Pavla Jozefa Šafárika v Košiciach</v>
          </cell>
          <cell r="E2886" t="str">
            <v>Filozofická fakulta</v>
          </cell>
          <cell r="L2886">
            <v>1</v>
          </cell>
          <cell r="M2886">
            <v>2</v>
          </cell>
          <cell r="AN2886">
            <v>4</v>
          </cell>
          <cell r="AO2886">
            <v>4</v>
          </cell>
          <cell r="AP2886">
            <v>0</v>
          </cell>
          <cell r="AQ2886">
            <v>0</v>
          </cell>
          <cell r="AR2886">
            <v>4</v>
          </cell>
          <cell r="BH2886">
            <v>4</v>
          </cell>
          <cell r="BI2886">
            <v>4</v>
          </cell>
          <cell r="BJ2886">
            <v>0</v>
          </cell>
          <cell r="BK2886" t="str">
            <v>UPJŠ</v>
          </cell>
          <cell r="BN2886">
            <v>4</v>
          </cell>
        </row>
        <row r="2887">
          <cell r="A2887">
            <v>711000000</v>
          </cell>
          <cell r="D2887" t="str">
            <v>Univerzita Pavla Jozefa Šafárika v Košiciach</v>
          </cell>
          <cell r="E2887" t="str">
            <v>Filozofická fakulta</v>
          </cell>
          <cell r="L2887">
            <v>1</v>
          </cell>
          <cell r="M2887">
            <v>1</v>
          </cell>
          <cell r="AN2887">
            <v>1</v>
          </cell>
          <cell r="AO2887">
            <v>1</v>
          </cell>
          <cell r="AP2887">
            <v>0</v>
          </cell>
          <cell r="AQ2887">
            <v>0</v>
          </cell>
          <cell r="AR2887">
            <v>1</v>
          </cell>
          <cell r="BH2887">
            <v>0.7</v>
          </cell>
          <cell r="BI2887">
            <v>1</v>
          </cell>
          <cell r="BJ2887">
            <v>0</v>
          </cell>
          <cell r="BK2887" t="str">
            <v>UPJŠ</v>
          </cell>
          <cell r="BN2887">
            <v>1</v>
          </cell>
        </row>
        <row r="2888">
          <cell r="A2888">
            <v>711000000</v>
          </cell>
          <cell r="D2888" t="str">
            <v>Univerzita Pavla Jozefa Šafárika v Košiciach</v>
          </cell>
          <cell r="E2888" t="str">
            <v>Filozofická fakulta</v>
          </cell>
          <cell r="L2888">
            <v>1</v>
          </cell>
          <cell r="M2888">
            <v>1</v>
          </cell>
          <cell r="AN2888">
            <v>2</v>
          </cell>
          <cell r="AO2888">
            <v>2</v>
          </cell>
          <cell r="AP2888">
            <v>0</v>
          </cell>
          <cell r="AQ2888">
            <v>0</v>
          </cell>
          <cell r="AR2888">
            <v>2</v>
          </cell>
          <cell r="BH2888">
            <v>1.3603773584905661</v>
          </cell>
          <cell r="BI2888">
            <v>2</v>
          </cell>
          <cell r="BJ2888">
            <v>0</v>
          </cell>
          <cell r="BK2888" t="str">
            <v>UPJŠ</v>
          </cell>
          <cell r="BN2888">
            <v>2</v>
          </cell>
        </row>
        <row r="2889">
          <cell r="A2889">
            <v>711000000</v>
          </cell>
          <cell r="D2889" t="str">
            <v>Univerzita Pavla Jozefa Šafárika v Košiciach</v>
          </cell>
          <cell r="E2889" t="str">
            <v>Filozofická fakulta</v>
          </cell>
          <cell r="L2889">
            <v>1</v>
          </cell>
          <cell r="M2889">
            <v>1</v>
          </cell>
          <cell r="AN2889">
            <v>1</v>
          </cell>
          <cell r="AO2889">
            <v>1</v>
          </cell>
          <cell r="AP2889">
            <v>0</v>
          </cell>
          <cell r="AQ2889">
            <v>0</v>
          </cell>
          <cell r="AR2889">
            <v>1</v>
          </cell>
          <cell r="BH2889">
            <v>0.68018867924528303</v>
          </cell>
          <cell r="BI2889">
            <v>1</v>
          </cell>
          <cell r="BJ2889">
            <v>0</v>
          </cell>
          <cell r="BK2889" t="str">
            <v>UPJŠ</v>
          </cell>
          <cell r="BN2889">
            <v>1</v>
          </cell>
        </row>
        <row r="2890">
          <cell r="A2890">
            <v>711000000</v>
          </cell>
          <cell r="D2890" t="str">
            <v>Univerzita Pavla Jozefa Šafárika v Košiciach</v>
          </cell>
          <cell r="E2890" t="str">
            <v>Filozofická fakulta</v>
          </cell>
          <cell r="L2890">
            <v>1</v>
          </cell>
          <cell r="M2890">
            <v>1</v>
          </cell>
          <cell r="AN2890">
            <v>1</v>
          </cell>
          <cell r="AO2890">
            <v>1</v>
          </cell>
          <cell r="AP2890">
            <v>0</v>
          </cell>
          <cell r="AQ2890">
            <v>0</v>
          </cell>
          <cell r="AR2890">
            <v>1</v>
          </cell>
          <cell r="BH2890">
            <v>0.68018867924528303</v>
          </cell>
          <cell r="BI2890">
            <v>1</v>
          </cell>
          <cell r="BJ2890">
            <v>0</v>
          </cell>
          <cell r="BK2890" t="str">
            <v>UPJŠ</v>
          </cell>
          <cell r="BN2890">
            <v>1</v>
          </cell>
        </row>
        <row r="2891">
          <cell r="A2891">
            <v>711000000</v>
          </cell>
          <cell r="D2891" t="str">
            <v>Univerzita Pavla Jozefa Šafárika v Košiciach</v>
          </cell>
          <cell r="E2891" t="str">
            <v>Filozofická fakulta</v>
          </cell>
          <cell r="L2891">
            <v>1</v>
          </cell>
          <cell r="M2891">
            <v>1</v>
          </cell>
          <cell r="AN2891">
            <v>4</v>
          </cell>
          <cell r="AO2891">
            <v>4</v>
          </cell>
          <cell r="AP2891">
            <v>4</v>
          </cell>
          <cell r="AQ2891">
            <v>0</v>
          </cell>
          <cell r="AR2891">
            <v>4</v>
          </cell>
          <cell r="BH2891">
            <v>3.4009433962264151</v>
          </cell>
          <cell r="BI2891">
            <v>4</v>
          </cell>
          <cell r="BJ2891">
            <v>0</v>
          </cell>
          <cell r="BK2891" t="str">
            <v>UPJŠ</v>
          </cell>
          <cell r="BN2891">
            <v>4</v>
          </cell>
        </row>
        <row r="2892">
          <cell r="A2892">
            <v>728000000</v>
          </cell>
          <cell r="D2892" t="str">
            <v>Vysoká škola Danubius</v>
          </cell>
          <cell r="E2892" t="str">
            <v>Fakulta verejnej politiky a verejnej správy</v>
          </cell>
          <cell r="L2892">
            <v>2</v>
          </cell>
          <cell r="M2892">
            <v>1</v>
          </cell>
          <cell r="AN2892">
            <v>14</v>
          </cell>
          <cell r="AO2892">
            <v>0</v>
          </cell>
          <cell r="AP2892">
            <v>0</v>
          </cell>
          <cell r="AQ2892">
            <v>0</v>
          </cell>
          <cell r="AR2892">
            <v>0</v>
          </cell>
          <cell r="BH2892">
            <v>0</v>
          </cell>
          <cell r="BI2892">
            <v>14</v>
          </cell>
          <cell r="BJ2892">
            <v>0</v>
          </cell>
          <cell r="BK2892" t="str">
            <v>VŠDan</v>
          </cell>
          <cell r="BN2892">
            <v>0</v>
          </cell>
        </row>
        <row r="2893">
          <cell r="A2893">
            <v>714000000</v>
          </cell>
          <cell r="D2893" t="str">
            <v>Univerzita Mateja Bela v Banskej Bystrici</v>
          </cell>
          <cell r="E2893" t="str">
            <v>Fakulta politických vied a medzinárodných vzťahov</v>
          </cell>
          <cell r="L2893">
            <v>2</v>
          </cell>
          <cell r="M2893">
            <v>2</v>
          </cell>
          <cell r="AN2893">
            <v>0</v>
          </cell>
          <cell r="AO2893">
            <v>0</v>
          </cell>
          <cell r="AP2893">
            <v>0</v>
          </cell>
          <cell r="AQ2893">
            <v>0</v>
          </cell>
          <cell r="AR2893">
            <v>0</v>
          </cell>
          <cell r="BH2893">
            <v>0</v>
          </cell>
          <cell r="BI2893">
            <v>7</v>
          </cell>
          <cell r="BJ2893">
            <v>0</v>
          </cell>
          <cell r="BK2893" t="str">
            <v>UMB</v>
          </cell>
          <cell r="BN2893">
            <v>0</v>
          </cell>
        </row>
        <row r="2894">
          <cell r="A2894">
            <v>714000000</v>
          </cell>
          <cell r="D2894" t="str">
            <v>Univerzita Mateja Bela v Banskej Bystrici</v>
          </cell>
          <cell r="E2894" t="str">
            <v>Fakulta politických vied a medzinárodných vzťahov</v>
          </cell>
          <cell r="L2894">
            <v>2</v>
          </cell>
          <cell r="M2894">
            <v>2</v>
          </cell>
          <cell r="AN2894">
            <v>0</v>
          </cell>
          <cell r="AO2894">
            <v>0</v>
          </cell>
          <cell r="AP2894">
            <v>0</v>
          </cell>
          <cell r="AQ2894">
            <v>0</v>
          </cell>
          <cell r="AR2894">
            <v>0</v>
          </cell>
          <cell r="BH2894">
            <v>0</v>
          </cell>
          <cell r="BI2894">
            <v>7</v>
          </cell>
          <cell r="BJ2894">
            <v>0</v>
          </cell>
          <cell r="BK2894" t="str">
            <v>UMB</v>
          </cell>
          <cell r="BN2894">
            <v>0</v>
          </cell>
        </row>
        <row r="2895">
          <cell r="A2895">
            <v>714000000</v>
          </cell>
          <cell r="D2895" t="str">
            <v>Univerzita Mateja Bela v Banskej Bystrici</v>
          </cell>
          <cell r="E2895" t="str">
            <v>Fakulta politických vied a medzinárodných vzťahov</v>
          </cell>
          <cell r="L2895">
            <v>2</v>
          </cell>
          <cell r="M2895">
            <v>1</v>
          </cell>
          <cell r="AN2895">
            <v>0</v>
          </cell>
          <cell r="AO2895">
            <v>0</v>
          </cell>
          <cell r="AP2895">
            <v>0</v>
          </cell>
          <cell r="AQ2895">
            <v>0</v>
          </cell>
          <cell r="AR2895">
            <v>0</v>
          </cell>
          <cell r="BH2895">
            <v>0</v>
          </cell>
          <cell r="BI2895">
            <v>9</v>
          </cell>
          <cell r="BJ2895">
            <v>0</v>
          </cell>
          <cell r="BK2895" t="str">
            <v>UMB</v>
          </cell>
          <cell r="BN2895">
            <v>0</v>
          </cell>
        </row>
        <row r="2896">
          <cell r="A2896">
            <v>714000000</v>
          </cell>
          <cell r="D2896" t="str">
            <v>Univerzita Mateja Bela v Banskej Bystrici</v>
          </cell>
          <cell r="E2896" t="str">
            <v>Fakulta politických vied a medzinárodných vzťahov</v>
          </cell>
          <cell r="L2896">
            <v>2</v>
          </cell>
          <cell r="M2896">
            <v>2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BH2896">
            <v>0</v>
          </cell>
          <cell r="BI2896">
            <v>2</v>
          </cell>
          <cell r="BJ2896">
            <v>0</v>
          </cell>
          <cell r="BK2896" t="str">
            <v>UMB</v>
          </cell>
          <cell r="BN2896">
            <v>0</v>
          </cell>
        </row>
        <row r="2897">
          <cell r="A2897">
            <v>714000000</v>
          </cell>
          <cell r="D2897" t="str">
            <v>Univerzita Mateja Bela v Banskej Bystrici</v>
          </cell>
          <cell r="E2897" t="str">
            <v>Fakulta politických vied a medzinárodných vzťahov</v>
          </cell>
          <cell r="L2897">
            <v>1</v>
          </cell>
          <cell r="M2897">
            <v>2</v>
          </cell>
          <cell r="AN2897">
            <v>7</v>
          </cell>
          <cell r="AO2897">
            <v>7</v>
          </cell>
          <cell r="AP2897">
            <v>0</v>
          </cell>
          <cell r="AQ2897">
            <v>0</v>
          </cell>
          <cell r="AR2897">
            <v>7</v>
          </cell>
          <cell r="BH2897">
            <v>5.8571428571428577</v>
          </cell>
          <cell r="BI2897">
            <v>7</v>
          </cell>
          <cell r="BJ2897">
            <v>0</v>
          </cell>
          <cell r="BK2897" t="str">
            <v>UMB</v>
          </cell>
          <cell r="BN2897">
            <v>7</v>
          </cell>
        </row>
        <row r="2898">
          <cell r="A2898">
            <v>714000000</v>
          </cell>
          <cell r="D2898" t="str">
            <v>Univerzita Mateja Bela v Banskej Bystrici</v>
          </cell>
          <cell r="E2898" t="str">
            <v>Fakulta politických vied a medzinárodných vzťahov</v>
          </cell>
          <cell r="L2898">
            <v>2</v>
          </cell>
          <cell r="M2898">
            <v>1</v>
          </cell>
          <cell r="AN2898">
            <v>0</v>
          </cell>
          <cell r="AO2898">
            <v>0</v>
          </cell>
          <cell r="AP2898">
            <v>0</v>
          </cell>
          <cell r="AQ2898">
            <v>0</v>
          </cell>
          <cell r="AR2898">
            <v>0</v>
          </cell>
          <cell r="BH2898">
            <v>0</v>
          </cell>
          <cell r="BI2898">
            <v>2</v>
          </cell>
          <cell r="BJ2898">
            <v>0</v>
          </cell>
          <cell r="BK2898" t="str">
            <v>UMB</v>
          </cell>
          <cell r="BN2898">
            <v>0</v>
          </cell>
        </row>
        <row r="2899">
          <cell r="A2899">
            <v>719000000</v>
          </cell>
          <cell r="D2899" t="str">
            <v>Trenčianska univerzita Alexandra Dubčeka v Trenčíne</v>
          </cell>
          <cell r="E2899">
            <v>0</v>
          </cell>
          <cell r="L2899">
            <v>2</v>
          </cell>
          <cell r="M2899">
            <v>2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BH2899">
            <v>0</v>
          </cell>
          <cell r="BI2899">
            <v>11</v>
          </cell>
          <cell r="BJ2899">
            <v>0</v>
          </cell>
          <cell r="BK2899" t="str">
            <v>TUAD</v>
          </cell>
          <cell r="BN2899">
            <v>0</v>
          </cell>
        </row>
        <row r="2900">
          <cell r="A2900">
            <v>719000000</v>
          </cell>
          <cell r="D2900" t="str">
            <v>Trenčianska univerzita Alexandra Dubčeka v Trenčíne</v>
          </cell>
          <cell r="E2900">
            <v>0</v>
          </cell>
          <cell r="L2900">
            <v>1</v>
          </cell>
          <cell r="M2900">
            <v>3</v>
          </cell>
          <cell r="AN2900">
            <v>1</v>
          </cell>
          <cell r="AO2900">
            <v>0</v>
          </cell>
          <cell r="AP2900">
            <v>0</v>
          </cell>
          <cell r="AQ2900">
            <v>0</v>
          </cell>
          <cell r="AR2900">
            <v>1</v>
          </cell>
          <cell r="BH2900">
            <v>4.4000000000000004</v>
          </cell>
          <cell r="BI2900">
            <v>1</v>
          </cell>
          <cell r="BJ2900">
            <v>1</v>
          </cell>
          <cell r="BK2900" t="str">
            <v>TUAD</v>
          </cell>
          <cell r="BN2900">
            <v>1</v>
          </cell>
        </row>
        <row r="2901">
          <cell r="A2901">
            <v>713000000</v>
          </cell>
          <cell r="D2901" t="str">
            <v>Trnavská univerzita v Trnave</v>
          </cell>
          <cell r="E2901" t="str">
            <v>Pedagogická fakulta</v>
          </cell>
          <cell r="L2901">
            <v>2</v>
          </cell>
          <cell r="M2901">
            <v>2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BH2901">
            <v>0</v>
          </cell>
          <cell r="BI2901">
            <v>25</v>
          </cell>
          <cell r="BJ2901">
            <v>0</v>
          </cell>
          <cell r="BK2901" t="str">
            <v>TVU</v>
          </cell>
          <cell r="BN2901">
            <v>0</v>
          </cell>
        </row>
        <row r="2902">
          <cell r="A2902">
            <v>713000000</v>
          </cell>
          <cell r="D2902" t="str">
            <v>Trnavská univerzita v Trnave</v>
          </cell>
          <cell r="E2902" t="str">
            <v>Pedagogická fakulta</v>
          </cell>
          <cell r="L2902">
            <v>2</v>
          </cell>
          <cell r="M2902">
            <v>1</v>
          </cell>
          <cell r="AN2902">
            <v>0</v>
          </cell>
          <cell r="AO2902">
            <v>0</v>
          </cell>
          <cell r="AP2902">
            <v>0</v>
          </cell>
          <cell r="AQ2902">
            <v>0</v>
          </cell>
          <cell r="AR2902">
            <v>0</v>
          </cell>
          <cell r="BH2902">
            <v>0</v>
          </cell>
          <cell r="BI2902">
            <v>163</v>
          </cell>
          <cell r="BJ2902">
            <v>0</v>
          </cell>
          <cell r="BK2902" t="str">
            <v>TVU</v>
          </cell>
          <cell r="BN2902">
            <v>0</v>
          </cell>
        </row>
        <row r="2903">
          <cell r="A2903">
            <v>713000000</v>
          </cell>
          <cell r="D2903" t="str">
            <v>Trnavská univerzita v Trnave</v>
          </cell>
          <cell r="E2903" t="str">
            <v>Pedagogická fakulta</v>
          </cell>
          <cell r="L2903">
            <v>2</v>
          </cell>
          <cell r="M2903">
            <v>2</v>
          </cell>
          <cell r="AN2903">
            <v>0</v>
          </cell>
          <cell r="AO2903">
            <v>0</v>
          </cell>
          <cell r="AP2903">
            <v>0</v>
          </cell>
          <cell r="AQ2903">
            <v>0</v>
          </cell>
          <cell r="AR2903">
            <v>0</v>
          </cell>
          <cell r="BH2903">
            <v>0</v>
          </cell>
          <cell r="BI2903">
            <v>102</v>
          </cell>
          <cell r="BJ2903">
            <v>0</v>
          </cell>
          <cell r="BK2903" t="str">
            <v>TVU</v>
          </cell>
          <cell r="BN2903">
            <v>0</v>
          </cell>
        </row>
        <row r="2904">
          <cell r="A2904">
            <v>713000000</v>
          </cell>
          <cell r="D2904" t="str">
            <v>Trnavská univerzita v Trnave</v>
          </cell>
          <cell r="E2904" t="str">
            <v>Pedagogická fakulta</v>
          </cell>
          <cell r="L2904">
            <v>2</v>
          </cell>
          <cell r="M2904">
            <v>1</v>
          </cell>
          <cell r="AN2904">
            <v>0</v>
          </cell>
          <cell r="AO2904">
            <v>0</v>
          </cell>
          <cell r="AP2904">
            <v>0</v>
          </cell>
          <cell r="AQ2904">
            <v>0</v>
          </cell>
          <cell r="AR2904">
            <v>0</v>
          </cell>
          <cell r="BH2904">
            <v>0</v>
          </cell>
          <cell r="BI2904">
            <v>28</v>
          </cell>
          <cell r="BJ2904">
            <v>0</v>
          </cell>
          <cell r="BK2904" t="str">
            <v>TVU</v>
          </cell>
          <cell r="BN2904">
            <v>0</v>
          </cell>
        </row>
        <row r="2905">
          <cell r="A2905">
            <v>713000000</v>
          </cell>
          <cell r="D2905" t="str">
            <v>Trnavská univerzita v Trnave</v>
          </cell>
          <cell r="E2905" t="str">
            <v>Pedagogická fakulta</v>
          </cell>
          <cell r="L2905">
            <v>2</v>
          </cell>
          <cell r="M2905">
            <v>2</v>
          </cell>
          <cell r="AN2905">
            <v>0</v>
          </cell>
          <cell r="AO2905">
            <v>0</v>
          </cell>
          <cell r="AP2905">
            <v>0</v>
          </cell>
          <cell r="AQ2905">
            <v>0</v>
          </cell>
          <cell r="AR2905">
            <v>0</v>
          </cell>
          <cell r="BH2905">
            <v>0</v>
          </cell>
          <cell r="BI2905">
            <v>53</v>
          </cell>
          <cell r="BJ2905">
            <v>0</v>
          </cell>
          <cell r="BK2905" t="str">
            <v>TVU</v>
          </cell>
          <cell r="BN2905">
            <v>0</v>
          </cell>
        </row>
        <row r="2906">
          <cell r="A2906">
            <v>713000000</v>
          </cell>
          <cell r="D2906" t="str">
            <v>Trnavská univerzita v Trnave</v>
          </cell>
          <cell r="E2906" t="str">
            <v>Pedagogická fakulta</v>
          </cell>
          <cell r="L2906">
            <v>2</v>
          </cell>
          <cell r="M2906">
            <v>2</v>
          </cell>
          <cell r="AN2906">
            <v>0</v>
          </cell>
          <cell r="AO2906">
            <v>0</v>
          </cell>
          <cell r="AP2906">
            <v>0</v>
          </cell>
          <cell r="AQ2906">
            <v>0</v>
          </cell>
          <cell r="AR2906">
            <v>0</v>
          </cell>
          <cell r="BH2906">
            <v>0</v>
          </cell>
          <cell r="BI2906">
            <v>10</v>
          </cell>
          <cell r="BJ2906">
            <v>0</v>
          </cell>
          <cell r="BK2906" t="str">
            <v>TVU</v>
          </cell>
          <cell r="BN2906">
            <v>0</v>
          </cell>
        </row>
        <row r="2907">
          <cell r="A2907">
            <v>713000000</v>
          </cell>
          <cell r="D2907" t="str">
            <v>Trnavská univerzita v Trnave</v>
          </cell>
          <cell r="E2907" t="str">
            <v>Pedagogická fakulta</v>
          </cell>
          <cell r="L2907">
            <v>1</v>
          </cell>
          <cell r="M2907">
            <v>3</v>
          </cell>
          <cell r="AN2907">
            <v>1</v>
          </cell>
          <cell r="AO2907">
            <v>0</v>
          </cell>
          <cell r="AP2907">
            <v>0</v>
          </cell>
          <cell r="AQ2907">
            <v>0</v>
          </cell>
          <cell r="AR2907">
            <v>1</v>
          </cell>
          <cell r="BH2907">
            <v>4.4000000000000004</v>
          </cell>
          <cell r="BI2907">
            <v>1</v>
          </cell>
          <cell r="BJ2907">
            <v>1</v>
          </cell>
          <cell r="BK2907" t="str">
            <v>TVU</v>
          </cell>
          <cell r="BN2907">
            <v>1</v>
          </cell>
        </row>
        <row r="2908">
          <cell r="A2908">
            <v>713000000</v>
          </cell>
          <cell r="D2908" t="str">
            <v>Trnavská univerzita v Trnave</v>
          </cell>
          <cell r="E2908" t="str">
            <v>Pedagogická fakulta</v>
          </cell>
          <cell r="L2908">
            <v>1</v>
          </cell>
          <cell r="M2908">
            <v>2</v>
          </cell>
          <cell r="AN2908">
            <v>4.5</v>
          </cell>
          <cell r="AO2908">
            <v>4.5</v>
          </cell>
          <cell r="AP2908">
            <v>0</v>
          </cell>
          <cell r="AQ2908">
            <v>0</v>
          </cell>
          <cell r="AR2908">
            <v>4.5</v>
          </cell>
          <cell r="BH2908">
            <v>4.7962732919254663</v>
          </cell>
          <cell r="BI2908">
            <v>4.5</v>
          </cell>
          <cell r="BJ2908">
            <v>0</v>
          </cell>
          <cell r="BK2908" t="str">
            <v>TVU</v>
          </cell>
          <cell r="BN2908">
            <v>4.5</v>
          </cell>
        </row>
        <row r="2909">
          <cell r="A2909">
            <v>711000000</v>
          </cell>
          <cell r="D2909" t="str">
            <v>Univerzita Pavla Jozefa Šafárika v Košiciach</v>
          </cell>
          <cell r="E2909" t="str">
            <v>Právnická fakulta</v>
          </cell>
          <cell r="L2909">
            <v>2</v>
          </cell>
          <cell r="M2909">
            <v>1</v>
          </cell>
          <cell r="AN2909">
            <v>1</v>
          </cell>
          <cell r="AO2909">
            <v>0</v>
          </cell>
          <cell r="AP2909">
            <v>0</v>
          </cell>
          <cell r="AQ2909">
            <v>0</v>
          </cell>
          <cell r="AR2909">
            <v>0</v>
          </cell>
          <cell r="BH2909">
            <v>0</v>
          </cell>
          <cell r="BI2909">
            <v>93</v>
          </cell>
          <cell r="BJ2909">
            <v>0</v>
          </cell>
          <cell r="BK2909" t="str">
            <v>UPJŠ</v>
          </cell>
          <cell r="BN2909">
            <v>0</v>
          </cell>
        </row>
        <row r="2910">
          <cell r="A2910">
            <v>711000000</v>
          </cell>
          <cell r="D2910" t="str">
            <v>Univerzita Pavla Jozefa Šafárika v Košiciach</v>
          </cell>
          <cell r="E2910" t="str">
            <v>Právnická fakulta</v>
          </cell>
          <cell r="L2910">
            <v>2</v>
          </cell>
          <cell r="M2910">
            <v>2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BH2910">
            <v>0</v>
          </cell>
          <cell r="BI2910">
            <v>24</v>
          </cell>
          <cell r="BJ2910">
            <v>0</v>
          </cell>
          <cell r="BK2910" t="str">
            <v>UPJŠ</v>
          </cell>
          <cell r="BN2910">
            <v>0</v>
          </cell>
        </row>
        <row r="2911">
          <cell r="A2911">
            <v>711000000</v>
          </cell>
          <cell r="D2911" t="str">
            <v>Univerzita Pavla Jozefa Šafárika v Košiciach</v>
          </cell>
          <cell r="E2911" t="str">
            <v>Fakulta verejnej správy</v>
          </cell>
          <cell r="L2911">
            <v>2</v>
          </cell>
          <cell r="M2911">
            <v>1</v>
          </cell>
          <cell r="AN2911">
            <v>0</v>
          </cell>
          <cell r="AO2911">
            <v>0</v>
          </cell>
          <cell r="AP2911">
            <v>0</v>
          </cell>
          <cell r="AQ2911">
            <v>0</v>
          </cell>
          <cell r="AR2911">
            <v>0</v>
          </cell>
          <cell r="BH2911">
            <v>0</v>
          </cell>
          <cell r="BI2911">
            <v>65</v>
          </cell>
          <cell r="BJ2911">
            <v>0</v>
          </cell>
          <cell r="BK2911" t="str">
            <v>UPJŠ</v>
          </cell>
          <cell r="BN2911">
            <v>0</v>
          </cell>
        </row>
        <row r="2912">
          <cell r="A2912">
            <v>711000000</v>
          </cell>
          <cell r="D2912" t="str">
            <v>Univerzita Pavla Jozefa Šafárika v Košiciach</v>
          </cell>
          <cell r="E2912" t="str">
            <v>Fakulta verejnej správy</v>
          </cell>
          <cell r="L2912">
            <v>2</v>
          </cell>
          <cell r="M2912">
            <v>2</v>
          </cell>
          <cell r="AN2912">
            <v>0</v>
          </cell>
          <cell r="AO2912">
            <v>0</v>
          </cell>
          <cell r="AP2912">
            <v>0</v>
          </cell>
          <cell r="AQ2912">
            <v>0</v>
          </cell>
          <cell r="AR2912">
            <v>0</v>
          </cell>
          <cell r="BH2912">
            <v>0</v>
          </cell>
          <cell r="BI2912">
            <v>11</v>
          </cell>
          <cell r="BJ2912">
            <v>0</v>
          </cell>
          <cell r="BK2912" t="str">
            <v>UPJŠ</v>
          </cell>
          <cell r="BN2912">
            <v>0</v>
          </cell>
        </row>
        <row r="2913">
          <cell r="A2913">
            <v>709000000</v>
          </cell>
          <cell r="D2913" t="str">
            <v>Technická univerzita v Košiciach</v>
          </cell>
          <cell r="E2913" t="str">
            <v>Fakulta umení</v>
          </cell>
          <cell r="L2913">
            <v>2</v>
          </cell>
          <cell r="M2913">
            <v>3</v>
          </cell>
          <cell r="AN2913">
            <v>0</v>
          </cell>
          <cell r="AO2913">
            <v>0</v>
          </cell>
          <cell r="AP2913">
            <v>0</v>
          </cell>
          <cell r="AQ2913">
            <v>0</v>
          </cell>
          <cell r="AR2913">
            <v>0</v>
          </cell>
          <cell r="BH2913">
            <v>0</v>
          </cell>
          <cell r="BI2913">
            <v>2</v>
          </cell>
          <cell r="BJ2913">
            <v>0</v>
          </cell>
          <cell r="BK2913" t="str">
            <v>TUKE</v>
          </cell>
          <cell r="BN2913">
            <v>0</v>
          </cell>
        </row>
        <row r="2914">
          <cell r="A2914">
            <v>731000000</v>
          </cell>
          <cell r="D2914" t="str">
            <v>Vysoká škola DTI</v>
          </cell>
          <cell r="E2914">
            <v>0</v>
          </cell>
          <cell r="L2914">
            <v>2</v>
          </cell>
          <cell r="M2914">
            <v>2</v>
          </cell>
          <cell r="AN2914">
            <v>423</v>
          </cell>
          <cell r="AO2914">
            <v>0</v>
          </cell>
          <cell r="AP2914">
            <v>0</v>
          </cell>
          <cell r="AQ2914">
            <v>0</v>
          </cell>
          <cell r="AR2914">
            <v>0</v>
          </cell>
          <cell r="BH2914">
            <v>0</v>
          </cell>
          <cell r="BI2914">
            <v>423</v>
          </cell>
          <cell r="BJ2914">
            <v>0</v>
          </cell>
          <cell r="BK2914" t="str">
            <v>VŠDTI</v>
          </cell>
          <cell r="BN2914">
            <v>0</v>
          </cell>
        </row>
        <row r="2915">
          <cell r="A2915">
            <v>731000000</v>
          </cell>
          <cell r="D2915" t="str">
            <v>Vysoká škola DTI</v>
          </cell>
          <cell r="E2915">
            <v>0</v>
          </cell>
          <cell r="L2915">
            <v>2</v>
          </cell>
          <cell r="M2915">
            <v>1</v>
          </cell>
          <cell r="AN2915">
            <v>444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BH2915">
            <v>0</v>
          </cell>
          <cell r="BI2915">
            <v>444</v>
          </cell>
          <cell r="BJ2915">
            <v>0</v>
          </cell>
          <cell r="BK2915" t="str">
            <v>VŠDTI</v>
          </cell>
          <cell r="BN2915">
            <v>0</v>
          </cell>
        </row>
        <row r="2916">
          <cell r="A2916">
            <v>709000000</v>
          </cell>
          <cell r="D2916" t="str">
            <v>Technická univerzita v Košiciach</v>
          </cell>
          <cell r="E2916" t="str">
            <v>Fakulta elektrotechniky a informatiky</v>
          </cell>
          <cell r="L2916">
            <v>1</v>
          </cell>
          <cell r="M2916">
            <v>1</v>
          </cell>
          <cell r="AN2916">
            <v>0</v>
          </cell>
          <cell r="AO2916">
            <v>1</v>
          </cell>
          <cell r="AP2916">
            <v>1</v>
          </cell>
          <cell r="AQ2916">
            <v>0</v>
          </cell>
          <cell r="AR2916">
            <v>0</v>
          </cell>
          <cell r="BH2916">
            <v>0</v>
          </cell>
          <cell r="BI2916">
            <v>1</v>
          </cell>
          <cell r="BJ2916">
            <v>0</v>
          </cell>
          <cell r="BK2916" t="str">
            <v>TUKE</v>
          </cell>
          <cell r="BN2916">
            <v>0</v>
          </cell>
        </row>
        <row r="2917">
          <cell r="A2917">
            <v>709000000</v>
          </cell>
          <cell r="D2917" t="str">
            <v>Technická univerzita v Košiciach</v>
          </cell>
          <cell r="E2917" t="str">
            <v>Letecká fakulta</v>
          </cell>
          <cell r="L2917">
            <v>2</v>
          </cell>
          <cell r="M2917">
            <v>2</v>
          </cell>
          <cell r="AN2917">
            <v>0</v>
          </cell>
          <cell r="AO2917">
            <v>0</v>
          </cell>
          <cell r="AP2917">
            <v>0</v>
          </cell>
          <cell r="AQ2917">
            <v>0</v>
          </cell>
          <cell r="AR2917">
            <v>0</v>
          </cell>
          <cell r="BH2917">
            <v>0</v>
          </cell>
          <cell r="BI2917">
            <v>20</v>
          </cell>
          <cell r="BJ2917">
            <v>0</v>
          </cell>
          <cell r="BK2917" t="str">
            <v>TUKE</v>
          </cell>
          <cell r="BN2917">
            <v>0</v>
          </cell>
        </row>
        <row r="2918">
          <cell r="A2918">
            <v>709000000</v>
          </cell>
          <cell r="D2918" t="str">
            <v>Technická univerzita v Košiciach</v>
          </cell>
          <cell r="E2918" t="str">
            <v>Letecká fakulta</v>
          </cell>
          <cell r="L2918">
            <v>2</v>
          </cell>
          <cell r="M2918">
            <v>1</v>
          </cell>
          <cell r="AN2918">
            <v>0</v>
          </cell>
          <cell r="AO2918">
            <v>0</v>
          </cell>
          <cell r="AP2918">
            <v>0</v>
          </cell>
          <cell r="AQ2918">
            <v>0</v>
          </cell>
          <cell r="AR2918">
            <v>0</v>
          </cell>
          <cell r="BH2918">
            <v>0</v>
          </cell>
          <cell r="BI2918">
            <v>26</v>
          </cell>
          <cell r="BJ2918">
            <v>0</v>
          </cell>
          <cell r="BK2918" t="str">
            <v>TUKE</v>
          </cell>
          <cell r="BN2918">
            <v>0</v>
          </cell>
        </row>
        <row r="2919">
          <cell r="A2919">
            <v>709000000</v>
          </cell>
          <cell r="D2919" t="str">
            <v>Technická univerzita v Košiciach</v>
          </cell>
          <cell r="E2919" t="str">
            <v>Letecká fakulta</v>
          </cell>
          <cell r="L2919">
            <v>1</v>
          </cell>
          <cell r="M2919">
            <v>2</v>
          </cell>
          <cell r="AN2919">
            <v>0</v>
          </cell>
          <cell r="AO2919">
            <v>2</v>
          </cell>
          <cell r="AP2919">
            <v>0</v>
          </cell>
          <cell r="AQ2919">
            <v>0</v>
          </cell>
          <cell r="AR2919">
            <v>0</v>
          </cell>
          <cell r="BH2919">
            <v>0</v>
          </cell>
          <cell r="BI2919">
            <v>2</v>
          </cell>
          <cell r="BJ2919">
            <v>0</v>
          </cell>
          <cell r="BK2919" t="str">
            <v>TUKE</v>
          </cell>
          <cell r="BN2919">
            <v>0</v>
          </cell>
        </row>
        <row r="2920">
          <cell r="A2920">
            <v>703000000</v>
          </cell>
          <cell r="D2920" t="str">
            <v>Ekonomická univerzita v Bratislave</v>
          </cell>
          <cell r="E2920" t="str">
            <v>Národohospodárska fakulta</v>
          </cell>
          <cell r="L2920">
            <v>2</v>
          </cell>
          <cell r="M2920">
            <v>2</v>
          </cell>
          <cell r="AN2920">
            <v>0</v>
          </cell>
          <cell r="AO2920">
            <v>0</v>
          </cell>
          <cell r="AP2920">
            <v>0</v>
          </cell>
          <cell r="AQ2920">
            <v>0</v>
          </cell>
          <cell r="AR2920">
            <v>0</v>
          </cell>
          <cell r="BH2920">
            <v>0</v>
          </cell>
          <cell r="BI2920">
            <v>40</v>
          </cell>
          <cell r="BJ2920">
            <v>0</v>
          </cell>
          <cell r="BK2920" t="str">
            <v>EU</v>
          </cell>
          <cell r="BN2920">
            <v>0</v>
          </cell>
        </row>
        <row r="2921">
          <cell r="A2921">
            <v>703000000</v>
          </cell>
          <cell r="D2921" t="str">
            <v>Ekonomická univerzita v Bratislave</v>
          </cell>
          <cell r="E2921" t="str">
            <v>Národohospodárska fakulta</v>
          </cell>
          <cell r="L2921">
            <v>2</v>
          </cell>
          <cell r="M2921">
            <v>1</v>
          </cell>
          <cell r="AN2921">
            <v>0</v>
          </cell>
          <cell r="AO2921">
            <v>0</v>
          </cell>
          <cell r="AP2921">
            <v>0</v>
          </cell>
          <cell r="AQ2921">
            <v>0</v>
          </cell>
          <cell r="AR2921">
            <v>0</v>
          </cell>
          <cell r="BH2921">
            <v>0</v>
          </cell>
          <cell r="BI2921">
            <v>34</v>
          </cell>
          <cell r="BJ2921">
            <v>0</v>
          </cell>
          <cell r="BK2921" t="str">
            <v>EU</v>
          </cell>
          <cell r="BN2921">
            <v>0</v>
          </cell>
        </row>
        <row r="2922">
          <cell r="A2922">
            <v>703000000</v>
          </cell>
          <cell r="D2922" t="str">
            <v>Ekonomická univerzita v Bratislave</v>
          </cell>
          <cell r="E2922" t="str">
            <v>Podnikovohospodárska fakulta v Košiciach</v>
          </cell>
          <cell r="L2922">
            <v>2</v>
          </cell>
          <cell r="M2922">
            <v>2</v>
          </cell>
          <cell r="AN2922">
            <v>0</v>
          </cell>
          <cell r="AO2922">
            <v>0</v>
          </cell>
          <cell r="AP2922">
            <v>0</v>
          </cell>
          <cell r="AQ2922">
            <v>0</v>
          </cell>
          <cell r="AR2922">
            <v>0</v>
          </cell>
          <cell r="BH2922">
            <v>0</v>
          </cell>
          <cell r="BI2922">
            <v>8</v>
          </cell>
          <cell r="BJ2922">
            <v>0</v>
          </cell>
          <cell r="BK2922" t="str">
            <v>EU</v>
          </cell>
          <cell r="BN2922">
            <v>0</v>
          </cell>
        </row>
        <row r="2923">
          <cell r="A2923">
            <v>703000000</v>
          </cell>
          <cell r="D2923" t="str">
            <v>Ekonomická univerzita v Bratislave</v>
          </cell>
          <cell r="E2923" t="str">
            <v>Podnikovohospodárska fakulta v Košiciach</v>
          </cell>
          <cell r="L2923">
            <v>2</v>
          </cell>
          <cell r="M2923">
            <v>1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BH2923">
            <v>0</v>
          </cell>
          <cell r="BI2923">
            <v>11</v>
          </cell>
          <cell r="BJ2923">
            <v>0</v>
          </cell>
          <cell r="BK2923" t="str">
            <v>EU</v>
          </cell>
          <cell r="BN2923">
            <v>0</v>
          </cell>
        </row>
        <row r="2924">
          <cell r="A2924">
            <v>703000000</v>
          </cell>
          <cell r="D2924" t="str">
            <v>Ekonomická univerzita v Bratislave</v>
          </cell>
          <cell r="E2924" t="str">
            <v>Podnikovohospodárska fakulta v Košiciach</v>
          </cell>
          <cell r="L2924">
            <v>2</v>
          </cell>
          <cell r="M2924">
            <v>2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BH2924">
            <v>0</v>
          </cell>
          <cell r="BI2924">
            <v>21</v>
          </cell>
          <cell r="BJ2924">
            <v>0</v>
          </cell>
          <cell r="BK2924" t="str">
            <v>EU</v>
          </cell>
          <cell r="BN2924">
            <v>0</v>
          </cell>
        </row>
        <row r="2925">
          <cell r="A2925">
            <v>703000000</v>
          </cell>
          <cell r="D2925" t="str">
            <v>Ekonomická univerzita v Bratislave</v>
          </cell>
          <cell r="E2925" t="str">
            <v>Podnikovohospodárska fakulta v Košiciach</v>
          </cell>
          <cell r="L2925">
            <v>2</v>
          </cell>
          <cell r="M2925">
            <v>1</v>
          </cell>
          <cell r="AN2925">
            <v>0</v>
          </cell>
          <cell r="AO2925">
            <v>0</v>
          </cell>
          <cell r="AP2925">
            <v>0</v>
          </cell>
          <cell r="AQ2925">
            <v>0</v>
          </cell>
          <cell r="AR2925">
            <v>0</v>
          </cell>
          <cell r="BH2925">
            <v>0</v>
          </cell>
          <cell r="BI2925">
            <v>8</v>
          </cell>
          <cell r="BJ2925">
            <v>0</v>
          </cell>
          <cell r="BK2925" t="str">
            <v>EU</v>
          </cell>
          <cell r="BN2925">
            <v>0</v>
          </cell>
        </row>
        <row r="2926">
          <cell r="A2926">
            <v>701000000</v>
          </cell>
          <cell r="D2926" t="str">
            <v>Univerzita Komenského v Bratislave</v>
          </cell>
          <cell r="E2926" t="str">
            <v>Fakulta matematiky, fyziky a informatiky</v>
          </cell>
          <cell r="L2926">
            <v>2</v>
          </cell>
          <cell r="M2926">
            <v>3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BH2926">
            <v>0</v>
          </cell>
          <cell r="BI2926">
            <v>1</v>
          </cell>
          <cell r="BJ2926">
            <v>0</v>
          </cell>
          <cell r="BK2926" t="str">
            <v>UK</v>
          </cell>
          <cell r="BN2926">
            <v>0</v>
          </cell>
        </row>
        <row r="2927">
          <cell r="A2927">
            <v>701000000</v>
          </cell>
          <cell r="D2927" t="str">
            <v>Univerzita Komenského v Bratislave</v>
          </cell>
          <cell r="E2927" t="str">
            <v>Fakulta matematiky, fyziky a informatiky</v>
          </cell>
          <cell r="L2927">
            <v>1</v>
          </cell>
          <cell r="M2927">
            <v>2</v>
          </cell>
          <cell r="AN2927">
            <v>2</v>
          </cell>
          <cell r="AO2927">
            <v>2</v>
          </cell>
          <cell r="AP2927">
            <v>0</v>
          </cell>
          <cell r="AQ2927">
            <v>0</v>
          </cell>
          <cell r="AR2927">
            <v>2</v>
          </cell>
          <cell r="BH2927">
            <v>2.75</v>
          </cell>
          <cell r="BI2927">
            <v>2</v>
          </cell>
          <cell r="BJ2927">
            <v>0</v>
          </cell>
          <cell r="BK2927" t="str">
            <v>UK</v>
          </cell>
          <cell r="BN2927">
            <v>2</v>
          </cell>
        </row>
        <row r="2928">
          <cell r="A2928">
            <v>707000000</v>
          </cell>
          <cell r="D2928" t="str">
            <v>Vysoká škola múzických umení v Bratislave</v>
          </cell>
          <cell r="E2928" t="str">
            <v>Hudobná a tanečná fakulta</v>
          </cell>
          <cell r="L2928">
            <v>2</v>
          </cell>
          <cell r="M2928">
            <v>1</v>
          </cell>
          <cell r="AN2928">
            <v>0</v>
          </cell>
          <cell r="AO2928">
            <v>0</v>
          </cell>
          <cell r="AP2928">
            <v>0</v>
          </cell>
          <cell r="AQ2928">
            <v>0</v>
          </cell>
          <cell r="AR2928">
            <v>0</v>
          </cell>
          <cell r="BH2928">
            <v>0</v>
          </cell>
          <cell r="BI2928">
            <v>9</v>
          </cell>
          <cell r="BJ2928">
            <v>0</v>
          </cell>
          <cell r="BK2928" t="str">
            <v>VŠMU</v>
          </cell>
          <cell r="BN2928">
            <v>0</v>
          </cell>
        </row>
        <row r="2929">
          <cell r="A2929">
            <v>719000000</v>
          </cell>
          <cell r="D2929" t="str">
            <v>Trenčianska univerzita Alexandra Dubčeka v Trenčíne</v>
          </cell>
          <cell r="E2929" t="str">
            <v>Fakulta zdravotníctva</v>
          </cell>
          <cell r="L2929">
            <v>2</v>
          </cell>
          <cell r="M2929">
            <v>1</v>
          </cell>
          <cell r="AN2929">
            <v>0</v>
          </cell>
          <cell r="AO2929">
            <v>0</v>
          </cell>
          <cell r="AP2929">
            <v>0</v>
          </cell>
          <cell r="AQ2929">
            <v>0</v>
          </cell>
          <cell r="AR2929">
            <v>0</v>
          </cell>
          <cell r="BH2929">
            <v>0</v>
          </cell>
          <cell r="BI2929">
            <v>21</v>
          </cell>
          <cell r="BJ2929">
            <v>0</v>
          </cell>
          <cell r="BK2929" t="str">
            <v>TUAD</v>
          </cell>
          <cell r="BN2929">
            <v>0</v>
          </cell>
        </row>
        <row r="2930">
          <cell r="A2930">
            <v>719000000</v>
          </cell>
          <cell r="D2930" t="str">
            <v>Trenčianska univerzita Alexandra Dubčeka v Trenčíne</v>
          </cell>
          <cell r="E2930" t="str">
            <v>Fakulta zdravotníctva</v>
          </cell>
          <cell r="L2930">
            <v>2</v>
          </cell>
          <cell r="M2930">
            <v>5</v>
          </cell>
          <cell r="AN2930">
            <v>0</v>
          </cell>
          <cell r="AO2930">
            <v>0</v>
          </cell>
          <cell r="AP2930">
            <v>0</v>
          </cell>
          <cell r="AQ2930">
            <v>0</v>
          </cell>
          <cell r="AR2930">
            <v>0</v>
          </cell>
          <cell r="BH2930">
            <v>0</v>
          </cell>
          <cell r="BI2930">
            <v>6</v>
          </cell>
          <cell r="BJ2930">
            <v>0</v>
          </cell>
          <cell r="BK2930" t="str">
            <v>TUAD</v>
          </cell>
          <cell r="BN2930">
            <v>0</v>
          </cell>
        </row>
        <row r="2931">
          <cell r="A2931">
            <v>719000000</v>
          </cell>
          <cell r="D2931" t="str">
            <v>Trenčianska univerzita Alexandra Dubčeka v Trenčíne</v>
          </cell>
          <cell r="E2931" t="str">
            <v>Fakulta zdravotníctva</v>
          </cell>
          <cell r="L2931">
            <v>2</v>
          </cell>
          <cell r="M2931">
            <v>5</v>
          </cell>
          <cell r="AN2931">
            <v>0</v>
          </cell>
          <cell r="AO2931">
            <v>0</v>
          </cell>
          <cell r="AP2931">
            <v>0</v>
          </cell>
          <cell r="AQ2931">
            <v>0</v>
          </cell>
          <cell r="AR2931">
            <v>0</v>
          </cell>
          <cell r="BH2931">
            <v>0</v>
          </cell>
          <cell r="BI2931">
            <v>2</v>
          </cell>
          <cell r="BJ2931">
            <v>0</v>
          </cell>
          <cell r="BK2931" t="str">
            <v>TUAD</v>
          </cell>
          <cell r="BN2931">
            <v>0</v>
          </cell>
        </row>
        <row r="2932">
          <cell r="A2932">
            <v>709000000</v>
          </cell>
          <cell r="D2932" t="str">
            <v>Technická univerzita v Košiciach</v>
          </cell>
          <cell r="E2932" t="str">
            <v>Strojnícka fakulta</v>
          </cell>
          <cell r="L2932">
            <v>1</v>
          </cell>
          <cell r="M2932">
            <v>1</v>
          </cell>
          <cell r="AN2932">
            <v>0</v>
          </cell>
          <cell r="AO2932">
            <v>6</v>
          </cell>
          <cell r="AP2932">
            <v>6</v>
          </cell>
          <cell r="AQ2932">
            <v>0</v>
          </cell>
          <cell r="AR2932">
            <v>0</v>
          </cell>
          <cell r="BH2932">
            <v>0</v>
          </cell>
          <cell r="BI2932">
            <v>6</v>
          </cell>
          <cell r="BJ2932">
            <v>0</v>
          </cell>
          <cell r="BK2932" t="str">
            <v>TUKE</v>
          </cell>
          <cell r="BN2932">
            <v>0</v>
          </cell>
        </row>
        <row r="2933">
          <cell r="A2933">
            <v>709000000</v>
          </cell>
          <cell r="D2933" t="str">
            <v>Technická univerzita v Košiciach</v>
          </cell>
          <cell r="E2933" t="str">
            <v>Strojnícka fakulta</v>
          </cell>
          <cell r="L2933">
            <v>1</v>
          </cell>
          <cell r="M2933">
            <v>1</v>
          </cell>
          <cell r="AN2933">
            <v>0</v>
          </cell>
          <cell r="AO2933">
            <v>1</v>
          </cell>
          <cell r="AP2933">
            <v>1</v>
          </cell>
          <cell r="AQ2933">
            <v>0</v>
          </cell>
          <cell r="AR2933">
            <v>0</v>
          </cell>
          <cell r="BH2933">
            <v>0</v>
          </cell>
          <cell r="BI2933">
            <v>1</v>
          </cell>
          <cell r="BJ2933">
            <v>0</v>
          </cell>
          <cell r="BK2933" t="str">
            <v>TUKE</v>
          </cell>
          <cell r="BN2933">
            <v>0</v>
          </cell>
        </row>
        <row r="2934">
          <cell r="A2934">
            <v>709000000</v>
          </cell>
          <cell r="D2934" t="str">
            <v>Technická univerzita v Košiciach</v>
          </cell>
          <cell r="E2934" t="str">
            <v>Strojnícka fakulta</v>
          </cell>
          <cell r="L2934">
            <v>1</v>
          </cell>
          <cell r="M2934">
            <v>2</v>
          </cell>
          <cell r="AN2934">
            <v>0</v>
          </cell>
          <cell r="AO2934">
            <v>9</v>
          </cell>
          <cell r="AP2934">
            <v>0</v>
          </cell>
          <cell r="AQ2934">
            <v>0</v>
          </cell>
          <cell r="AR2934">
            <v>0</v>
          </cell>
          <cell r="BH2934">
            <v>0</v>
          </cell>
          <cell r="BI2934">
            <v>9</v>
          </cell>
          <cell r="BJ2934">
            <v>0</v>
          </cell>
          <cell r="BK2934" t="str">
            <v>TUKE</v>
          </cell>
          <cell r="BN2934">
            <v>0</v>
          </cell>
        </row>
        <row r="2935">
          <cell r="A2935">
            <v>709000000</v>
          </cell>
          <cell r="D2935" t="str">
            <v>Technická univerzita v Košiciach</v>
          </cell>
          <cell r="E2935" t="str">
            <v>Strojnícka fakulta</v>
          </cell>
          <cell r="L2935">
            <v>2</v>
          </cell>
          <cell r="M2935">
            <v>3</v>
          </cell>
          <cell r="AN2935">
            <v>0</v>
          </cell>
          <cell r="AO2935">
            <v>0</v>
          </cell>
          <cell r="AP2935">
            <v>0</v>
          </cell>
          <cell r="AQ2935">
            <v>0</v>
          </cell>
          <cell r="AR2935">
            <v>0</v>
          </cell>
          <cell r="BH2935">
            <v>0</v>
          </cell>
          <cell r="BI2935">
            <v>1</v>
          </cell>
          <cell r="BJ2935">
            <v>0</v>
          </cell>
          <cell r="BK2935" t="str">
            <v>TUKE</v>
          </cell>
          <cell r="BN2935">
            <v>0</v>
          </cell>
        </row>
        <row r="2936">
          <cell r="A2936">
            <v>709000000</v>
          </cell>
          <cell r="D2936" t="str">
            <v>Technická univerzita v Košiciach</v>
          </cell>
          <cell r="E2936" t="str">
            <v>Stavebná fakulta</v>
          </cell>
          <cell r="L2936">
            <v>2</v>
          </cell>
          <cell r="M2936">
            <v>1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BH2936">
            <v>0</v>
          </cell>
          <cell r="BI2936">
            <v>15</v>
          </cell>
          <cell r="BJ2936">
            <v>0</v>
          </cell>
          <cell r="BK2936" t="str">
            <v>TUKE</v>
          </cell>
          <cell r="BN2936">
            <v>0</v>
          </cell>
        </row>
        <row r="2937">
          <cell r="A2937">
            <v>709000000</v>
          </cell>
          <cell r="D2937" t="str">
            <v>Technická univerzita v Košiciach</v>
          </cell>
          <cell r="E2937" t="str">
            <v>Stavebná fakulta</v>
          </cell>
          <cell r="L2937">
            <v>2</v>
          </cell>
          <cell r="M2937">
            <v>2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BH2937">
            <v>0</v>
          </cell>
          <cell r="BI2937">
            <v>10</v>
          </cell>
          <cell r="BJ2937">
            <v>0</v>
          </cell>
          <cell r="BK2937" t="str">
            <v>TUKE</v>
          </cell>
          <cell r="BN2937">
            <v>0</v>
          </cell>
        </row>
        <row r="2938">
          <cell r="A2938">
            <v>708000000</v>
          </cell>
          <cell r="D2938" t="str">
            <v>Univerzita veterinárskeho lekárstva a farmácie v Košiciach</v>
          </cell>
          <cell r="E2938">
            <v>0</v>
          </cell>
          <cell r="L2938">
            <v>2</v>
          </cell>
          <cell r="M2938">
            <v>2</v>
          </cell>
          <cell r="AN2938">
            <v>0</v>
          </cell>
          <cell r="AO2938">
            <v>0</v>
          </cell>
          <cell r="AP2938">
            <v>0</v>
          </cell>
          <cell r="AQ2938">
            <v>0</v>
          </cell>
          <cell r="AR2938">
            <v>0</v>
          </cell>
          <cell r="BH2938">
            <v>0</v>
          </cell>
          <cell r="BI2938">
            <v>18</v>
          </cell>
          <cell r="BJ2938">
            <v>0</v>
          </cell>
          <cell r="BK2938" t="str">
            <v>UVLF</v>
          </cell>
          <cell r="BN2938">
            <v>0</v>
          </cell>
        </row>
        <row r="2939">
          <cell r="A2939">
            <v>708000000</v>
          </cell>
          <cell r="D2939" t="str">
            <v>Univerzita veterinárskeho lekárstva a farmácie v Košiciach</v>
          </cell>
          <cell r="E2939">
            <v>0</v>
          </cell>
          <cell r="L2939">
            <v>2</v>
          </cell>
          <cell r="M2939">
            <v>1</v>
          </cell>
          <cell r="AN2939">
            <v>0</v>
          </cell>
          <cell r="AO2939">
            <v>0</v>
          </cell>
          <cell r="AP2939">
            <v>0</v>
          </cell>
          <cell r="AQ2939">
            <v>0</v>
          </cell>
          <cell r="AR2939">
            <v>0</v>
          </cell>
          <cell r="BH2939">
            <v>0</v>
          </cell>
          <cell r="BI2939">
            <v>23</v>
          </cell>
          <cell r="BJ2939">
            <v>0</v>
          </cell>
          <cell r="BK2939" t="str">
            <v>UVLF</v>
          </cell>
          <cell r="BN2939">
            <v>0</v>
          </cell>
        </row>
        <row r="2940">
          <cell r="A2940">
            <v>708000000</v>
          </cell>
          <cell r="D2940" t="str">
            <v>Univerzita veterinárskeho lekárstva a farmácie v Košiciach</v>
          </cell>
          <cell r="E2940">
            <v>0</v>
          </cell>
          <cell r="L2940">
            <v>2</v>
          </cell>
          <cell r="M2940">
            <v>1</v>
          </cell>
          <cell r="AN2940">
            <v>0</v>
          </cell>
          <cell r="AO2940">
            <v>0</v>
          </cell>
          <cell r="AP2940">
            <v>0</v>
          </cell>
          <cell r="AQ2940">
            <v>0</v>
          </cell>
          <cell r="AR2940">
            <v>0</v>
          </cell>
          <cell r="BH2940">
            <v>0</v>
          </cell>
          <cell r="BI2940">
            <v>19</v>
          </cell>
          <cell r="BJ2940">
            <v>0</v>
          </cell>
          <cell r="BK2940" t="str">
            <v>UVLF</v>
          </cell>
          <cell r="BN2940">
            <v>0</v>
          </cell>
        </row>
        <row r="2941">
          <cell r="A2941">
            <v>723000000</v>
          </cell>
          <cell r="D2941" t="str">
            <v>Slovenská zdravotnícka univerzita v Bratislave</v>
          </cell>
          <cell r="E2941" t="str">
            <v>Fakulta zdravotníctva so sídlom v Banskej Bystrici</v>
          </cell>
          <cell r="L2941">
            <v>2</v>
          </cell>
          <cell r="M2941">
            <v>2</v>
          </cell>
          <cell r="AN2941">
            <v>8</v>
          </cell>
          <cell r="AO2941">
            <v>0</v>
          </cell>
          <cell r="AP2941">
            <v>0</v>
          </cell>
          <cell r="AQ2941">
            <v>0</v>
          </cell>
          <cell r="AR2941">
            <v>0</v>
          </cell>
          <cell r="BH2941">
            <v>0</v>
          </cell>
          <cell r="BI2941">
            <v>8</v>
          </cell>
          <cell r="BJ2941">
            <v>0</v>
          </cell>
          <cell r="BK2941" t="str">
            <v>SZU</v>
          </cell>
          <cell r="BN2941">
            <v>0</v>
          </cell>
        </row>
        <row r="2942">
          <cell r="A2942">
            <v>723000000</v>
          </cell>
          <cell r="D2942" t="str">
            <v>Slovenská zdravotnícka univerzita v Bratislave</v>
          </cell>
          <cell r="E2942" t="str">
            <v>Fakulta zdravotníctva so sídlom v Banskej Bystrici</v>
          </cell>
          <cell r="L2942">
            <v>2</v>
          </cell>
          <cell r="M2942">
            <v>5</v>
          </cell>
          <cell r="AN2942">
            <v>32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BH2942">
            <v>0</v>
          </cell>
          <cell r="BI2942">
            <v>32</v>
          </cell>
          <cell r="BJ2942">
            <v>0</v>
          </cell>
          <cell r="BK2942" t="str">
            <v>SZU</v>
          </cell>
          <cell r="BN2942">
            <v>0</v>
          </cell>
        </row>
        <row r="2943">
          <cell r="A2943">
            <v>723000000</v>
          </cell>
          <cell r="D2943" t="str">
            <v>Slovenská zdravotnícka univerzita v Bratislave</v>
          </cell>
          <cell r="E2943" t="str">
            <v>Fakulta ošetrovateľstva a zdravotníckych odborných štúdií</v>
          </cell>
          <cell r="L2943">
            <v>2</v>
          </cell>
          <cell r="M2943">
            <v>2</v>
          </cell>
          <cell r="AN2943">
            <v>60</v>
          </cell>
          <cell r="AO2943">
            <v>0</v>
          </cell>
          <cell r="AP2943">
            <v>0</v>
          </cell>
          <cell r="AQ2943">
            <v>0</v>
          </cell>
          <cell r="AR2943">
            <v>0</v>
          </cell>
          <cell r="BH2943">
            <v>0</v>
          </cell>
          <cell r="BI2943">
            <v>60</v>
          </cell>
          <cell r="BJ2943">
            <v>0</v>
          </cell>
          <cell r="BK2943" t="str">
            <v>SZU</v>
          </cell>
          <cell r="BN2943">
            <v>0</v>
          </cell>
        </row>
        <row r="2944">
          <cell r="A2944">
            <v>723000000</v>
          </cell>
          <cell r="D2944" t="str">
            <v>Slovenská zdravotnícka univerzita v Bratislave</v>
          </cell>
          <cell r="E2944" t="str">
            <v>Fakulta ošetrovateľstva a zdravotníckych odborných štúdií</v>
          </cell>
          <cell r="L2944">
            <v>2</v>
          </cell>
          <cell r="M2944">
            <v>2</v>
          </cell>
          <cell r="AN2944">
            <v>119</v>
          </cell>
          <cell r="AO2944">
            <v>0</v>
          </cell>
          <cell r="AP2944">
            <v>0</v>
          </cell>
          <cell r="AQ2944">
            <v>0</v>
          </cell>
          <cell r="AR2944">
            <v>0</v>
          </cell>
          <cell r="BH2944">
            <v>0</v>
          </cell>
          <cell r="BI2944">
            <v>119</v>
          </cell>
          <cell r="BJ2944">
            <v>0</v>
          </cell>
          <cell r="BK2944" t="str">
            <v>SZU</v>
          </cell>
          <cell r="BN2944">
            <v>0</v>
          </cell>
        </row>
        <row r="2945">
          <cell r="A2945">
            <v>723000000</v>
          </cell>
          <cell r="D2945" t="str">
            <v>Slovenská zdravotnícka univerzita v Bratislave</v>
          </cell>
          <cell r="E2945" t="str">
            <v>Fakulta ošetrovateľstva a zdravotníckych odborných štúdií</v>
          </cell>
          <cell r="L2945">
            <v>2</v>
          </cell>
          <cell r="M2945">
            <v>5</v>
          </cell>
          <cell r="AN2945">
            <v>30</v>
          </cell>
          <cell r="AO2945">
            <v>0</v>
          </cell>
          <cell r="AP2945">
            <v>0</v>
          </cell>
          <cell r="AQ2945">
            <v>0</v>
          </cell>
          <cell r="AR2945">
            <v>0</v>
          </cell>
          <cell r="BH2945">
            <v>0</v>
          </cell>
          <cell r="BI2945">
            <v>30</v>
          </cell>
          <cell r="BJ2945">
            <v>0</v>
          </cell>
          <cell r="BK2945" t="str">
            <v>SZU</v>
          </cell>
          <cell r="BN2945">
            <v>0</v>
          </cell>
        </row>
        <row r="2946">
          <cell r="A2946">
            <v>723000000</v>
          </cell>
          <cell r="D2946" t="str">
            <v>Slovenská zdravotnícka univerzita v Bratislave</v>
          </cell>
          <cell r="E2946" t="str">
            <v>Fakulta ošetrovateľstva a zdravotníckych odborných štúdií</v>
          </cell>
          <cell r="L2946">
            <v>2</v>
          </cell>
          <cell r="M2946">
            <v>5</v>
          </cell>
          <cell r="AN2946">
            <v>49</v>
          </cell>
          <cell r="AO2946">
            <v>0</v>
          </cell>
          <cell r="AP2946">
            <v>0</v>
          </cell>
          <cell r="AQ2946">
            <v>0</v>
          </cell>
          <cell r="AR2946">
            <v>0</v>
          </cell>
          <cell r="BH2946">
            <v>0</v>
          </cell>
          <cell r="BI2946">
            <v>49</v>
          </cell>
          <cell r="BJ2946">
            <v>0</v>
          </cell>
          <cell r="BK2946" t="str">
            <v>SZU</v>
          </cell>
          <cell r="BN2946">
            <v>0</v>
          </cell>
        </row>
        <row r="2947">
          <cell r="A2947">
            <v>723000000</v>
          </cell>
          <cell r="D2947" t="str">
            <v>Slovenská zdravotnícka univerzita v Bratislave</v>
          </cell>
          <cell r="E2947" t="str">
            <v>Fakulta ošetrovateľstva a zdravotníckych odborných štúdií</v>
          </cell>
          <cell r="L2947">
            <v>1</v>
          </cell>
          <cell r="M2947">
            <v>3</v>
          </cell>
          <cell r="AN2947">
            <v>1</v>
          </cell>
          <cell r="AO2947">
            <v>0</v>
          </cell>
          <cell r="AP2947">
            <v>0</v>
          </cell>
          <cell r="AQ2947">
            <v>0</v>
          </cell>
          <cell r="AR2947">
            <v>1</v>
          </cell>
          <cell r="BH2947">
            <v>4.4000000000000004</v>
          </cell>
          <cell r="BI2947">
            <v>1</v>
          </cell>
          <cell r="BJ2947">
            <v>1</v>
          </cell>
          <cell r="BK2947" t="str">
            <v>SZU</v>
          </cell>
          <cell r="BN2947">
            <v>1</v>
          </cell>
        </row>
        <row r="2948">
          <cell r="A2948">
            <v>723000000</v>
          </cell>
          <cell r="D2948" t="str">
            <v>Slovenská zdravotnícka univerzita v Bratislave</v>
          </cell>
          <cell r="E2948" t="str">
            <v>Fakulta ošetrovateľstva a zdravotníckych odborných štúdií</v>
          </cell>
          <cell r="L2948">
            <v>2</v>
          </cell>
          <cell r="M2948">
            <v>5</v>
          </cell>
          <cell r="AN2948">
            <v>20</v>
          </cell>
          <cell r="AO2948">
            <v>0</v>
          </cell>
          <cell r="AP2948">
            <v>0</v>
          </cell>
          <cell r="AQ2948">
            <v>0</v>
          </cell>
          <cell r="AR2948">
            <v>0</v>
          </cell>
          <cell r="BH2948">
            <v>0</v>
          </cell>
          <cell r="BI2948">
            <v>20</v>
          </cell>
          <cell r="BJ2948">
            <v>0</v>
          </cell>
          <cell r="BK2948" t="str">
            <v>SZU</v>
          </cell>
          <cell r="BN2948">
            <v>0</v>
          </cell>
        </row>
        <row r="2949">
          <cell r="A2949">
            <v>723000000</v>
          </cell>
          <cell r="D2949" t="str">
            <v>Slovenská zdravotnícka univerzita v Bratislave</v>
          </cell>
          <cell r="E2949" t="str">
            <v>Fakulta verejného zdravotníctva</v>
          </cell>
          <cell r="L2949">
            <v>2</v>
          </cell>
          <cell r="M2949">
            <v>2</v>
          </cell>
          <cell r="AN2949">
            <v>5</v>
          </cell>
          <cell r="AO2949">
            <v>0</v>
          </cell>
          <cell r="AP2949">
            <v>0</v>
          </cell>
          <cell r="AQ2949">
            <v>0</v>
          </cell>
          <cell r="AR2949">
            <v>0</v>
          </cell>
          <cell r="BH2949">
            <v>0</v>
          </cell>
          <cell r="BI2949">
            <v>5</v>
          </cell>
          <cell r="BJ2949">
            <v>0</v>
          </cell>
          <cell r="BK2949" t="str">
            <v>SZU</v>
          </cell>
          <cell r="BN2949">
            <v>0</v>
          </cell>
        </row>
        <row r="2950">
          <cell r="A2950">
            <v>723000000</v>
          </cell>
          <cell r="D2950" t="str">
            <v>Slovenská zdravotnícka univerzita v Bratislave</v>
          </cell>
          <cell r="E2950" t="str">
            <v>Fakulta verejného zdravotníctva</v>
          </cell>
          <cell r="L2950">
            <v>2</v>
          </cell>
          <cell r="M2950">
            <v>5</v>
          </cell>
          <cell r="AN2950">
            <v>6</v>
          </cell>
          <cell r="AO2950">
            <v>0</v>
          </cell>
          <cell r="AP2950">
            <v>0</v>
          </cell>
          <cell r="AQ2950">
            <v>0</v>
          </cell>
          <cell r="AR2950">
            <v>0</v>
          </cell>
          <cell r="BH2950">
            <v>0</v>
          </cell>
          <cell r="BI2950">
            <v>6</v>
          </cell>
          <cell r="BJ2950">
            <v>0</v>
          </cell>
          <cell r="BK2950" t="str">
            <v>SZU</v>
          </cell>
          <cell r="BN2950">
            <v>0</v>
          </cell>
        </row>
        <row r="2951">
          <cell r="A2951">
            <v>709000000</v>
          </cell>
          <cell r="D2951" t="str">
            <v>Technická univerzita v Košiciach</v>
          </cell>
          <cell r="E2951" t="str">
            <v>Fakulta baníctva, ekológie, riadenia a geotechnológií</v>
          </cell>
          <cell r="L2951">
            <v>2</v>
          </cell>
          <cell r="M2951">
            <v>2</v>
          </cell>
          <cell r="AN2951">
            <v>0</v>
          </cell>
          <cell r="AO2951">
            <v>0</v>
          </cell>
          <cell r="AP2951">
            <v>0</v>
          </cell>
          <cell r="AQ2951">
            <v>0</v>
          </cell>
          <cell r="AR2951">
            <v>0</v>
          </cell>
          <cell r="BH2951">
            <v>0</v>
          </cell>
          <cell r="BI2951">
            <v>10</v>
          </cell>
          <cell r="BJ2951">
            <v>0</v>
          </cell>
          <cell r="BK2951" t="str">
            <v>TUKE</v>
          </cell>
          <cell r="BN2951">
            <v>0</v>
          </cell>
        </row>
        <row r="2952">
          <cell r="A2952">
            <v>709000000</v>
          </cell>
          <cell r="D2952" t="str">
            <v>Technická univerzita v Košiciach</v>
          </cell>
          <cell r="E2952" t="str">
            <v>Fakulta baníctva, ekológie, riadenia a geotechnológií</v>
          </cell>
          <cell r="L2952">
            <v>1</v>
          </cell>
          <cell r="M2952">
            <v>3</v>
          </cell>
          <cell r="AN2952">
            <v>0</v>
          </cell>
          <cell r="AO2952">
            <v>0</v>
          </cell>
          <cell r="AP2952">
            <v>0</v>
          </cell>
          <cell r="AQ2952">
            <v>0</v>
          </cell>
          <cell r="AR2952">
            <v>0</v>
          </cell>
          <cell r="BH2952">
            <v>0</v>
          </cell>
          <cell r="BI2952">
            <v>2</v>
          </cell>
          <cell r="BJ2952">
            <v>0</v>
          </cell>
          <cell r="BK2952" t="str">
            <v>TUKE</v>
          </cell>
          <cell r="BN2952">
            <v>0</v>
          </cell>
        </row>
        <row r="2953">
          <cell r="A2953">
            <v>709000000</v>
          </cell>
          <cell r="D2953" t="str">
            <v>Technická univerzita v Košiciach</v>
          </cell>
          <cell r="E2953" t="str">
            <v>Fakulta baníctva, ekológie, riadenia a geotechnológií</v>
          </cell>
          <cell r="L2953">
            <v>1</v>
          </cell>
          <cell r="M2953">
            <v>2</v>
          </cell>
          <cell r="AN2953">
            <v>0</v>
          </cell>
          <cell r="AO2953">
            <v>1</v>
          </cell>
          <cell r="AP2953">
            <v>0</v>
          </cell>
          <cell r="AQ2953">
            <v>0</v>
          </cell>
          <cell r="AR2953">
            <v>0</v>
          </cell>
          <cell r="BH2953">
            <v>0</v>
          </cell>
          <cell r="BI2953">
            <v>1</v>
          </cell>
          <cell r="BJ2953">
            <v>0</v>
          </cell>
          <cell r="BK2953" t="str">
            <v>TUKE</v>
          </cell>
          <cell r="BN2953">
            <v>0</v>
          </cell>
        </row>
        <row r="2954">
          <cell r="A2954">
            <v>720000000</v>
          </cell>
          <cell r="D2954" t="str">
            <v>Univerzita sv. Cyrila a Metoda v Trnave</v>
          </cell>
          <cell r="E2954" t="str">
            <v>Fakulta sociálnych vied</v>
          </cell>
          <cell r="L2954">
            <v>2</v>
          </cell>
          <cell r="M2954">
            <v>2</v>
          </cell>
          <cell r="AN2954">
            <v>0</v>
          </cell>
          <cell r="AO2954">
            <v>0</v>
          </cell>
          <cell r="AP2954">
            <v>0</v>
          </cell>
          <cell r="AQ2954">
            <v>0</v>
          </cell>
          <cell r="AR2954">
            <v>0</v>
          </cell>
          <cell r="BH2954">
            <v>0</v>
          </cell>
          <cell r="BI2954">
            <v>48</v>
          </cell>
          <cell r="BJ2954">
            <v>0</v>
          </cell>
          <cell r="BK2954" t="str">
            <v>UCM</v>
          </cell>
          <cell r="BN2954">
            <v>0</v>
          </cell>
        </row>
        <row r="2955">
          <cell r="A2955">
            <v>720000000</v>
          </cell>
          <cell r="D2955" t="str">
            <v>Univerzita sv. Cyrila a Metoda v Trnave</v>
          </cell>
          <cell r="E2955" t="str">
            <v>Fakulta masmediálnej komunikácie</v>
          </cell>
          <cell r="L2955">
            <v>2</v>
          </cell>
          <cell r="M2955">
            <v>1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BH2955">
            <v>0</v>
          </cell>
          <cell r="BI2955">
            <v>37</v>
          </cell>
          <cell r="BJ2955">
            <v>0</v>
          </cell>
          <cell r="BK2955" t="str">
            <v>UCM</v>
          </cell>
          <cell r="BN2955">
            <v>0</v>
          </cell>
        </row>
        <row r="2956">
          <cell r="A2956">
            <v>720000000</v>
          </cell>
          <cell r="D2956" t="str">
            <v>Univerzita sv. Cyrila a Metoda v Trnave</v>
          </cell>
          <cell r="E2956" t="str">
            <v>Filozofická fakulta</v>
          </cell>
          <cell r="L2956">
            <v>2</v>
          </cell>
          <cell r="M2956">
            <v>3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BH2956">
            <v>0</v>
          </cell>
          <cell r="BI2956">
            <v>1</v>
          </cell>
          <cell r="BJ2956">
            <v>0</v>
          </cell>
          <cell r="BK2956" t="str">
            <v>UCM</v>
          </cell>
          <cell r="BN2956">
            <v>0</v>
          </cell>
        </row>
        <row r="2957">
          <cell r="A2957">
            <v>720000000</v>
          </cell>
          <cell r="D2957" t="str">
            <v>Univerzita sv. Cyrila a Metoda v Trnave</v>
          </cell>
          <cell r="E2957" t="str">
            <v>Fakulta sociálnych vied</v>
          </cell>
          <cell r="L2957">
            <v>2</v>
          </cell>
          <cell r="M2957">
            <v>1</v>
          </cell>
          <cell r="AN2957">
            <v>0</v>
          </cell>
          <cell r="AO2957">
            <v>0</v>
          </cell>
          <cell r="AP2957">
            <v>0</v>
          </cell>
          <cell r="AQ2957">
            <v>0</v>
          </cell>
          <cell r="AR2957">
            <v>0</v>
          </cell>
          <cell r="BH2957">
            <v>0</v>
          </cell>
          <cell r="BI2957">
            <v>28</v>
          </cell>
          <cell r="BJ2957">
            <v>0</v>
          </cell>
          <cell r="BK2957" t="str">
            <v>UCM</v>
          </cell>
          <cell r="BN2957">
            <v>0</v>
          </cell>
        </row>
        <row r="2958">
          <cell r="A2958">
            <v>720000000</v>
          </cell>
          <cell r="D2958" t="str">
            <v>Univerzita sv. Cyrila a Metoda v Trnave</v>
          </cell>
          <cell r="E2958" t="str">
            <v>Filozofická fakulta</v>
          </cell>
          <cell r="L2958">
            <v>2</v>
          </cell>
          <cell r="M2958">
            <v>1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BH2958">
            <v>0</v>
          </cell>
          <cell r="BI2958">
            <v>5</v>
          </cell>
          <cell r="BJ2958">
            <v>0</v>
          </cell>
          <cell r="BK2958" t="str">
            <v>UCM</v>
          </cell>
          <cell r="BN2958">
            <v>0</v>
          </cell>
        </row>
        <row r="2959">
          <cell r="A2959">
            <v>720000000</v>
          </cell>
          <cell r="D2959" t="str">
            <v>Univerzita sv. Cyrila a Metoda v Trnave</v>
          </cell>
          <cell r="E2959" t="str">
            <v>Filozofická fakulta</v>
          </cell>
          <cell r="L2959">
            <v>2</v>
          </cell>
          <cell r="M2959">
            <v>1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BH2959">
            <v>0</v>
          </cell>
          <cell r="BI2959">
            <v>1.5</v>
          </cell>
          <cell r="BJ2959">
            <v>0</v>
          </cell>
          <cell r="BK2959" t="str">
            <v>UCM</v>
          </cell>
          <cell r="BN2959">
            <v>0</v>
          </cell>
        </row>
        <row r="2960">
          <cell r="A2960">
            <v>720000000</v>
          </cell>
          <cell r="D2960" t="str">
            <v>Univerzita sv. Cyrila a Metoda v Trnave</v>
          </cell>
          <cell r="E2960" t="str">
            <v>Fakulta prírodných vied</v>
          </cell>
          <cell r="L2960">
            <v>2</v>
          </cell>
          <cell r="M2960">
            <v>1</v>
          </cell>
          <cell r="AN2960">
            <v>0</v>
          </cell>
          <cell r="AO2960">
            <v>0</v>
          </cell>
          <cell r="AP2960">
            <v>0</v>
          </cell>
          <cell r="AQ2960">
            <v>0</v>
          </cell>
          <cell r="AR2960">
            <v>0</v>
          </cell>
          <cell r="BH2960">
            <v>0</v>
          </cell>
          <cell r="BI2960">
            <v>36</v>
          </cell>
          <cell r="BJ2960">
            <v>0</v>
          </cell>
          <cell r="BK2960" t="str">
            <v>UCM</v>
          </cell>
          <cell r="BN2960">
            <v>0</v>
          </cell>
        </row>
        <row r="2961">
          <cell r="A2961">
            <v>720000000</v>
          </cell>
          <cell r="D2961" t="str">
            <v>Univerzita sv. Cyrila a Metoda v Trnave</v>
          </cell>
          <cell r="E2961" t="str">
            <v>Fakulta masmediálnej komunikácie</v>
          </cell>
          <cell r="L2961">
            <v>2</v>
          </cell>
          <cell r="M2961">
            <v>1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BH2961">
            <v>0</v>
          </cell>
          <cell r="BI2961">
            <v>82</v>
          </cell>
          <cell r="BJ2961">
            <v>0</v>
          </cell>
          <cell r="BK2961" t="str">
            <v>UCM</v>
          </cell>
          <cell r="BN2961">
            <v>0</v>
          </cell>
        </row>
        <row r="2962">
          <cell r="A2962">
            <v>720000000</v>
          </cell>
          <cell r="D2962" t="str">
            <v>Univerzita sv. Cyrila a Metoda v Trnave</v>
          </cell>
          <cell r="E2962" t="str">
            <v>Fakulta sociálnych vied</v>
          </cell>
          <cell r="L2962">
            <v>2</v>
          </cell>
          <cell r="M2962">
            <v>2</v>
          </cell>
          <cell r="AN2962">
            <v>0</v>
          </cell>
          <cell r="AO2962">
            <v>0</v>
          </cell>
          <cell r="AP2962">
            <v>0</v>
          </cell>
          <cell r="AQ2962">
            <v>0</v>
          </cell>
          <cell r="AR2962">
            <v>0</v>
          </cell>
          <cell r="BH2962">
            <v>0</v>
          </cell>
          <cell r="BI2962">
            <v>19</v>
          </cell>
          <cell r="BJ2962">
            <v>0</v>
          </cell>
          <cell r="BK2962" t="str">
            <v>UCM</v>
          </cell>
          <cell r="BN2962">
            <v>0</v>
          </cell>
        </row>
        <row r="2963">
          <cell r="A2963">
            <v>720000000</v>
          </cell>
          <cell r="D2963" t="str">
            <v>Univerzita sv. Cyrila a Metoda v Trnave</v>
          </cell>
          <cell r="E2963" t="str">
            <v>Fakulta zdravotníckych vied</v>
          </cell>
          <cell r="L2963">
            <v>2</v>
          </cell>
          <cell r="M2963">
            <v>2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BH2963">
            <v>0</v>
          </cell>
          <cell r="BI2963">
            <v>40</v>
          </cell>
          <cell r="BJ2963">
            <v>0</v>
          </cell>
          <cell r="BK2963" t="str">
            <v>UCM</v>
          </cell>
          <cell r="BN2963">
            <v>0</v>
          </cell>
        </row>
        <row r="2964">
          <cell r="A2964">
            <v>720000000</v>
          </cell>
          <cell r="D2964" t="str">
            <v>Univerzita sv. Cyrila a Metoda v Trnave</v>
          </cell>
          <cell r="E2964" t="str">
            <v>Fakulta sociálnych vied</v>
          </cell>
          <cell r="L2964">
            <v>2</v>
          </cell>
          <cell r="M2964">
            <v>2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BH2964">
            <v>0</v>
          </cell>
          <cell r="BI2964">
            <v>7</v>
          </cell>
          <cell r="BJ2964">
            <v>0</v>
          </cell>
          <cell r="BK2964" t="str">
            <v>UCM</v>
          </cell>
          <cell r="BN2964">
            <v>0</v>
          </cell>
        </row>
        <row r="2965">
          <cell r="A2965">
            <v>720000000</v>
          </cell>
          <cell r="D2965" t="str">
            <v>Univerzita sv. Cyrila a Metoda v Trnave</v>
          </cell>
          <cell r="E2965" t="str">
            <v>Filozofická fakulta</v>
          </cell>
          <cell r="L2965">
            <v>2</v>
          </cell>
          <cell r="M2965">
            <v>2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BH2965">
            <v>0</v>
          </cell>
          <cell r="BI2965">
            <v>4.5</v>
          </cell>
          <cell r="BJ2965">
            <v>0</v>
          </cell>
          <cell r="BK2965" t="str">
            <v>UCM</v>
          </cell>
          <cell r="BN2965">
            <v>0</v>
          </cell>
        </row>
        <row r="2966">
          <cell r="A2966">
            <v>720000000</v>
          </cell>
          <cell r="D2966" t="str">
            <v>Univerzita sv. Cyrila a Metoda v Trnave</v>
          </cell>
          <cell r="E2966" t="str">
            <v>Filozofická fakulta</v>
          </cell>
          <cell r="L2966">
            <v>2</v>
          </cell>
          <cell r="M2966">
            <v>2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BH2966">
            <v>0</v>
          </cell>
          <cell r="BI2966">
            <v>7.5</v>
          </cell>
          <cell r="BJ2966">
            <v>0</v>
          </cell>
          <cell r="BK2966" t="str">
            <v>UCM</v>
          </cell>
          <cell r="BN2966">
            <v>0</v>
          </cell>
        </row>
        <row r="2967">
          <cell r="A2967">
            <v>720000000</v>
          </cell>
          <cell r="D2967" t="str">
            <v>Univerzita sv. Cyrila a Metoda v Trnave</v>
          </cell>
          <cell r="E2967" t="str">
            <v>Filozofická fakulta</v>
          </cell>
          <cell r="L2967">
            <v>2</v>
          </cell>
          <cell r="M2967">
            <v>1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BH2967">
            <v>0</v>
          </cell>
          <cell r="BI2967">
            <v>6</v>
          </cell>
          <cell r="BJ2967">
            <v>0</v>
          </cell>
          <cell r="BK2967" t="str">
            <v>UCM</v>
          </cell>
          <cell r="BN2967">
            <v>0</v>
          </cell>
        </row>
        <row r="2968">
          <cell r="A2968">
            <v>720000000</v>
          </cell>
          <cell r="D2968" t="str">
            <v>Univerzita sv. Cyrila a Metoda v Trnave</v>
          </cell>
          <cell r="E2968" t="str">
            <v>Filozofická fakulta</v>
          </cell>
          <cell r="L2968">
            <v>2</v>
          </cell>
          <cell r="M2968">
            <v>1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BH2968">
            <v>0</v>
          </cell>
          <cell r="BI2968">
            <v>6.5</v>
          </cell>
          <cell r="BJ2968">
            <v>0</v>
          </cell>
          <cell r="BK2968" t="str">
            <v>UCM</v>
          </cell>
          <cell r="BN2968">
            <v>0</v>
          </cell>
        </row>
        <row r="2969">
          <cell r="A2969">
            <v>720000000</v>
          </cell>
          <cell r="D2969" t="str">
            <v>Univerzita sv. Cyrila a Metoda v Trnave</v>
          </cell>
          <cell r="E2969" t="str">
            <v>Fakulta masmediálnej komunikácie</v>
          </cell>
          <cell r="L2969">
            <v>2</v>
          </cell>
          <cell r="M2969">
            <v>2</v>
          </cell>
          <cell r="AN2969">
            <v>0</v>
          </cell>
          <cell r="AO2969">
            <v>0</v>
          </cell>
          <cell r="AP2969">
            <v>0</v>
          </cell>
          <cell r="AQ2969">
            <v>0</v>
          </cell>
          <cell r="AR2969">
            <v>0</v>
          </cell>
          <cell r="BH2969">
            <v>0</v>
          </cell>
          <cell r="BI2969">
            <v>24</v>
          </cell>
          <cell r="BJ2969">
            <v>0</v>
          </cell>
          <cell r="BK2969" t="str">
            <v>UCM</v>
          </cell>
          <cell r="BN2969">
            <v>0</v>
          </cell>
        </row>
        <row r="2970">
          <cell r="A2970">
            <v>720000000</v>
          </cell>
          <cell r="D2970" t="str">
            <v>Univerzita sv. Cyrila a Metoda v Trnave</v>
          </cell>
          <cell r="E2970">
            <v>0</v>
          </cell>
          <cell r="L2970">
            <v>2</v>
          </cell>
          <cell r="M2970">
            <v>1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BH2970">
            <v>0</v>
          </cell>
          <cell r="BI2970">
            <v>42</v>
          </cell>
          <cell r="BJ2970">
            <v>0</v>
          </cell>
          <cell r="BK2970" t="str">
            <v>UCM</v>
          </cell>
          <cell r="BN2970">
            <v>0</v>
          </cell>
        </row>
        <row r="2971">
          <cell r="A2971">
            <v>720000000</v>
          </cell>
          <cell r="D2971" t="str">
            <v>Univerzita sv. Cyrila a Metoda v Trnave</v>
          </cell>
          <cell r="E2971" t="str">
            <v>Filozofická fakulta</v>
          </cell>
          <cell r="L2971">
            <v>2</v>
          </cell>
          <cell r="M2971">
            <v>2</v>
          </cell>
          <cell r="AN2971">
            <v>0</v>
          </cell>
          <cell r="AO2971">
            <v>0</v>
          </cell>
          <cell r="AP2971">
            <v>0</v>
          </cell>
          <cell r="AQ2971">
            <v>0</v>
          </cell>
          <cell r="AR2971">
            <v>0</v>
          </cell>
          <cell r="BH2971">
            <v>0</v>
          </cell>
          <cell r="BI2971">
            <v>78</v>
          </cell>
          <cell r="BJ2971">
            <v>0</v>
          </cell>
          <cell r="BK2971" t="str">
            <v>UCM</v>
          </cell>
          <cell r="BN2971">
            <v>0</v>
          </cell>
        </row>
        <row r="2972">
          <cell r="A2972">
            <v>720000000</v>
          </cell>
          <cell r="D2972" t="str">
            <v>Univerzita sv. Cyrila a Metoda v Trnave</v>
          </cell>
          <cell r="E2972" t="str">
            <v>Filozofická fakulta</v>
          </cell>
          <cell r="L2972">
            <v>2</v>
          </cell>
          <cell r="M2972">
            <v>2</v>
          </cell>
          <cell r="AN2972">
            <v>0</v>
          </cell>
          <cell r="AO2972">
            <v>0</v>
          </cell>
          <cell r="AP2972">
            <v>0</v>
          </cell>
          <cell r="AQ2972">
            <v>0</v>
          </cell>
          <cell r="AR2972">
            <v>0</v>
          </cell>
          <cell r="BH2972">
            <v>0</v>
          </cell>
          <cell r="BI2972">
            <v>7.5</v>
          </cell>
          <cell r="BJ2972">
            <v>0</v>
          </cell>
          <cell r="BK2972" t="str">
            <v>UCM</v>
          </cell>
          <cell r="BN2972">
            <v>0</v>
          </cell>
        </row>
        <row r="2973">
          <cell r="A2973">
            <v>720000000</v>
          </cell>
          <cell r="D2973" t="str">
            <v>Univerzita sv. Cyrila a Metoda v Trnave</v>
          </cell>
          <cell r="E2973" t="str">
            <v>Fakulta sociálnych vied</v>
          </cell>
          <cell r="L2973">
            <v>2</v>
          </cell>
          <cell r="M2973">
            <v>1</v>
          </cell>
          <cell r="AN2973">
            <v>0</v>
          </cell>
          <cell r="AO2973">
            <v>0</v>
          </cell>
          <cell r="AP2973">
            <v>0</v>
          </cell>
          <cell r="AQ2973">
            <v>0</v>
          </cell>
          <cell r="AR2973">
            <v>0</v>
          </cell>
          <cell r="BH2973">
            <v>0</v>
          </cell>
          <cell r="BI2973">
            <v>50</v>
          </cell>
          <cell r="BJ2973">
            <v>0</v>
          </cell>
          <cell r="BK2973" t="str">
            <v>UCM</v>
          </cell>
          <cell r="BN2973">
            <v>0</v>
          </cell>
        </row>
        <row r="2974">
          <cell r="A2974">
            <v>720000000</v>
          </cell>
          <cell r="D2974" t="str">
            <v>Univerzita sv. Cyrila a Metoda v Trnave</v>
          </cell>
          <cell r="E2974" t="str">
            <v>Filozofická fakulta</v>
          </cell>
          <cell r="L2974">
            <v>2</v>
          </cell>
          <cell r="M2974">
            <v>1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BH2974">
            <v>0</v>
          </cell>
          <cell r="BI2974">
            <v>61</v>
          </cell>
          <cell r="BJ2974">
            <v>0</v>
          </cell>
          <cell r="BK2974" t="str">
            <v>UCM</v>
          </cell>
          <cell r="BN2974">
            <v>0</v>
          </cell>
        </row>
        <row r="2975">
          <cell r="A2975">
            <v>720000000</v>
          </cell>
          <cell r="D2975" t="str">
            <v>Univerzita sv. Cyrila a Metoda v Trnave</v>
          </cell>
          <cell r="E2975" t="str">
            <v>Fakulta masmediálnej komunikácie</v>
          </cell>
          <cell r="L2975">
            <v>2</v>
          </cell>
          <cell r="M2975">
            <v>2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BH2975">
            <v>0</v>
          </cell>
          <cell r="BI2975">
            <v>12</v>
          </cell>
          <cell r="BJ2975">
            <v>0</v>
          </cell>
          <cell r="BK2975" t="str">
            <v>UCM</v>
          </cell>
          <cell r="BN2975">
            <v>0</v>
          </cell>
        </row>
        <row r="2976">
          <cell r="A2976">
            <v>720000000</v>
          </cell>
          <cell r="D2976" t="str">
            <v>Univerzita sv. Cyrila a Metoda v Trnave</v>
          </cell>
          <cell r="E2976" t="str">
            <v>Filozofická fakulta</v>
          </cell>
          <cell r="L2976">
            <v>2</v>
          </cell>
          <cell r="M2976">
            <v>1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BH2976">
            <v>0</v>
          </cell>
          <cell r="BI2976">
            <v>3</v>
          </cell>
          <cell r="BJ2976">
            <v>0</v>
          </cell>
          <cell r="BK2976" t="str">
            <v>UCM</v>
          </cell>
          <cell r="BN2976">
            <v>0</v>
          </cell>
        </row>
        <row r="2977">
          <cell r="A2977">
            <v>720000000</v>
          </cell>
          <cell r="D2977" t="str">
            <v>Univerzita sv. Cyrila a Metoda v Trnave</v>
          </cell>
          <cell r="E2977" t="str">
            <v>Fakulta masmediálnej komunikácie</v>
          </cell>
          <cell r="L2977">
            <v>2</v>
          </cell>
          <cell r="M2977">
            <v>1</v>
          </cell>
          <cell r="AN2977">
            <v>0</v>
          </cell>
          <cell r="AO2977">
            <v>0</v>
          </cell>
          <cell r="AP2977">
            <v>0</v>
          </cell>
          <cell r="AQ2977">
            <v>0</v>
          </cell>
          <cell r="AR2977">
            <v>0</v>
          </cell>
          <cell r="BH2977">
            <v>0</v>
          </cell>
          <cell r="BI2977">
            <v>33</v>
          </cell>
          <cell r="BJ2977">
            <v>0</v>
          </cell>
          <cell r="BK2977" t="str">
            <v>UCM</v>
          </cell>
          <cell r="BN2977">
            <v>0</v>
          </cell>
        </row>
        <row r="2978">
          <cell r="A2978">
            <v>720000000</v>
          </cell>
          <cell r="D2978" t="str">
            <v>Univerzita sv. Cyrila a Metoda v Trnave</v>
          </cell>
          <cell r="E2978" t="str">
            <v>Fakulta sociálnych vied</v>
          </cell>
          <cell r="L2978">
            <v>2</v>
          </cell>
          <cell r="M2978">
            <v>1</v>
          </cell>
          <cell r="AN2978">
            <v>0</v>
          </cell>
          <cell r="AO2978">
            <v>0</v>
          </cell>
          <cell r="AP2978">
            <v>0</v>
          </cell>
          <cell r="AQ2978">
            <v>0</v>
          </cell>
          <cell r="AR2978">
            <v>0</v>
          </cell>
          <cell r="BH2978">
            <v>0</v>
          </cell>
          <cell r="BI2978">
            <v>10</v>
          </cell>
          <cell r="BJ2978">
            <v>0</v>
          </cell>
          <cell r="BK2978" t="str">
            <v>UCM</v>
          </cell>
          <cell r="BN2978">
            <v>0</v>
          </cell>
        </row>
        <row r="2979">
          <cell r="A2979">
            <v>720000000</v>
          </cell>
          <cell r="D2979" t="str">
            <v>Univerzita sv. Cyrila a Metoda v Trnave</v>
          </cell>
          <cell r="E2979" t="str">
            <v>Filozofická fakulta</v>
          </cell>
          <cell r="L2979">
            <v>1</v>
          </cell>
          <cell r="M2979">
            <v>3</v>
          </cell>
          <cell r="AN2979">
            <v>2</v>
          </cell>
          <cell r="AO2979">
            <v>0</v>
          </cell>
          <cell r="AP2979">
            <v>0</v>
          </cell>
          <cell r="AQ2979">
            <v>0</v>
          </cell>
          <cell r="AR2979">
            <v>2</v>
          </cell>
          <cell r="BH2979">
            <v>6.6000000000000005</v>
          </cell>
          <cell r="BI2979">
            <v>2</v>
          </cell>
          <cell r="BJ2979">
            <v>2</v>
          </cell>
          <cell r="BK2979" t="str">
            <v>UCM</v>
          </cell>
          <cell r="BN2979">
            <v>2</v>
          </cell>
        </row>
        <row r="2980">
          <cell r="A2980">
            <v>720000000</v>
          </cell>
          <cell r="D2980" t="str">
            <v>Univerzita sv. Cyrila a Metoda v Trnave</v>
          </cell>
          <cell r="E2980" t="str">
            <v>Filozofická fakulta</v>
          </cell>
          <cell r="L2980">
            <v>2</v>
          </cell>
          <cell r="M2980">
            <v>1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BH2980">
            <v>0</v>
          </cell>
          <cell r="BI2980">
            <v>5</v>
          </cell>
          <cell r="BJ2980">
            <v>0</v>
          </cell>
          <cell r="BK2980" t="str">
            <v>UCM</v>
          </cell>
          <cell r="BN2980">
            <v>0</v>
          </cell>
        </row>
        <row r="2981">
          <cell r="A2981">
            <v>720000000</v>
          </cell>
          <cell r="D2981" t="str">
            <v>Univerzita sv. Cyrila a Metoda v Trnave</v>
          </cell>
          <cell r="E2981" t="str">
            <v>Filozofická fakulta</v>
          </cell>
          <cell r="L2981">
            <v>2</v>
          </cell>
          <cell r="M2981">
            <v>1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BH2981">
            <v>0</v>
          </cell>
          <cell r="BI2981">
            <v>14</v>
          </cell>
          <cell r="BJ2981">
            <v>0</v>
          </cell>
          <cell r="BK2981" t="str">
            <v>UCM</v>
          </cell>
          <cell r="BN2981">
            <v>0</v>
          </cell>
        </row>
        <row r="2982">
          <cell r="A2982">
            <v>720000000</v>
          </cell>
          <cell r="D2982" t="str">
            <v>Univerzita sv. Cyrila a Metoda v Trnave</v>
          </cell>
          <cell r="E2982" t="str">
            <v>Filozofická fakulta</v>
          </cell>
          <cell r="L2982">
            <v>1</v>
          </cell>
          <cell r="M2982">
            <v>3</v>
          </cell>
          <cell r="AN2982">
            <v>2</v>
          </cell>
          <cell r="AO2982">
            <v>0</v>
          </cell>
          <cell r="AP2982">
            <v>0</v>
          </cell>
          <cell r="AQ2982">
            <v>0</v>
          </cell>
          <cell r="AR2982">
            <v>2</v>
          </cell>
          <cell r="BH2982">
            <v>8.8000000000000007</v>
          </cell>
          <cell r="BI2982">
            <v>2</v>
          </cell>
          <cell r="BJ2982">
            <v>2</v>
          </cell>
          <cell r="BK2982" t="str">
            <v>UCM</v>
          </cell>
          <cell r="BN2982">
            <v>2</v>
          </cell>
        </row>
        <row r="2983">
          <cell r="A2983">
            <v>720000000</v>
          </cell>
          <cell r="D2983" t="str">
            <v>Univerzita sv. Cyrila a Metoda v Trnave</v>
          </cell>
          <cell r="E2983" t="str">
            <v>Filozofická fakulta</v>
          </cell>
          <cell r="L2983">
            <v>1</v>
          </cell>
          <cell r="M2983">
            <v>2</v>
          </cell>
          <cell r="AN2983">
            <v>1</v>
          </cell>
          <cell r="AO2983">
            <v>1.5</v>
          </cell>
          <cell r="AP2983">
            <v>0</v>
          </cell>
          <cell r="AQ2983">
            <v>0</v>
          </cell>
          <cell r="AR2983">
            <v>1</v>
          </cell>
          <cell r="BH2983">
            <v>1.1000000000000001</v>
          </cell>
          <cell r="BI2983">
            <v>1.5</v>
          </cell>
          <cell r="BJ2983">
            <v>0</v>
          </cell>
          <cell r="BK2983" t="str">
            <v>UCM</v>
          </cell>
          <cell r="BN2983">
            <v>1</v>
          </cell>
        </row>
        <row r="2984">
          <cell r="A2984">
            <v>720000000</v>
          </cell>
          <cell r="D2984" t="str">
            <v>Univerzita sv. Cyrila a Metoda v Trnave</v>
          </cell>
          <cell r="E2984" t="str">
            <v>Filozofická fakulta</v>
          </cell>
          <cell r="L2984">
            <v>2</v>
          </cell>
          <cell r="M2984">
            <v>2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BH2984">
            <v>0</v>
          </cell>
          <cell r="BI2984">
            <v>3.5</v>
          </cell>
          <cell r="BJ2984">
            <v>0</v>
          </cell>
          <cell r="BK2984" t="str">
            <v>UCM</v>
          </cell>
          <cell r="BN2984">
            <v>0</v>
          </cell>
        </row>
        <row r="2985">
          <cell r="A2985">
            <v>720000000</v>
          </cell>
          <cell r="D2985" t="str">
            <v>Univerzita sv. Cyrila a Metoda v Trnave</v>
          </cell>
          <cell r="E2985" t="str">
            <v>Filozofická fakulta</v>
          </cell>
          <cell r="L2985">
            <v>2</v>
          </cell>
          <cell r="M2985">
            <v>1</v>
          </cell>
          <cell r="AN2985">
            <v>0</v>
          </cell>
          <cell r="AO2985">
            <v>0</v>
          </cell>
          <cell r="AP2985">
            <v>0</v>
          </cell>
          <cell r="AQ2985">
            <v>0</v>
          </cell>
          <cell r="AR2985">
            <v>0</v>
          </cell>
          <cell r="BH2985">
            <v>0</v>
          </cell>
          <cell r="BI2985">
            <v>8</v>
          </cell>
          <cell r="BJ2985">
            <v>0</v>
          </cell>
          <cell r="BK2985" t="str">
            <v>UCM</v>
          </cell>
          <cell r="BN2985">
            <v>0</v>
          </cell>
        </row>
        <row r="2986">
          <cell r="A2986">
            <v>720000000</v>
          </cell>
          <cell r="D2986" t="str">
            <v>Univerzita sv. Cyrila a Metoda v Trnave</v>
          </cell>
          <cell r="E2986" t="str">
            <v>Filozofická fakulta</v>
          </cell>
          <cell r="L2986">
            <v>2</v>
          </cell>
          <cell r="M2986">
            <v>1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BH2986">
            <v>0</v>
          </cell>
          <cell r="BI2986">
            <v>8</v>
          </cell>
          <cell r="BJ2986">
            <v>0</v>
          </cell>
          <cell r="BK2986" t="str">
            <v>UCM</v>
          </cell>
          <cell r="BN2986">
            <v>0</v>
          </cell>
        </row>
        <row r="2987">
          <cell r="A2987">
            <v>720000000</v>
          </cell>
          <cell r="D2987" t="str">
            <v>Univerzita sv. Cyrila a Metoda v Trnave</v>
          </cell>
          <cell r="E2987" t="str">
            <v>Filozofická fakulta</v>
          </cell>
          <cell r="L2987">
            <v>2</v>
          </cell>
          <cell r="M2987">
            <v>3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BH2987">
            <v>0</v>
          </cell>
          <cell r="BI2987">
            <v>1</v>
          </cell>
          <cell r="BJ2987">
            <v>0</v>
          </cell>
          <cell r="BK2987" t="str">
            <v>UCM</v>
          </cell>
          <cell r="BN2987">
            <v>0</v>
          </cell>
        </row>
        <row r="2988">
          <cell r="A2988">
            <v>720000000</v>
          </cell>
          <cell r="D2988" t="str">
            <v>Univerzita sv. Cyrila a Metoda v Trnave</v>
          </cell>
          <cell r="E2988" t="str">
            <v>Filozofická fakulta</v>
          </cell>
          <cell r="L2988">
            <v>2</v>
          </cell>
          <cell r="M2988">
            <v>3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BH2988">
            <v>0</v>
          </cell>
          <cell r="BI2988">
            <v>1</v>
          </cell>
          <cell r="BJ2988">
            <v>0</v>
          </cell>
          <cell r="BK2988" t="str">
            <v>UCM</v>
          </cell>
          <cell r="BN2988">
            <v>0</v>
          </cell>
        </row>
        <row r="2989">
          <cell r="A2989">
            <v>720000000</v>
          </cell>
          <cell r="D2989" t="str">
            <v>Univerzita sv. Cyrila a Metoda v Trnave</v>
          </cell>
          <cell r="E2989" t="str">
            <v>Fakulta prírodných vied</v>
          </cell>
          <cell r="L2989">
            <v>1</v>
          </cell>
          <cell r="M2989">
            <v>5</v>
          </cell>
          <cell r="AN2989">
            <v>3</v>
          </cell>
          <cell r="AO2989">
            <v>3</v>
          </cell>
          <cell r="AP2989">
            <v>0</v>
          </cell>
          <cell r="AQ2989">
            <v>0</v>
          </cell>
          <cell r="AR2989">
            <v>3</v>
          </cell>
          <cell r="BH2989">
            <v>3.1499999999999995</v>
          </cell>
          <cell r="BI2989">
            <v>3</v>
          </cell>
          <cell r="BJ2989">
            <v>0</v>
          </cell>
          <cell r="BK2989" t="str">
            <v>UCM</v>
          </cell>
          <cell r="BN2989">
            <v>3</v>
          </cell>
        </row>
        <row r="2990">
          <cell r="A2990">
            <v>704000000</v>
          </cell>
          <cell r="D2990" t="str">
            <v>Slovenská poľnohospodárska univerzita v Nitre</v>
          </cell>
          <cell r="E2990" t="str">
            <v>Fakulta európskych štúdií a regionálneho rozvoja</v>
          </cell>
          <cell r="L2990">
            <v>2</v>
          </cell>
          <cell r="M2990">
            <v>2</v>
          </cell>
          <cell r="AN2990">
            <v>0</v>
          </cell>
          <cell r="AO2990">
            <v>0</v>
          </cell>
          <cell r="AP2990">
            <v>0</v>
          </cell>
          <cell r="AQ2990">
            <v>0</v>
          </cell>
          <cell r="AR2990">
            <v>0</v>
          </cell>
          <cell r="BH2990">
            <v>0</v>
          </cell>
          <cell r="BI2990">
            <v>5</v>
          </cell>
          <cell r="BJ2990">
            <v>0</v>
          </cell>
          <cell r="BK2990" t="str">
            <v>SPU</v>
          </cell>
          <cell r="BN2990">
            <v>0</v>
          </cell>
        </row>
        <row r="2991">
          <cell r="A2991">
            <v>704000000</v>
          </cell>
          <cell r="D2991" t="str">
            <v>Slovenská poľnohospodárska univerzita v Nitre</v>
          </cell>
          <cell r="E2991" t="str">
            <v>Fakulta biotechnológie a potravinárstva</v>
          </cell>
          <cell r="L2991">
            <v>2</v>
          </cell>
          <cell r="M2991">
            <v>2</v>
          </cell>
          <cell r="AN2991">
            <v>0</v>
          </cell>
          <cell r="AO2991">
            <v>0</v>
          </cell>
          <cell r="AP2991">
            <v>0</v>
          </cell>
          <cell r="AQ2991">
            <v>0</v>
          </cell>
          <cell r="AR2991">
            <v>0</v>
          </cell>
          <cell r="BH2991">
            <v>0</v>
          </cell>
          <cell r="BI2991">
            <v>20</v>
          </cell>
          <cell r="BJ2991">
            <v>0</v>
          </cell>
          <cell r="BK2991" t="str">
            <v>SPU</v>
          </cell>
          <cell r="BN2991">
            <v>0</v>
          </cell>
        </row>
        <row r="2992">
          <cell r="A2992">
            <v>704000000</v>
          </cell>
          <cell r="D2992" t="str">
            <v>Slovenská poľnohospodárska univerzita v Nitre</v>
          </cell>
          <cell r="E2992" t="str">
            <v>Fakulta agrobiológie a potravinových zdrojov</v>
          </cell>
          <cell r="L2992">
            <v>2</v>
          </cell>
          <cell r="M2992">
            <v>2</v>
          </cell>
          <cell r="AN2992">
            <v>0</v>
          </cell>
          <cell r="AO2992">
            <v>0</v>
          </cell>
          <cell r="AP2992">
            <v>0</v>
          </cell>
          <cell r="AQ2992">
            <v>0</v>
          </cell>
          <cell r="AR2992">
            <v>0</v>
          </cell>
          <cell r="BH2992">
            <v>0</v>
          </cell>
          <cell r="BI2992">
            <v>8</v>
          </cell>
          <cell r="BJ2992">
            <v>0</v>
          </cell>
          <cell r="BK2992" t="str">
            <v>SPU</v>
          </cell>
          <cell r="BN2992">
            <v>0</v>
          </cell>
        </row>
        <row r="2993">
          <cell r="A2993">
            <v>704000000</v>
          </cell>
          <cell r="D2993" t="str">
            <v>Slovenská poľnohospodárska univerzita v Nitre</v>
          </cell>
          <cell r="E2993" t="str">
            <v>Fakulta ekonomiky a manažmentu</v>
          </cell>
          <cell r="L2993">
            <v>2</v>
          </cell>
          <cell r="M2993">
            <v>2</v>
          </cell>
          <cell r="AN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BH2993">
            <v>0</v>
          </cell>
          <cell r="BI2993">
            <v>13</v>
          </cell>
          <cell r="BJ2993">
            <v>0</v>
          </cell>
          <cell r="BK2993" t="str">
            <v>SPU</v>
          </cell>
          <cell r="BN2993">
            <v>0</v>
          </cell>
        </row>
        <row r="2994">
          <cell r="A2994">
            <v>704000000</v>
          </cell>
          <cell r="D2994" t="str">
            <v>Slovenská poľnohospodárska univerzita v Nitre</v>
          </cell>
          <cell r="E2994" t="str">
            <v>Fakulta záhradníctva a krajinného inžinierstva</v>
          </cell>
          <cell r="L2994">
            <v>2</v>
          </cell>
          <cell r="M2994">
            <v>1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BH2994">
            <v>0</v>
          </cell>
          <cell r="BI2994">
            <v>16</v>
          </cell>
          <cell r="BJ2994">
            <v>0</v>
          </cell>
          <cell r="BK2994" t="str">
            <v>SPU</v>
          </cell>
          <cell r="BN2994">
            <v>0</v>
          </cell>
        </row>
        <row r="2995">
          <cell r="A2995">
            <v>704000000</v>
          </cell>
          <cell r="D2995" t="str">
            <v>Slovenská poľnohospodárska univerzita v Nitre</v>
          </cell>
          <cell r="E2995" t="str">
            <v>Fakulta agrobiológie a potravinových zdrojov</v>
          </cell>
          <cell r="L2995">
            <v>2</v>
          </cell>
          <cell r="M2995">
            <v>2</v>
          </cell>
          <cell r="AN2995">
            <v>0</v>
          </cell>
          <cell r="AO2995">
            <v>0</v>
          </cell>
          <cell r="AP2995">
            <v>0</v>
          </cell>
          <cell r="AQ2995">
            <v>0</v>
          </cell>
          <cell r="AR2995">
            <v>0</v>
          </cell>
          <cell r="BH2995">
            <v>0</v>
          </cell>
          <cell r="BI2995">
            <v>16</v>
          </cell>
          <cell r="BJ2995">
            <v>0</v>
          </cell>
          <cell r="BK2995" t="str">
            <v>SPU</v>
          </cell>
          <cell r="BN2995">
            <v>0</v>
          </cell>
        </row>
        <row r="2996">
          <cell r="A2996">
            <v>704000000</v>
          </cell>
          <cell r="D2996" t="str">
            <v>Slovenská poľnohospodárska univerzita v Nitre</v>
          </cell>
          <cell r="E2996" t="str">
            <v>Fakulta agrobiológie a potravinových zdrojov</v>
          </cell>
          <cell r="L2996">
            <v>2</v>
          </cell>
          <cell r="M2996">
            <v>1</v>
          </cell>
          <cell r="AN2996">
            <v>0</v>
          </cell>
          <cell r="AO2996">
            <v>0</v>
          </cell>
          <cell r="AP2996">
            <v>0</v>
          </cell>
          <cell r="AQ2996">
            <v>0</v>
          </cell>
          <cell r="AR2996">
            <v>0</v>
          </cell>
          <cell r="BH2996">
            <v>0</v>
          </cell>
          <cell r="BI2996">
            <v>41</v>
          </cell>
          <cell r="BJ2996">
            <v>0</v>
          </cell>
          <cell r="BK2996" t="str">
            <v>SPU</v>
          </cell>
          <cell r="BN2996">
            <v>0</v>
          </cell>
        </row>
        <row r="2997">
          <cell r="A2997">
            <v>704000000</v>
          </cell>
          <cell r="D2997" t="str">
            <v>Slovenská poľnohospodárska univerzita v Nitre</v>
          </cell>
          <cell r="E2997" t="str">
            <v>Fakulta európskych štúdií a regionálneho rozvoja</v>
          </cell>
          <cell r="L2997">
            <v>2</v>
          </cell>
          <cell r="M2997">
            <v>1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BH2997">
            <v>0</v>
          </cell>
          <cell r="BI2997">
            <v>13</v>
          </cell>
          <cell r="BJ2997">
            <v>0</v>
          </cell>
          <cell r="BK2997" t="str">
            <v>SPU</v>
          </cell>
          <cell r="BN2997">
            <v>0</v>
          </cell>
        </row>
        <row r="2998">
          <cell r="A2998">
            <v>704000000</v>
          </cell>
          <cell r="D2998" t="str">
            <v>Slovenská poľnohospodárska univerzita v Nitre</v>
          </cell>
          <cell r="E2998" t="str">
            <v>Fakulta záhradníctva a krajinného inžinierstva</v>
          </cell>
          <cell r="L2998">
            <v>2</v>
          </cell>
          <cell r="M2998">
            <v>1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BH2998">
            <v>0</v>
          </cell>
          <cell r="BI2998">
            <v>14</v>
          </cell>
          <cell r="BJ2998">
            <v>0</v>
          </cell>
          <cell r="BK2998" t="str">
            <v>SPU</v>
          </cell>
          <cell r="BN2998">
            <v>0</v>
          </cell>
        </row>
        <row r="2999">
          <cell r="A2999">
            <v>704000000</v>
          </cell>
          <cell r="D2999" t="str">
            <v>Slovenská poľnohospodárska univerzita v Nitre</v>
          </cell>
          <cell r="E2999" t="str">
            <v>Fakulta agrobiológie a potravinových zdrojov</v>
          </cell>
          <cell r="L2999">
            <v>2</v>
          </cell>
          <cell r="M2999">
            <v>1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BH2999">
            <v>0</v>
          </cell>
          <cell r="BI2999">
            <v>17</v>
          </cell>
          <cell r="BJ2999">
            <v>0</v>
          </cell>
          <cell r="BK2999" t="str">
            <v>SPU</v>
          </cell>
          <cell r="BN2999">
            <v>0</v>
          </cell>
        </row>
        <row r="3000">
          <cell r="A3000">
            <v>704000000</v>
          </cell>
          <cell r="D3000" t="str">
            <v>Slovenská poľnohospodárska univerzita v Nitre</v>
          </cell>
          <cell r="E3000" t="str">
            <v>Fakulta ekonomiky a manažmentu</v>
          </cell>
          <cell r="L3000">
            <v>2</v>
          </cell>
          <cell r="M3000">
            <v>2</v>
          </cell>
          <cell r="AN3000">
            <v>0</v>
          </cell>
          <cell r="AO3000">
            <v>0</v>
          </cell>
          <cell r="AP3000">
            <v>0</v>
          </cell>
          <cell r="AQ3000">
            <v>0</v>
          </cell>
          <cell r="AR3000">
            <v>0</v>
          </cell>
          <cell r="BH3000">
            <v>0</v>
          </cell>
          <cell r="BI3000">
            <v>22</v>
          </cell>
          <cell r="BJ3000">
            <v>0</v>
          </cell>
          <cell r="BK3000" t="str">
            <v>SPU</v>
          </cell>
          <cell r="BN3000">
            <v>0</v>
          </cell>
        </row>
        <row r="3001">
          <cell r="A3001">
            <v>704000000</v>
          </cell>
          <cell r="D3001" t="str">
            <v>Slovenská poľnohospodárska univerzita v Nitre</v>
          </cell>
          <cell r="E3001" t="str">
            <v>Fakulta ekonomiky a manažmentu</v>
          </cell>
          <cell r="L3001">
            <v>2</v>
          </cell>
          <cell r="M3001">
            <v>1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BH3001">
            <v>0</v>
          </cell>
          <cell r="BI3001">
            <v>18</v>
          </cell>
          <cell r="BJ3001">
            <v>0</v>
          </cell>
          <cell r="BK3001" t="str">
            <v>SPU</v>
          </cell>
          <cell r="BN3001">
            <v>0</v>
          </cell>
        </row>
        <row r="3002">
          <cell r="A3002">
            <v>704000000</v>
          </cell>
          <cell r="D3002" t="str">
            <v>Slovenská poľnohospodárska univerzita v Nitre</v>
          </cell>
          <cell r="E3002" t="str">
            <v>Fakulta európskych štúdií a regionálneho rozvoja</v>
          </cell>
          <cell r="L3002">
            <v>2</v>
          </cell>
          <cell r="M3002">
            <v>2</v>
          </cell>
          <cell r="AN3002">
            <v>0</v>
          </cell>
          <cell r="AO3002">
            <v>0</v>
          </cell>
          <cell r="AP3002">
            <v>0</v>
          </cell>
          <cell r="AQ3002">
            <v>0</v>
          </cell>
          <cell r="AR3002">
            <v>0</v>
          </cell>
          <cell r="BH3002">
            <v>0</v>
          </cell>
          <cell r="BI3002">
            <v>13</v>
          </cell>
          <cell r="BJ3002">
            <v>0</v>
          </cell>
          <cell r="BK3002" t="str">
            <v>SPU</v>
          </cell>
          <cell r="BN3002">
            <v>0</v>
          </cell>
        </row>
        <row r="3003">
          <cell r="A3003">
            <v>704000000</v>
          </cell>
          <cell r="D3003" t="str">
            <v>Slovenská poľnohospodárska univerzita v Nitre</v>
          </cell>
          <cell r="E3003" t="str">
            <v>Fakulta agrobiológie a potravinových zdrojov</v>
          </cell>
          <cell r="L3003">
            <v>2</v>
          </cell>
          <cell r="M3003">
            <v>1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BH3003">
            <v>0</v>
          </cell>
          <cell r="BI3003">
            <v>34</v>
          </cell>
          <cell r="BJ3003">
            <v>0</v>
          </cell>
          <cell r="BK3003" t="str">
            <v>SPU</v>
          </cell>
          <cell r="BN3003">
            <v>0</v>
          </cell>
        </row>
        <row r="3004">
          <cell r="A3004">
            <v>704000000</v>
          </cell>
          <cell r="D3004" t="str">
            <v>Slovenská poľnohospodárska univerzita v Nitre</v>
          </cell>
          <cell r="E3004" t="str">
            <v>Fakulta agrobiológie a potravinových zdrojov</v>
          </cell>
          <cell r="L3004">
            <v>2</v>
          </cell>
          <cell r="M3004">
            <v>2</v>
          </cell>
          <cell r="AN3004">
            <v>0</v>
          </cell>
          <cell r="AO3004">
            <v>0</v>
          </cell>
          <cell r="AP3004">
            <v>0</v>
          </cell>
          <cell r="AQ3004">
            <v>0</v>
          </cell>
          <cell r="AR3004">
            <v>0</v>
          </cell>
          <cell r="BH3004">
            <v>0</v>
          </cell>
          <cell r="BI3004">
            <v>12</v>
          </cell>
          <cell r="BJ3004">
            <v>0</v>
          </cell>
          <cell r="BK3004" t="str">
            <v>SPU</v>
          </cell>
          <cell r="BN3004">
            <v>0</v>
          </cell>
        </row>
        <row r="3005">
          <cell r="A3005">
            <v>704000000</v>
          </cell>
          <cell r="D3005" t="str">
            <v>Slovenská poľnohospodárska univerzita v Nitre</v>
          </cell>
          <cell r="E3005" t="str">
            <v>Fakulta biotechnológie a potravinárstva</v>
          </cell>
          <cell r="L3005">
            <v>2</v>
          </cell>
          <cell r="M3005">
            <v>1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BH3005">
            <v>0</v>
          </cell>
          <cell r="BI3005">
            <v>14</v>
          </cell>
          <cell r="BJ3005">
            <v>0</v>
          </cell>
          <cell r="BK3005" t="str">
            <v>SPU</v>
          </cell>
          <cell r="BN3005">
            <v>0</v>
          </cell>
        </row>
        <row r="3006">
          <cell r="A3006">
            <v>704000000</v>
          </cell>
          <cell r="D3006" t="str">
            <v>Slovenská poľnohospodárska univerzita v Nitre</v>
          </cell>
          <cell r="E3006" t="str">
            <v>Fakulta ekonomiky a manažmentu</v>
          </cell>
          <cell r="L3006">
            <v>2</v>
          </cell>
          <cell r="M3006">
            <v>1</v>
          </cell>
          <cell r="AN3006">
            <v>0</v>
          </cell>
          <cell r="AO3006">
            <v>0</v>
          </cell>
          <cell r="AP3006">
            <v>0</v>
          </cell>
          <cell r="AQ3006">
            <v>0</v>
          </cell>
          <cell r="AR3006">
            <v>0</v>
          </cell>
          <cell r="BH3006">
            <v>0</v>
          </cell>
          <cell r="BI3006">
            <v>23</v>
          </cell>
          <cell r="BJ3006">
            <v>0</v>
          </cell>
          <cell r="BK3006" t="str">
            <v>SPU</v>
          </cell>
          <cell r="BN3006">
            <v>0</v>
          </cell>
        </row>
        <row r="3007">
          <cell r="A3007">
            <v>704000000</v>
          </cell>
          <cell r="D3007" t="str">
            <v>Slovenská poľnohospodárska univerzita v Nitre</v>
          </cell>
          <cell r="E3007" t="str">
            <v>Fakulta biotechnológie a potravinárstva</v>
          </cell>
          <cell r="L3007">
            <v>2</v>
          </cell>
          <cell r="M3007">
            <v>2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BH3007">
            <v>0</v>
          </cell>
          <cell r="BI3007">
            <v>15</v>
          </cell>
          <cell r="BJ3007">
            <v>0</v>
          </cell>
          <cell r="BK3007" t="str">
            <v>SPU</v>
          </cell>
          <cell r="BN3007">
            <v>0</v>
          </cell>
        </row>
        <row r="3008">
          <cell r="A3008">
            <v>704000000</v>
          </cell>
          <cell r="D3008" t="str">
            <v>Slovenská poľnohospodárska univerzita v Nitre</v>
          </cell>
          <cell r="E3008" t="str">
            <v>Fakulta agrobiológie a potravinových zdrojov</v>
          </cell>
          <cell r="L3008">
            <v>2</v>
          </cell>
          <cell r="M3008">
            <v>1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BH3008">
            <v>0</v>
          </cell>
          <cell r="BI3008">
            <v>14</v>
          </cell>
          <cell r="BJ3008">
            <v>0</v>
          </cell>
          <cell r="BK3008" t="str">
            <v>SPU</v>
          </cell>
          <cell r="BN3008">
            <v>0</v>
          </cell>
        </row>
        <row r="3009">
          <cell r="A3009">
            <v>704000000</v>
          </cell>
          <cell r="D3009" t="str">
            <v>Slovenská poľnohospodárska univerzita v Nitre</v>
          </cell>
          <cell r="E3009" t="str">
            <v>Fakulta biotechnológie a potravinárstva</v>
          </cell>
          <cell r="L3009">
            <v>2</v>
          </cell>
          <cell r="M3009">
            <v>1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BH3009">
            <v>0</v>
          </cell>
          <cell r="BI3009">
            <v>13</v>
          </cell>
          <cell r="BJ3009">
            <v>0</v>
          </cell>
          <cell r="BK3009" t="str">
            <v>SPU</v>
          </cell>
          <cell r="BN3009">
            <v>0</v>
          </cell>
        </row>
        <row r="3010">
          <cell r="A3010">
            <v>704000000</v>
          </cell>
          <cell r="D3010" t="str">
            <v>Slovenská poľnohospodárska univerzita v Nitre</v>
          </cell>
          <cell r="E3010" t="str">
            <v>Fakulta agrobiológie a potravinových zdrojov</v>
          </cell>
          <cell r="L3010">
            <v>1</v>
          </cell>
          <cell r="M3010">
            <v>3</v>
          </cell>
          <cell r="AN3010">
            <v>2</v>
          </cell>
          <cell r="AO3010">
            <v>0</v>
          </cell>
          <cell r="AP3010">
            <v>0</v>
          </cell>
          <cell r="AQ3010">
            <v>0</v>
          </cell>
          <cell r="AR3010">
            <v>2</v>
          </cell>
          <cell r="BH3010">
            <v>16.8</v>
          </cell>
          <cell r="BI3010">
            <v>2</v>
          </cell>
          <cell r="BJ3010">
            <v>2</v>
          </cell>
          <cell r="BK3010" t="str">
            <v>SPU</v>
          </cell>
          <cell r="BN3010">
            <v>2</v>
          </cell>
        </row>
        <row r="3011">
          <cell r="A3011">
            <v>704000000</v>
          </cell>
          <cell r="D3011" t="str">
            <v>Slovenská poľnohospodárska univerzita v Nitre</v>
          </cell>
          <cell r="E3011" t="str">
            <v>Technická fakulta</v>
          </cell>
          <cell r="L3011">
            <v>1</v>
          </cell>
          <cell r="M3011">
            <v>3</v>
          </cell>
          <cell r="AN3011">
            <v>1</v>
          </cell>
          <cell r="AO3011">
            <v>0</v>
          </cell>
          <cell r="AP3011">
            <v>0</v>
          </cell>
          <cell r="AQ3011">
            <v>0</v>
          </cell>
          <cell r="AR3011">
            <v>1</v>
          </cell>
          <cell r="BH3011">
            <v>0</v>
          </cell>
          <cell r="BI3011">
            <v>1</v>
          </cell>
          <cell r="BJ3011">
            <v>1</v>
          </cell>
          <cell r="BK3011" t="str">
            <v>SPU</v>
          </cell>
          <cell r="BN3011">
            <v>1</v>
          </cell>
        </row>
        <row r="3012">
          <cell r="A3012">
            <v>704000000</v>
          </cell>
          <cell r="D3012" t="str">
            <v>Slovenská poľnohospodárska univerzita v Nitre</v>
          </cell>
          <cell r="E3012" t="str">
            <v>Fakulta agrobiológie a potravinových zdrojov</v>
          </cell>
          <cell r="L3012">
            <v>2</v>
          </cell>
          <cell r="M3012">
            <v>2</v>
          </cell>
          <cell r="AN3012">
            <v>0</v>
          </cell>
          <cell r="AO3012">
            <v>0</v>
          </cell>
          <cell r="AP3012">
            <v>0</v>
          </cell>
          <cell r="AQ3012">
            <v>0</v>
          </cell>
          <cell r="AR3012">
            <v>0</v>
          </cell>
          <cell r="BH3012">
            <v>0</v>
          </cell>
          <cell r="BI3012">
            <v>3</v>
          </cell>
          <cell r="BJ3012">
            <v>0</v>
          </cell>
          <cell r="BK3012" t="str">
            <v>SPU</v>
          </cell>
          <cell r="BN3012">
            <v>0</v>
          </cell>
        </row>
        <row r="3013">
          <cell r="A3013">
            <v>704000000</v>
          </cell>
          <cell r="D3013" t="str">
            <v>Slovenská poľnohospodárska univerzita v Nitre</v>
          </cell>
          <cell r="E3013" t="str">
            <v>Fakulta ekonomiky a manažmentu</v>
          </cell>
          <cell r="L3013">
            <v>1</v>
          </cell>
          <cell r="M3013">
            <v>3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BH3013">
            <v>0</v>
          </cell>
          <cell r="BI3013">
            <v>1</v>
          </cell>
          <cell r="BJ3013">
            <v>0</v>
          </cell>
          <cell r="BK3013" t="str">
            <v>SPU</v>
          </cell>
          <cell r="BN3013">
            <v>0</v>
          </cell>
        </row>
        <row r="3014">
          <cell r="A3014">
            <v>704000000</v>
          </cell>
          <cell r="D3014" t="str">
            <v>Slovenská poľnohospodárska univerzita v Nitre</v>
          </cell>
          <cell r="E3014" t="str">
            <v>Technická fakulta</v>
          </cell>
          <cell r="L3014">
            <v>2</v>
          </cell>
          <cell r="M3014">
            <v>3</v>
          </cell>
          <cell r="AN3014">
            <v>0</v>
          </cell>
          <cell r="AO3014">
            <v>0</v>
          </cell>
          <cell r="AP3014">
            <v>0</v>
          </cell>
          <cell r="AQ3014">
            <v>0</v>
          </cell>
          <cell r="AR3014">
            <v>0</v>
          </cell>
          <cell r="BH3014">
            <v>0</v>
          </cell>
          <cell r="BI3014">
            <v>2</v>
          </cell>
          <cell r="BJ3014">
            <v>0</v>
          </cell>
          <cell r="BK3014" t="str">
            <v>SPU</v>
          </cell>
          <cell r="BN3014">
            <v>0</v>
          </cell>
        </row>
        <row r="3015">
          <cell r="A3015">
            <v>704000000</v>
          </cell>
          <cell r="D3015" t="str">
            <v>Slovenská poľnohospodárska univerzita v Nitre</v>
          </cell>
          <cell r="E3015" t="str">
            <v>Fakulta európskych štúdií a regionálneho rozvoja</v>
          </cell>
          <cell r="L3015">
            <v>2</v>
          </cell>
          <cell r="M3015">
            <v>1</v>
          </cell>
          <cell r="AN3015">
            <v>0</v>
          </cell>
          <cell r="AO3015">
            <v>0</v>
          </cell>
          <cell r="AP3015">
            <v>0</v>
          </cell>
          <cell r="AQ3015">
            <v>0</v>
          </cell>
          <cell r="AR3015">
            <v>0</v>
          </cell>
          <cell r="BH3015">
            <v>0</v>
          </cell>
          <cell r="BI3015">
            <v>4</v>
          </cell>
          <cell r="BJ3015">
            <v>0</v>
          </cell>
          <cell r="BK3015" t="str">
            <v>SPU</v>
          </cell>
          <cell r="BN3015">
            <v>0</v>
          </cell>
        </row>
        <row r="3016">
          <cell r="A3016">
            <v>704000000</v>
          </cell>
          <cell r="D3016" t="str">
            <v>Slovenská poľnohospodárska univerzita v Nitre</v>
          </cell>
          <cell r="E3016" t="str">
            <v>Fakulta agrobiológie a potravinových zdrojov</v>
          </cell>
          <cell r="L3016">
            <v>1</v>
          </cell>
          <cell r="M3016">
            <v>3</v>
          </cell>
          <cell r="AN3016">
            <v>0</v>
          </cell>
          <cell r="AO3016">
            <v>0</v>
          </cell>
          <cell r="AP3016">
            <v>0</v>
          </cell>
          <cell r="AQ3016">
            <v>0</v>
          </cell>
          <cell r="AR3016">
            <v>0</v>
          </cell>
          <cell r="BH3016">
            <v>0</v>
          </cell>
          <cell r="BI3016">
            <v>1</v>
          </cell>
          <cell r="BJ3016">
            <v>0</v>
          </cell>
          <cell r="BK3016" t="str">
            <v>SPU</v>
          </cell>
          <cell r="BN3016">
            <v>0</v>
          </cell>
        </row>
        <row r="3017">
          <cell r="A3017">
            <v>716000000</v>
          </cell>
          <cell r="D3017" t="str">
            <v>Univerzita Konštantína Filozofa v Nitre</v>
          </cell>
          <cell r="E3017" t="str">
            <v>Pedagogická fakulta</v>
          </cell>
          <cell r="L3017">
            <v>2</v>
          </cell>
          <cell r="M3017">
            <v>1</v>
          </cell>
          <cell r="AN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BH3017">
            <v>0</v>
          </cell>
          <cell r="BI3017">
            <v>46</v>
          </cell>
          <cell r="BJ3017">
            <v>0</v>
          </cell>
          <cell r="BK3017" t="str">
            <v>UKF</v>
          </cell>
          <cell r="BN3017">
            <v>0</v>
          </cell>
        </row>
        <row r="3018">
          <cell r="A3018">
            <v>716000000</v>
          </cell>
          <cell r="D3018" t="str">
            <v>Univerzita Konštantína Filozofa v Nitre</v>
          </cell>
          <cell r="E3018" t="str">
            <v>Pedagogická fakulta</v>
          </cell>
          <cell r="L3018">
            <v>2</v>
          </cell>
          <cell r="M3018">
            <v>2</v>
          </cell>
          <cell r="AN3018">
            <v>0</v>
          </cell>
          <cell r="AO3018">
            <v>0</v>
          </cell>
          <cell r="AP3018">
            <v>0</v>
          </cell>
          <cell r="AQ3018">
            <v>0</v>
          </cell>
          <cell r="AR3018">
            <v>0</v>
          </cell>
          <cell r="BH3018">
            <v>0</v>
          </cell>
          <cell r="BI3018">
            <v>30</v>
          </cell>
          <cell r="BJ3018">
            <v>0</v>
          </cell>
          <cell r="BK3018" t="str">
            <v>UKF</v>
          </cell>
          <cell r="BN3018">
            <v>0</v>
          </cell>
        </row>
        <row r="3019">
          <cell r="A3019">
            <v>716000000</v>
          </cell>
          <cell r="D3019" t="str">
            <v>Univerzita Konštantína Filozofa v Nitre</v>
          </cell>
          <cell r="E3019" t="str">
            <v>Pedagogická fakulta</v>
          </cell>
          <cell r="L3019">
            <v>2</v>
          </cell>
          <cell r="M3019">
            <v>1</v>
          </cell>
          <cell r="AN3019">
            <v>0</v>
          </cell>
          <cell r="AO3019">
            <v>0</v>
          </cell>
          <cell r="AP3019">
            <v>0</v>
          </cell>
          <cell r="AQ3019">
            <v>0</v>
          </cell>
          <cell r="AR3019">
            <v>0</v>
          </cell>
          <cell r="BH3019">
            <v>0</v>
          </cell>
          <cell r="BI3019">
            <v>82</v>
          </cell>
          <cell r="BJ3019">
            <v>0</v>
          </cell>
          <cell r="BK3019" t="str">
            <v>UKF</v>
          </cell>
          <cell r="BN3019">
            <v>0</v>
          </cell>
        </row>
        <row r="3020">
          <cell r="A3020">
            <v>716000000</v>
          </cell>
          <cell r="D3020" t="str">
            <v>Univerzita Konštantína Filozofa v Nitre</v>
          </cell>
          <cell r="E3020" t="str">
            <v>Pedagogická fakulta</v>
          </cell>
          <cell r="L3020">
            <v>2</v>
          </cell>
          <cell r="M3020">
            <v>1</v>
          </cell>
          <cell r="AN3020">
            <v>0</v>
          </cell>
          <cell r="AO3020">
            <v>0</v>
          </cell>
          <cell r="AP3020">
            <v>0</v>
          </cell>
          <cell r="AQ3020">
            <v>0</v>
          </cell>
          <cell r="AR3020">
            <v>0</v>
          </cell>
          <cell r="BH3020">
            <v>0</v>
          </cell>
          <cell r="BI3020">
            <v>9</v>
          </cell>
          <cell r="BJ3020">
            <v>0</v>
          </cell>
          <cell r="BK3020" t="str">
            <v>UKF</v>
          </cell>
          <cell r="BN3020">
            <v>0</v>
          </cell>
        </row>
        <row r="3021">
          <cell r="A3021">
            <v>716000000</v>
          </cell>
          <cell r="D3021" t="str">
            <v>Univerzita Konštantína Filozofa v Nitre</v>
          </cell>
          <cell r="E3021" t="str">
            <v>Pedagogická fakulta</v>
          </cell>
          <cell r="L3021">
            <v>2</v>
          </cell>
          <cell r="M3021">
            <v>1</v>
          </cell>
          <cell r="AN3021">
            <v>0</v>
          </cell>
          <cell r="AO3021">
            <v>0</v>
          </cell>
          <cell r="AP3021">
            <v>0</v>
          </cell>
          <cell r="AQ3021">
            <v>0</v>
          </cell>
          <cell r="AR3021">
            <v>0</v>
          </cell>
          <cell r="BH3021">
            <v>0</v>
          </cell>
          <cell r="BI3021">
            <v>19</v>
          </cell>
          <cell r="BJ3021">
            <v>0</v>
          </cell>
          <cell r="BK3021" t="str">
            <v>UKF</v>
          </cell>
          <cell r="BN3021">
            <v>0</v>
          </cell>
        </row>
        <row r="3022">
          <cell r="A3022">
            <v>716000000</v>
          </cell>
          <cell r="D3022" t="str">
            <v>Univerzita Konštantína Filozofa v Nitre</v>
          </cell>
          <cell r="E3022" t="str">
            <v>Pedagogická fakulta</v>
          </cell>
          <cell r="L3022">
            <v>2</v>
          </cell>
          <cell r="M3022">
            <v>2</v>
          </cell>
          <cell r="AN3022">
            <v>0</v>
          </cell>
          <cell r="AO3022">
            <v>0</v>
          </cell>
          <cell r="AP3022">
            <v>0</v>
          </cell>
          <cell r="AQ3022">
            <v>0</v>
          </cell>
          <cell r="AR3022">
            <v>0</v>
          </cell>
          <cell r="BH3022">
            <v>0</v>
          </cell>
          <cell r="BI3022">
            <v>28</v>
          </cell>
          <cell r="BJ3022">
            <v>0</v>
          </cell>
          <cell r="BK3022" t="str">
            <v>UKF</v>
          </cell>
          <cell r="BN3022">
            <v>0</v>
          </cell>
        </row>
        <row r="3023">
          <cell r="A3023">
            <v>716000000</v>
          </cell>
          <cell r="D3023" t="str">
            <v>Univerzita Konštantína Filozofa v Nitre</v>
          </cell>
          <cell r="E3023" t="str">
            <v>Pedagogická fakulta</v>
          </cell>
          <cell r="L3023">
            <v>2</v>
          </cell>
          <cell r="M3023">
            <v>2</v>
          </cell>
          <cell r="AN3023">
            <v>0</v>
          </cell>
          <cell r="AO3023">
            <v>0</v>
          </cell>
          <cell r="AP3023">
            <v>0</v>
          </cell>
          <cell r="AQ3023">
            <v>0</v>
          </cell>
          <cell r="AR3023">
            <v>0</v>
          </cell>
          <cell r="BH3023">
            <v>0</v>
          </cell>
          <cell r="BI3023">
            <v>5</v>
          </cell>
          <cell r="BJ3023">
            <v>0</v>
          </cell>
          <cell r="BK3023" t="str">
            <v>UKF</v>
          </cell>
          <cell r="BN3023">
            <v>0</v>
          </cell>
        </row>
        <row r="3024">
          <cell r="A3024">
            <v>716000000</v>
          </cell>
          <cell r="D3024" t="str">
            <v>Univerzita Konštantína Filozofa v Nitre</v>
          </cell>
          <cell r="E3024" t="str">
            <v>Pedagogická fakulta</v>
          </cell>
          <cell r="L3024">
            <v>2</v>
          </cell>
          <cell r="M3024">
            <v>1</v>
          </cell>
          <cell r="AN3024">
            <v>0</v>
          </cell>
          <cell r="AO3024">
            <v>0</v>
          </cell>
          <cell r="AP3024">
            <v>0</v>
          </cell>
          <cell r="AQ3024">
            <v>0</v>
          </cell>
          <cell r="AR3024">
            <v>0</v>
          </cell>
          <cell r="BH3024">
            <v>0</v>
          </cell>
          <cell r="BI3024">
            <v>9</v>
          </cell>
          <cell r="BJ3024">
            <v>0</v>
          </cell>
          <cell r="BK3024" t="str">
            <v>UKF</v>
          </cell>
          <cell r="BN3024">
            <v>0</v>
          </cell>
        </row>
        <row r="3025">
          <cell r="A3025">
            <v>716000000</v>
          </cell>
          <cell r="D3025" t="str">
            <v>Univerzita Konštantína Filozofa v Nitre</v>
          </cell>
          <cell r="E3025" t="str">
            <v>Pedagogická fakulta</v>
          </cell>
          <cell r="L3025">
            <v>2</v>
          </cell>
          <cell r="M3025">
            <v>2</v>
          </cell>
          <cell r="AN3025">
            <v>0</v>
          </cell>
          <cell r="AO3025">
            <v>0</v>
          </cell>
          <cell r="AP3025">
            <v>0</v>
          </cell>
          <cell r="AQ3025">
            <v>0</v>
          </cell>
          <cell r="AR3025">
            <v>0</v>
          </cell>
          <cell r="BH3025">
            <v>0</v>
          </cell>
          <cell r="BI3025">
            <v>5</v>
          </cell>
          <cell r="BJ3025">
            <v>0</v>
          </cell>
          <cell r="BK3025" t="str">
            <v>UKF</v>
          </cell>
          <cell r="BN3025">
            <v>0</v>
          </cell>
        </row>
        <row r="3026">
          <cell r="A3026">
            <v>716000000</v>
          </cell>
          <cell r="D3026" t="str">
            <v>Univerzita Konštantína Filozofa v Nitre</v>
          </cell>
          <cell r="E3026" t="str">
            <v>Pedagogická fakulta</v>
          </cell>
          <cell r="L3026">
            <v>2</v>
          </cell>
          <cell r="M3026">
            <v>2</v>
          </cell>
          <cell r="AN3026">
            <v>0</v>
          </cell>
          <cell r="AO3026">
            <v>0</v>
          </cell>
          <cell r="AP3026">
            <v>0</v>
          </cell>
          <cell r="AQ3026">
            <v>0</v>
          </cell>
          <cell r="AR3026">
            <v>0</v>
          </cell>
          <cell r="BH3026">
            <v>0</v>
          </cell>
          <cell r="BI3026">
            <v>4</v>
          </cell>
          <cell r="BJ3026">
            <v>0</v>
          </cell>
          <cell r="BK3026" t="str">
            <v>UKF</v>
          </cell>
          <cell r="BN3026">
            <v>0</v>
          </cell>
        </row>
        <row r="3027">
          <cell r="A3027">
            <v>716000000</v>
          </cell>
          <cell r="D3027" t="str">
            <v>Univerzita Konštantína Filozofa v Nitre</v>
          </cell>
          <cell r="E3027" t="str">
            <v>Pedagogická fakulta</v>
          </cell>
          <cell r="L3027">
            <v>1</v>
          </cell>
          <cell r="M3027">
            <v>3</v>
          </cell>
          <cell r="AN3027">
            <v>1</v>
          </cell>
          <cell r="AO3027">
            <v>0</v>
          </cell>
          <cell r="AP3027">
            <v>0</v>
          </cell>
          <cell r="AQ3027">
            <v>0</v>
          </cell>
          <cell r="AR3027">
            <v>1</v>
          </cell>
          <cell r="BH3027">
            <v>4.4000000000000004</v>
          </cell>
          <cell r="BI3027">
            <v>1</v>
          </cell>
          <cell r="BJ3027">
            <v>1</v>
          </cell>
          <cell r="BK3027" t="str">
            <v>UKF</v>
          </cell>
          <cell r="BN3027">
            <v>1</v>
          </cell>
        </row>
        <row r="3028">
          <cell r="A3028">
            <v>716000000</v>
          </cell>
          <cell r="D3028" t="str">
            <v>Univerzita Konštantína Filozofa v Nitre</v>
          </cell>
          <cell r="E3028" t="str">
            <v>Pedagogická fakulta</v>
          </cell>
          <cell r="L3028">
            <v>1</v>
          </cell>
          <cell r="M3028">
            <v>2</v>
          </cell>
          <cell r="AN3028">
            <v>0.5</v>
          </cell>
          <cell r="AO3028">
            <v>0.5</v>
          </cell>
          <cell r="AP3028">
            <v>0</v>
          </cell>
          <cell r="AQ3028">
            <v>0</v>
          </cell>
          <cell r="AR3028">
            <v>0.5</v>
          </cell>
          <cell r="BH3028">
            <v>0.7</v>
          </cell>
          <cell r="BI3028">
            <v>0.5</v>
          </cell>
          <cell r="BJ3028">
            <v>0</v>
          </cell>
          <cell r="BK3028" t="str">
            <v>UKF</v>
          </cell>
          <cell r="BN3028">
            <v>0.5</v>
          </cell>
        </row>
        <row r="3029">
          <cell r="A3029">
            <v>716000000</v>
          </cell>
          <cell r="D3029" t="str">
            <v>Univerzita Konštantína Filozofa v Nitre</v>
          </cell>
          <cell r="E3029" t="str">
            <v>Pedagogická fakulta</v>
          </cell>
          <cell r="L3029">
            <v>2</v>
          </cell>
          <cell r="M3029">
            <v>3</v>
          </cell>
          <cell r="AN3029">
            <v>0</v>
          </cell>
          <cell r="AO3029">
            <v>0</v>
          </cell>
          <cell r="AP3029">
            <v>0</v>
          </cell>
          <cell r="AQ3029">
            <v>0</v>
          </cell>
          <cell r="AR3029">
            <v>0</v>
          </cell>
          <cell r="BH3029">
            <v>0</v>
          </cell>
          <cell r="BI3029">
            <v>1</v>
          </cell>
          <cell r="BJ3029">
            <v>0</v>
          </cell>
          <cell r="BK3029" t="str">
            <v>UKF</v>
          </cell>
          <cell r="BN3029">
            <v>0</v>
          </cell>
        </row>
        <row r="3030">
          <cell r="A3030">
            <v>702000000</v>
          </cell>
          <cell r="D3030" t="str">
            <v>Slovenská technická univerzita v Bratislave</v>
          </cell>
          <cell r="E3030" t="str">
            <v>Fakulta elektrotechniky a informatiky</v>
          </cell>
          <cell r="L3030">
            <v>2</v>
          </cell>
          <cell r="M3030">
            <v>3</v>
          </cell>
          <cell r="AN3030">
            <v>0</v>
          </cell>
          <cell r="AO3030">
            <v>0</v>
          </cell>
          <cell r="AP3030">
            <v>0</v>
          </cell>
          <cell r="AQ3030">
            <v>0</v>
          </cell>
          <cell r="AR3030">
            <v>0</v>
          </cell>
          <cell r="BH3030">
            <v>0</v>
          </cell>
          <cell r="BI3030">
            <v>3</v>
          </cell>
          <cell r="BJ3030">
            <v>0</v>
          </cell>
          <cell r="BK3030" t="str">
            <v>STU</v>
          </cell>
          <cell r="BN3030">
            <v>0</v>
          </cell>
        </row>
        <row r="3031">
          <cell r="A3031">
            <v>702000000</v>
          </cell>
          <cell r="D3031" t="str">
            <v>Slovenská technická univerzita v Bratislave</v>
          </cell>
          <cell r="E3031" t="str">
            <v>Fakulta chemickej a potravinárskej technológie</v>
          </cell>
          <cell r="L3031">
            <v>2</v>
          </cell>
          <cell r="M3031">
            <v>3</v>
          </cell>
          <cell r="AN3031">
            <v>0</v>
          </cell>
          <cell r="AO3031">
            <v>0</v>
          </cell>
          <cell r="AP3031">
            <v>0</v>
          </cell>
          <cell r="AQ3031">
            <v>0</v>
          </cell>
          <cell r="AR3031">
            <v>0</v>
          </cell>
          <cell r="BH3031">
            <v>0</v>
          </cell>
          <cell r="BI3031">
            <v>1</v>
          </cell>
          <cell r="BJ3031">
            <v>0</v>
          </cell>
          <cell r="BK3031" t="str">
            <v>STU</v>
          </cell>
          <cell r="BN3031">
            <v>0</v>
          </cell>
        </row>
        <row r="3032">
          <cell r="A3032">
            <v>702000000</v>
          </cell>
          <cell r="D3032" t="str">
            <v>Slovenská technická univerzita v Bratislave</v>
          </cell>
          <cell r="E3032" t="str">
            <v>Fakulta elektrotechniky a informatiky</v>
          </cell>
          <cell r="L3032">
            <v>1</v>
          </cell>
          <cell r="M3032">
            <v>3</v>
          </cell>
          <cell r="AN3032">
            <v>1</v>
          </cell>
          <cell r="AO3032">
            <v>0</v>
          </cell>
          <cell r="AP3032">
            <v>0</v>
          </cell>
          <cell r="AQ3032">
            <v>1</v>
          </cell>
          <cell r="AR3032">
            <v>1</v>
          </cell>
          <cell r="BH3032">
            <v>8.4</v>
          </cell>
          <cell r="BI3032">
            <v>1</v>
          </cell>
          <cell r="BJ3032">
            <v>1</v>
          </cell>
          <cell r="BK3032" t="str">
            <v>STU</v>
          </cell>
          <cell r="BN3032">
            <v>1</v>
          </cell>
        </row>
        <row r="3033">
          <cell r="A3033">
            <v>702000000</v>
          </cell>
          <cell r="D3033" t="str">
            <v>Slovenská technická univerzita v Bratislave</v>
          </cell>
          <cell r="E3033" t="str">
            <v>Stavebná fakulta</v>
          </cell>
          <cell r="L3033">
            <v>2</v>
          </cell>
          <cell r="M3033">
            <v>3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BH3033">
            <v>0</v>
          </cell>
          <cell r="BI3033">
            <v>2</v>
          </cell>
          <cell r="BJ3033">
            <v>0</v>
          </cell>
          <cell r="BK3033" t="str">
            <v>STU</v>
          </cell>
          <cell r="BN3033">
            <v>0</v>
          </cell>
        </row>
        <row r="3034">
          <cell r="A3034">
            <v>702000000</v>
          </cell>
          <cell r="D3034" t="str">
            <v>Slovenská technická univerzita v Bratislave</v>
          </cell>
          <cell r="E3034" t="str">
            <v>Strojnícka fakulta</v>
          </cell>
          <cell r="L3034">
            <v>1</v>
          </cell>
          <cell r="M3034">
            <v>1</v>
          </cell>
          <cell r="AN3034">
            <v>0</v>
          </cell>
          <cell r="AO3034">
            <v>8</v>
          </cell>
          <cell r="AP3034">
            <v>8</v>
          </cell>
          <cell r="AQ3034">
            <v>0</v>
          </cell>
          <cell r="AR3034">
            <v>0</v>
          </cell>
          <cell r="BH3034">
            <v>0</v>
          </cell>
          <cell r="BI3034">
            <v>8</v>
          </cell>
          <cell r="BJ3034">
            <v>0</v>
          </cell>
          <cell r="BK3034" t="str">
            <v>STU</v>
          </cell>
          <cell r="BN3034">
            <v>0</v>
          </cell>
        </row>
        <row r="3035">
          <cell r="A3035">
            <v>702000000</v>
          </cell>
          <cell r="D3035" t="str">
            <v>Slovenská technická univerzita v Bratislave</v>
          </cell>
          <cell r="E3035" t="str">
            <v>Fakulta architektúry a dizajnu</v>
          </cell>
          <cell r="L3035">
            <v>1</v>
          </cell>
          <cell r="M3035">
            <v>2</v>
          </cell>
          <cell r="AN3035">
            <v>0</v>
          </cell>
          <cell r="AO3035">
            <v>2</v>
          </cell>
          <cell r="AP3035">
            <v>0</v>
          </cell>
          <cell r="AQ3035">
            <v>0</v>
          </cell>
          <cell r="AR3035">
            <v>0</v>
          </cell>
          <cell r="BH3035">
            <v>0</v>
          </cell>
          <cell r="BI3035">
            <v>2</v>
          </cell>
          <cell r="BJ3035">
            <v>0</v>
          </cell>
          <cell r="BK3035" t="str">
            <v>STU</v>
          </cell>
          <cell r="BN3035">
            <v>0</v>
          </cell>
        </row>
        <row r="3036">
          <cell r="A3036">
            <v>702000000</v>
          </cell>
          <cell r="D3036" t="str">
            <v>Slovenská technická univerzita v Bratislave</v>
          </cell>
          <cell r="E3036" t="str">
            <v>Fakulta chemickej a potravinárskej technológie</v>
          </cell>
          <cell r="L3036">
            <v>1</v>
          </cell>
          <cell r="M3036">
            <v>3</v>
          </cell>
          <cell r="AN3036">
            <v>2</v>
          </cell>
          <cell r="AO3036">
            <v>0</v>
          </cell>
          <cell r="AP3036">
            <v>0</v>
          </cell>
          <cell r="AQ3036">
            <v>2</v>
          </cell>
          <cell r="AR3036">
            <v>2</v>
          </cell>
          <cell r="BH3036">
            <v>12.600000000000001</v>
          </cell>
          <cell r="BI3036">
            <v>2</v>
          </cell>
          <cell r="BJ3036">
            <v>2</v>
          </cell>
          <cell r="BK3036" t="str">
            <v>STU</v>
          </cell>
          <cell r="BN3036">
            <v>2</v>
          </cell>
        </row>
        <row r="3037">
          <cell r="A3037">
            <v>702000000</v>
          </cell>
          <cell r="D3037" t="str">
            <v>Slovenská technická univerzita v Bratislave</v>
          </cell>
          <cell r="E3037" t="str">
            <v>Fakulta chemickej a potravinárskej technológie</v>
          </cell>
          <cell r="L3037">
            <v>1</v>
          </cell>
          <cell r="M3037">
            <v>1</v>
          </cell>
          <cell r="AN3037">
            <v>0</v>
          </cell>
          <cell r="AO3037">
            <v>4</v>
          </cell>
          <cell r="AP3037">
            <v>0</v>
          </cell>
          <cell r="AQ3037">
            <v>0</v>
          </cell>
          <cell r="AR3037">
            <v>0</v>
          </cell>
          <cell r="BH3037">
            <v>0</v>
          </cell>
          <cell r="BI3037">
            <v>4</v>
          </cell>
          <cell r="BJ3037">
            <v>0</v>
          </cell>
          <cell r="BK3037" t="str">
            <v>STU</v>
          </cell>
          <cell r="BN3037">
            <v>0</v>
          </cell>
        </row>
        <row r="3038">
          <cell r="A3038">
            <v>702000000</v>
          </cell>
          <cell r="D3038" t="str">
            <v>Slovenská technická univerzita v Bratislave</v>
          </cell>
          <cell r="E3038" t="str">
            <v>Fakulta elektrotechniky a informatiky</v>
          </cell>
          <cell r="L3038">
            <v>2</v>
          </cell>
          <cell r="M3038">
            <v>3</v>
          </cell>
          <cell r="AN3038">
            <v>0</v>
          </cell>
          <cell r="AO3038">
            <v>0</v>
          </cell>
          <cell r="AP3038">
            <v>0</v>
          </cell>
          <cell r="AQ3038">
            <v>0</v>
          </cell>
          <cell r="AR3038">
            <v>0</v>
          </cell>
          <cell r="BH3038">
            <v>0</v>
          </cell>
          <cell r="BI3038">
            <v>1</v>
          </cell>
          <cell r="BJ3038">
            <v>0</v>
          </cell>
          <cell r="BK3038" t="str">
            <v>STU</v>
          </cell>
          <cell r="BN3038">
            <v>0</v>
          </cell>
        </row>
        <row r="3039">
          <cell r="A3039">
            <v>702000000</v>
          </cell>
          <cell r="D3039" t="str">
            <v>Slovenská technická univerzita v Bratislave</v>
          </cell>
          <cell r="E3039" t="str">
            <v>Fakulta chemickej a potravinárskej technológie</v>
          </cell>
          <cell r="L3039">
            <v>2</v>
          </cell>
          <cell r="M3039">
            <v>3</v>
          </cell>
          <cell r="AN3039">
            <v>0</v>
          </cell>
          <cell r="AO3039">
            <v>0</v>
          </cell>
          <cell r="AP3039">
            <v>0</v>
          </cell>
          <cell r="AQ3039">
            <v>0</v>
          </cell>
          <cell r="AR3039">
            <v>0</v>
          </cell>
          <cell r="BH3039">
            <v>0</v>
          </cell>
          <cell r="BI3039">
            <v>1</v>
          </cell>
          <cell r="BJ3039">
            <v>0</v>
          </cell>
          <cell r="BK3039" t="str">
            <v>STU</v>
          </cell>
          <cell r="BN3039">
            <v>0</v>
          </cell>
        </row>
        <row r="3040">
          <cell r="A3040">
            <v>702000000</v>
          </cell>
          <cell r="D3040" t="str">
            <v>Slovenská technická univerzita v Bratislave</v>
          </cell>
          <cell r="E3040" t="str">
            <v>Stavebná fakulta</v>
          </cell>
          <cell r="L3040">
            <v>1</v>
          </cell>
          <cell r="M3040">
            <v>2</v>
          </cell>
          <cell r="AN3040">
            <v>2</v>
          </cell>
          <cell r="AO3040">
            <v>2</v>
          </cell>
          <cell r="AP3040">
            <v>0</v>
          </cell>
          <cell r="AQ3040">
            <v>0</v>
          </cell>
          <cell r="AR3040">
            <v>2</v>
          </cell>
          <cell r="BH3040">
            <v>2.6823529411764708</v>
          </cell>
          <cell r="BI3040">
            <v>2</v>
          </cell>
          <cell r="BJ3040">
            <v>0</v>
          </cell>
          <cell r="BK3040" t="str">
            <v>STU</v>
          </cell>
          <cell r="BN3040">
            <v>2</v>
          </cell>
        </row>
        <row r="3041">
          <cell r="A3041">
            <v>702000000</v>
          </cell>
          <cell r="D3041" t="str">
            <v>Slovenská technická univerzita v Bratislave</v>
          </cell>
          <cell r="E3041" t="str">
            <v>Stavebná fakulta</v>
          </cell>
          <cell r="L3041">
            <v>1</v>
          </cell>
          <cell r="M3041">
            <v>3</v>
          </cell>
          <cell r="AN3041">
            <v>1</v>
          </cell>
          <cell r="AO3041">
            <v>0</v>
          </cell>
          <cell r="AP3041">
            <v>0</v>
          </cell>
          <cell r="AQ3041">
            <v>0</v>
          </cell>
          <cell r="AR3041">
            <v>1</v>
          </cell>
          <cell r="BH3041">
            <v>6.3000000000000007</v>
          </cell>
          <cell r="BI3041">
            <v>1</v>
          </cell>
          <cell r="BJ3041">
            <v>1</v>
          </cell>
          <cell r="BK3041" t="str">
            <v>STU</v>
          </cell>
          <cell r="BN3041">
            <v>1</v>
          </cell>
        </row>
        <row r="3042">
          <cell r="A3042">
            <v>702000000</v>
          </cell>
          <cell r="D3042" t="str">
            <v>Slovenská technická univerzita v Bratislave</v>
          </cell>
          <cell r="E3042" t="str">
            <v>Fakulta informatiky a informačných technológií</v>
          </cell>
          <cell r="L3042">
            <v>1</v>
          </cell>
          <cell r="M3042">
            <v>2</v>
          </cell>
          <cell r="AN3042">
            <v>1</v>
          </cell>
          <cell r="AO3042">
            <v>1</v>
          </cell>
          <cell r="AP3042">
            <v>1</v>
          </cell>
          <cell r="AQ3042">
            <v>1</v>
          </cell>
          <cell r="AR3042">
            <v>1</v>
          </cell>
          <cell r="BH3042">
            <v>1.5</v>
          </cell>
          <cell r="BI3042">
            <v>1</v>
          </cell>
          <cell r="BJ3042">
            <v>0</v>
          </cell>
          <cell r="BK3042" t="str">
            <v>STU</v>
          </cell>
          <cell r="BN3042">
            <v>1</v>
          </cell>
        </row>
        <row r="3043">
          <cell r="A3043">
            <v>702000000</v>
          </cell>
          <cell r="D3043" t="str">
            <v>Slovenská technická univerzita v Bratislave</v>
          </cell>
          <cell r="E3043" t="str">
            <v>Strojnícka fakulta</v>
          </cell>
          <cell r="L3043">
            <v>2</v>
          </cell>
          <cell r="M3043">
            <v>3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BH3043">
            <v>0</v>
          </cell>
          <cell r="BI3043">
            <v>1</v>
          </cell>
          <cell r="BJ3043">
            <v>0</v>
          </cell>
          <cell r="BK3043" t="str">
            <v>STU</v>
          </cell>
          <cell r="BN3043">
            <v>0</v>
          </cell>
        </row>
        <row r="3044">
          <cell r="A3044">
            <v>715000000</v>
          </cell>
          <cell r="D3044" t="str">
            <v>Akadémia Policajného zboru</v>
          </cell>
          <cell r="E3044">
            <v>0</v>
          </cell>
          <cell r="L3044">
            <v>2</v>
          </cell>
          <cell r="M3044">
            <v>2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BH3044">
            <v>0</v>
          </cell>
          <cell r="BI3044">
            <v>124</v>
          </cell>
          <cell r="BJ3044">
            <v>0</v>
          </cell>
          <cell r="BK3044" t="str">
            <v>APZ</v>
          </cell>
          <cell r="BN3044">
            <v>0</v>
          </cell>
        </row>
        <row r="3045">
          <cell r="A3045">
            <v>715000000</v>
          </cell>
          <cell r="D3045" t="str">
            <v>Akadémia Policajného zboru</v>
          </cell>
          <cell r="E3045">
            <v>0</v>
          </cell>
          <cell r="L3045">
            <v>2</v>
          </cell>
          <cell r="M3045">
            <v>2</v>
          </cell>
          <cell r="AN3045">
            <v>0</v>
          </cell>
          <cell r="AO3045">
            <v>0</v>
          </cell>
          <cell r="AP3045">
            <v>0</v>
          </cell>
          <cell r="AQ3045">
            <v>0</v>
          </cell>
          <cell r="AR3045">
            <v>0</v>
          </cell>
          <cell r="BH3045">
            <v>0</v>
          </cell>
          <cell r="BI3045">
            <v>20</v>
          </cell>
          <cell r="BJ3045">
            <v>0</v>
          </cell>
          <cell r="BK3045" t="str">
            <v>APZ</v>
          </cell>
          <cell r="BN3045">
            <v>0</v>
          </cell>
        </row>
        <row r="3046">
          <cell r="A3046">
            <v>715000000</v>
          </cell>
          <cell r="D3046" t="str">
            <v>Akadémia Policajného zboru</v>
          </cell>
          <cell r="E3046">
            <v>0</v>
          </cell>
          <cell r="L3046">
            <v>2</v>
          </cell>
          <cell r="M3046">
            <v>1</v>
          </cell>
          <cell r="AN3046">
            <v>0</v>
          </cell>
          <cell r="AO3046">
            <v>0</v>
          </cell>
          <cell r="AP3046">
            <v>0</v>
          </cell>
          <cell r="AQ3046">
            <v>0</v>
          </cell>
          <cell r="AR3046">
            <v>0</v>
          </cell>
          <cell r="BH3046">
            <v>0</v>
          </cell>
          <cell r="BI3046">
            <v>95</v>
          </cell>
          <cell r="BJ3046">
            <v>0</v>
          </cell>
          <cell r="BK3046" t="str">
            <v>APZ</v>
          </cell>
          <cell r="BN3046">
            <v>0</v>
          </cell>
        </row>
        <row r="3047">
          <cell r="A3047">
            <v>715000000</v>
          </cell>
          <cell r="D3047" t="str">
            <v>Akadémia Policajného zboru</v>
          </cell>
          <cell r="E3047">
            <v>0</v>
          </cell>
          <cell r="L3047">
            <v>2</v>
          </cell>
          <cell r="M3047">
            <v>1</v>
          </cell>
          <cell r="AN3047">
            <v>0</v>
          </cell>
          <cell r="AO3047">
            <v>0</v>
          </cell>
          <cell r="AP3047">
            <v>0</v>
          </cell>
          <cell r="AQ3047">
            <v>0</v>
          </cell>
          <cell r="AR3047">
            <v>0</v>
          </cell>
          <cell r="BH3047">
            <v>0</v>
          </cell>
          <cell r="BI3047">
            <v>28</v>
          </cell>
          <cell r="BJ3047">
            <v>0</v>
          </cell>
          <cell r="BK3047" t="str">
            <v>APZ</v>
          </cell>
          <cell r="BN3047">
            <v>0</v>
          </cell>
        </row>
        <row r="3048">
          <cell r="A3048">
            <v>715000000</v>
          </cell>
          <cell r="D3048" t="str">
            <v>Akadémia Policajného zboru</v>
          </cell>
          <cell r="E3048">
            <v>0</v>
          </cell>
          <cell r="L3048">
            <v>2</v>
          </cell>
          <cell r="M3048">
            <v>2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BH3048">
            <v>0</v>
          </cell>
          <cell r="BI3048">
            <v>24</v>
          </cell>
          <cell r="BJ3048">
            <v>0</v>
          </cell>
          <cell r="BK3048" t="str">
            <v>APZ</v>
          </cell>
          <cell r="BN3048">
            <v>0</v>
          </cell>
        </row>
        <row r="3049">
          <cell r="A3049">
            <v>701000000</v>
          </cell>
          <cell r="D3049" t="str">
            <v>Univerzita Komenského v Bratislave</v>
          </cell>
          <cell r="E3049" t="str">
            <v>Farmaceutická fakulta</v>
          </cell>
          <cell r="L3049">
            <v>1</v>
          </cell>
          <cell r="M3049">
            <v>3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BH3049">
            <v>0</v>
          </cell>
          <cell r="BI3049">
            <v>1</v>
          </cell>
          <cell r="BJ3049">
            <v>0</v>
          </cell>
          <cell r="BK3049" t="str">
            <v>UK</v>
          </cell>
          <cell r="BN3049">
            <v>0</v>
          </cell>
        </row>
        <row r="3050">
          <cell r="A3050">
            <v>713000000</v>
          </cell>
          <cell r="D3050" t="str">
            <v>Trnavská univerzita v Trnave</v>
          </cell>
          <cell r="E3050" t="str">
            <v>Fakulta zdravotníctva a sociálnej práce</v>
          </cell>
          <cell r="L3050">
            <v>2</v>
          </cell>
          <cell r="M3050">
            <v>2</v>
          </cell>
          <cell r="AN3050">
            <v>0</v>
          </cell>
          <cell r="AO3050">
            <v>0</v>
          </cell>
          <cell r="AP3050">
            <v>0</v>
          </cell>
          <cell r="AQ3050">
            <v>0</v>
          </cell>
          <cell r="AR3050">
            <v>0</v>
          </cell>
          <cell r="BH3050">
            <v>0</v>
          </cell>
          <cell r="BI3050">
            <v>8</v>
          </cell>
          <cell r="BJ3050">
            <v>0</v>
          </cell>
          <cell r="BK3050" t="str">
            <v>TVU</v>
          </cell>
          <cell r="BN3050">
            <v>0</v>
          </cell>
        </row>
        <row r="3051">
          <cell r="A3051">
            <v>713000000</v>
          </cell>
          <cell r="D3051" t="str">
            <v>Trnavská univerzita v Trnave</v>
          </cell>
          <cell r="E3051" t="str">
            <v>Fakulta zdravotníctva a sociálnej práce</v>
          </cell>
          <cell r="L3051">
            <v>1</v>
          </cell>
          <cell r="M3051">
            <v>3</v>
          </cell>
          <cell r="AN3051">
            <v>1</v>
          </cell>
          <cell r="AO3051">
            <v>0</v>
          </cell>
          <cell r="AP3051">
            <v>0</v>
          </cell>
          <cell r="AQ3051">
            <v>0</v>
          </cell>
          <cell r="AR3051">
            <v>1</v>
          </cell>
          <cell r="BH3051">
            <v>4.4000000000000004</v>
          </cell>
          <cell r="BI3051">
            <v>1</v>
          </cell>
          <cell r="BJ3051">
            <v>1</v>
          </cell>
          <cell r="BK3051" t="str">
            <v>TVU</v>
          </cell>
          <cell r="BN3051">
            <v>1</v>
          </cell>
        </row>
        <row r="3052">
          <cell r="A3052">
            <v>713000000</v>
          </cell>
          <cell r="D3052" t="str">
            <v>Trnavská univerzita v Trnave</v>
          </cell>
          <cell r="E3052" t="str">
            <v>Fakulta zdravotníctva a sociálnej práce</v>
          </cell>
          <cell r="L3052">
            <v>2</v>
          </cell>
          <cell r="M3052">
            <v>5</v>
          </cell>
          <cell r="AN3052">
            <v>0</v>
          </cell>
          <cell r="AO3052">
            <v>0</v>
          </cell>
          <cell r="AP3052">
            <v>0</v>
          </cell>
          <cell r="AQ3052">
            <v>0</v>
          </cell>
          <cell r="AR3052">
            <v>0</v>
          </cell>
          <cell r="BH3052">
            <v>0</v>
          </cell>
          <cell r="BI3052">
            <v>3</v>
          </cell>
          <cell r="BJ3052">
            <v>0</v>
          </cell>
          <cell r="BK3052" t="str">
            <v>TVU</v>
          </cell>
          <cell r="BN3052">
            <v>0</v>
          </cell>
        </row>
        <row r="3053">
          <cell r="A3053">
            <v>713000000</v>
          </cell>
          <cell r="D3053" t="str">
            <v>Trnavská univerzita v Trnave</v>
          </cell>
          <cell r="E3053" t="str">
            <v>Filozofická fakulta</v>
          </cell>
          <cell r="L3053">
            <v>2</v>
          </cell>
          <cell r="M3053">
            <v>1</v>
          </cell>
          <cell r="AN3053">
            <v>0</v>
          </cell>
          <cell r="AO3053">
            <v>0</v>
          </cell>
          <cell r="AP3053">
            <v>0</v>
          </cell>
          <cell r="AQ3053">
            <v>0</v>
          </cell>
          <cell r="AR3053">
            <v>0</v>
          </cell>
          <cell r="BH3053">
            <v>0</v>
          </cell>
          <cell r="BI3053">
            <v>86</v>
          </cell>
          <cell r="BJ3053">
            <v>0</v>
          </cell>
          <cell r="BK3053" t="str">
            <v>TVU</v>
          </cell>
          <cell r="BN3053">
            <v>0</v>
          </cell>
        </row>
        <row r="3054">
          <cell r="A3054">
            <v>713000000</v>
          </cell>
          <cell r="D3054" t="str">
            <v>Trnavská univerzita v Trnave</v>
          </cell>
          <cell r="E3054" t="str">
            <v>Filozofická fakulta</v>
          </cell>
          <cell r="L3054">
            <v>2</v>
          </cell>
          <cell r="M3054">
            <v>2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BH3054">
            <v>0</v>
          </cell>
          <cell r="BI3054">
            <v>8</v>
          </cell>
          <cell r="BJ3054">
            <v>0</v>
          </cell>
          <cell r="BK3054" t="str">
            <v>TVU</v>
          </cell>
          <cell r="BN3054">
            <v>0</v>
          </cell>
        </row>
        <row r="3055">
          <cell r="A3055">
            <v>713000000</v>
          </cell>
          <cell r="D3055" t="str">
            <v>Trnavská univerzita v Trnave</v>
          </cell>
          <cell r="E3055" t="str">
            <v>Filozofická fakulta</v>
          </cell>
          <cell r="L3055">
            <v>1</v>
          </cell>
          <cell r="M3055">
            <v>3</v>
          </cell>
          <cell r="AN3055">
            <v>1</v>
          </cell>
          <cell r="AO3055">
            <v>0</v>
          </cell>
          <cell r="AP3055">
            <v>0</v>
          </cell>
          <cell r="AQ3055">
            <v>0</v>
          </cell>
          <cell r="AR3055">
            <v>1</v>
          </cell>
          <cell r="BH3055">
            <v>4.4000000000000004</v>
          </cell>
          <cell r="BI3055">
            <v>1</v>
          </cell>
          <cell r="BJ3055">
            <v>1</v>
          </cell>
          <cell r="BK3055" t="str">
            <v>TVU</v>
          </cell>
          <cell r="BN3055">
            <v>1</v>
          </cell>
        </row>
        <row r="3056">
          <cell r="A3056">
            <v>713000000</v>
          </cell>
          <cell r="D3056" t="str">
            <v>Trnavská univerzita v Trnave</v>
          </cell>
          <cell r="E3056" t="str">
            <v>Filozofická fakulta</v>
          </cell>
          <cell r="L3056">
            <v>2</v>
          </cell>
          <cell r="M3056">
            <v>1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BH3056">
            <v>0</v>
          </cell>
          <cell r="BI3056">
            <v>10</v>
          </cell>
          <cell r="BJ3056">
            <v>0</v>
          </cell>
          <cell r="BK3056" t="str">
            <v>TVU</v>
          </cell>
          <cell r="BN3056">
            <v>0</v>
          </cell>
        </row>
        <row r="3057">
          <cell r="A3057">
            <v>713000000</v>
          </cell>
          <cell r="D3057" t="str">
            <v>Trnavská univerzita v Trnave</v>
          </cell>
          <cell r="E3057" t="str">
            <v>Filozofická fakulta</v>
          </cell>
          <cell r="L3057">
            <v>2</v>
          </cell>
          <cell r="M3057">
            <v>1</v>
          </cell>
          <cell r="AN3057">
            <v>0</v>
          </cell>
          <cell r="AO3057">
            <v>0</v>
          </cell>
          <cell r="AP3057">
            <v>0</v>
          </cell>
          <cell r="AQ3057">
            <v>0</v>
          </cell>
          <cell r="AR3057">
            <v>0</v>
          </cell>
          <cell r="BH3057">
            <v>0</v>
          </cell>
          <cell r="BI3057">
            <v>2</v>
          </cell>
          <cell r="BJ3057">
            <v>0</v>
          </cell>
          <cell r="BK3057" t="str">
            <v>TVU</v>
          </cell>
          <cell r="BN3057">
            <v>0</v>
          </cell>
        </row>
        <row r="3058">
          <cell r="A3058">
            <v>713000000</v>
          </cell>
          <cell r="D3058" t="str">
            <v>Trnavská univerzita v Trnave</v>
          </cell>
          <cell r="E3058" t="str">
            <v>Právnická fakulta</v>
          </cell>
          <cell r="L3058">
            <v>2</v>
          </cell>
          <cell r="M3058">
            <v>1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BH3058">
            <v>0</v>
          </cell>
          <cell r="BI3058">
            <v>41</v>
          </cell>
          <cell r="BJ3058">
            <v>0</v>
          </cell>
          <cell r="BK3058" t="str">
            <v>TVU</v>
          </cell>
          <cell r="BN3058">
            <v>0</v>
          </cell>
        </row>
        <row r="3059">
          <cell r="A3059">
            <v>713000000</v>
          </cell>
          <cell r="D3059" t="str">
            <v>Trnavská univerzita v Trnave</v>
          </cell>
          <cell r="E3059" t="str">
            <v>Právnická fakulta</v>
          </cell>
          <cell r="L3059">
            <v>2</v>
          </cell>
          <cell r="M3059">
            <v>2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BH3059">
            <v>0</v>
          </cell>
          <cell r="BI3059">
            <v>30</v>
          </cell>
          <cell r="BJ3059">
            <v>0</v>
          </cell>
          <cell r="BK3059" t="str">
            <v>TVU</v>
          </cell>
          <cell r="BN3059">
            <v>0</v>
          </cell>
        </row>
        <row r="3060">
          <cell r="A3060">
            <v>713000000</v>
          </cell>
          <cell r="D3060" t="str">
            <v>Trnavská univerzita v Trnave</v>
          </cell>
          <cell r="E3060" t="str">
            <v>Právnická fakulta</v>
          </cell>
          <cell r="L3060">
            <v>1</v>
          </cell>
          <cell r="M3060">
            <v>3</v>
          </cell>
          <cell r="AN3060">
            <v>1</v>
          </cell>
          <cell r="AO3060">
            <v>0</v>
          </cell>
          <cell r="AP3060">
            <v>0</v>
          </cell>
          <cell r="AQ3060">
            <v>0</v>
          </cell>
          <cell r="AR3060">
            <v>1</v>
          </cell>
          <cell r="BH3060">
            <v>4.4000000000000004</v>
          </cell>
          <cell r="BI3060">
            <v>1</v>
          </cell>
          <cell r="BJ3060">
            <v>1</v>
          </cell>
          <cell r="BK3060" t="str">
            <v>TVU</v>
          </cell>
          <cell r="BN3060">
            <v>1</v>
          </cell>
        </row>
        <row r="3061">
          <cell r="A3061">
            <v>701000000</v>
          </cell>
          <cell r="D3061" t="str">
            <v>Univerzita Komenského v Bratislave</v>
          </cell>
          <cell r="E3061" t="str">
            <v>Filozofická fakulta</v>
          </cell>
          <cell r="L3061">
            <v>1</v>
          </cell>
          <cell r="M3061">
            <v>3</v>
          </cell>
          <cell r="AN3061">
            <v>4</v>
          </cell>
          <cell r="AO3061">
            <v>0</v>
          </cell>
          <cell r="AP3061">
            <v>0</v>
          </cell>
          <cell r="AQ3061">
            <v>0</v>
          </cell>
          <cell r="AR3061">
            <v>4</v>
          </cell>
          <cell r="BH3061">
            <v>6.6000000000000005</v>
          </cell>
          <cell r="BI3061">
            <v>4</v>
          </cell>
          <cell r="BJ3061">
            <v>4</v>
          </cell>
          <cell r="BK3061" t="str">
            <v>UK</v>
          </cell>
          <cell r="BN3061">
            <v>4</v>
          </cell>
        </row>
        <row r="3062">
          <cell r="A3062">
            <v>701000000</v>
          </cell>
          <cell r="D3062" t="str">
            <v>Univerzita Komenského v Bratislave</v>
          </cell>
          <cell r="E3062" t="str">
            <v>Filozofická fakulta</v>
          </cell>
          <cell r="L3062">
            <v>1</v>
          </cell>
          <cell r="M3062">
            <v>2</v>
          </cell>
          <cell r="AN3062">
            <v>0.5</v>
          </cell>
          <cell r="AO3062">
            <v>0.5</v>
          </cell>
          <cell r="AP3062">
            <v>0</v>
          </cell>
          <cell r="AQ3062">
            <v>0</v>
          </cell>
          <cell r="AR3062">
            <v>0.5</v>
          </cell>
          <cell r="BH3062">
            <v>0.58409090909090911</v>
          </cell>
          <cell r="BI3062">
            <v>0.5</v>
          </cell>
          <cell r="BJ3062">
            <v>0</v>
          </cell>
          <cell r="BK3062" t="str">
            <v>UK</v>
          </cell>
          <cell r="BN3062">
            <v>0.5</v>
          </cell>
        </row>
        <row r="3063">
          <cell r="A3063">
            <v>701000000</v>
          </cell>
          <cell r="D3063" t="str">
            <v>Univerzita Komenského v Bratislave</v>
          </cell>
          <cell r="E3063" t="str">
            <v>Filozofická fakulta</v>
          </cell>
          <cell r="L3063">
            <v>1</v>
          </cell>
          <cell r="M3063">
            <v>2</v>
          </cell>
          <cell r="AN3063">
            <v>3.5</v>
          </cell>
          <cell r="AO3063">
            <v>3.5</v>
          </cell>
          <cell r="AP3063">
            <v>0</v>
          </cell>
          <cell r="AQ3063">
            <v>0</v>
          </cell>
          <cell r="AR3063">
            <v>3.5</v>
          </cell>
          <cell r="BH3063">
            <v>4.7906249999999995</v>
          </cell>
          <cell r="BI3063">
            <v>3.5</v>
          </cell>
          <cell r="BJ3063">
            <v>0</v>
          </cell>
          <cell r="BK3063" t="str">
            <v>UK</v>
          </cell>
          <cell r="BN3063">
            <v>3.5</v>
          </cell>
        </row>
        <row r="3064">
          <cell r="A3064">
            <v>701000000</v>
          </cell>
          <cell r="D3064" t="str">
            <v>Univerzita Komenského v Bratislave</v>
          </cell>
          <cell r="E3064" t="str">
            <v>Filozofická fakulta</v>
          </cell>
          <cell r="L3064">
            <v>1</v>
          </cell>
          <cell r="M3064">
            <v>2</v>
          </cell>
          <cell r="AN3064">
            <v>0.5</v>
          </cell>
          <cell r="AO3064">
            <v>0.5</v>
          </cell>
          <cell r="AP3064">
            <v>0</v>
          </cell>
          <cell r="AQ3064">
            <v>0</v>
          </cell>
          <cell r="AR3064">
            <v>0.5</v>
          </cell>
          <cell r="BH3064">
            <v>0.60000000000000009</v>
          </cell>
          <cell r="BI3064">
            <v>0.5</v>
          </cell>
          <cell r="BJ3064">
            <v>0</v>
          </cell>
          <cell r="BK3064" t="str">
            <v>UK</v>
          </cell>
          <cell r="BN3064">
            <v>0.5</v>
          </cell>
        </row>
        <row r="3065">
          <cell r="A3065">
            <v>701000000</v>
          </cell>
          <cell r="D3065" t="str">
            <v>Univerzita Komenského v Bratislave</v>
          </cell>
          <cell r="E3065" t="str">
            <v>Prírodovedecká fakulta</v>
          </cell>
          <cell r="L3065">
            <v>2</v>
          </cell>
          <cell r="M3065">
            <v>3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BH3065">
            <v>0</v>
          </cell>
          <cell r="BI3065">
            <v>2</v>
          </cell>
          <cell r="BJ3065">
            <v>0</v>
          </cell>
          <cell r="BK3065" t="str">
            <v>UK</v>
          </cell>
          <cell r="BN3065">
            <v>0</v>
          </cell>
        </row>
        <row r="3066">
          <cell r="A3066">
            <v>701000000</v>
          </cell>
          <cell r="D3066" t="str">
            <v>Univerzita Komenského v Bratislave</v>
          </cell>
          <cell r="E3066" t="str">
            <v>Prírodovedecká fakulta</v>
          </cell>
          <cell r="L3066">
            <v>2</v>
          </cell>
          <cell r="M3066">
            <v>3</v>
          </cell>
          <cell r="AN3066">
            <v>0</v>
          </cell>
          <cell r="AO3066">
            <v>0</v>
          </cell>
          <cell r="AP3066">
            <v>0</v>
          </cell>
          <cell r="AQ3066">
            <v>0</v>
          </cell>
          <cell r="AR3066">
            <v>0</v>
          </cell>
          <cell r="BH3066">
            <v>0</v>
          </cell>
          <cell r="BI3066">
            <v>1</v>
          </cell>
          <cell r="BJ3066">
            <v>0</v>
          </cell>
          <cell r="BK3066" t="str">
            <v>UK</v>
          </cell>
          <cell r="BN3066">
            <v>0</v>
          </cell>
        </row>
        <row r="3067">
          <cell r="A3067">
            <v>701000000</v>
          </cell>
          <cell r="D3067" t="str">
            <v>Univerzita Komenského v Bratislave</v>
          </cell>
          <cell r="E3067" t="str">
            <v>Prírodovedecká fakulta</v>
          </cell>
          <cell r="L3067">
            <v>1</v>
          </cell>
          <cell r="M3067">
            <v>2</v>
          </cell>
          <cell r="AN3067">
            <v>3</v>
          </cell>
          <cell r="AO3067">
            <v>3</v>
          </cell>
          <cell r="AP3067">
            <v>0</v>
          </cell>
          <cell r="AQ3067">
            <v>0</v>
          </cell>
          <cell r="AR3067">
            <v>3</v>
          </cell>
          <cell r="BH3067">
            <v>4.125</v>
          </cell>
          <cell r="BI3067">
            <v>3</v>
          </cell>
          <cell r="BJ3067">
            <v>0</v>
          </cell>
          <cell r="BK3067" t="str">
            <v>UK</v>
          </cell>
          <cell r="BN3067">
            <v>3</v>
          </cell>
        </row>
        <row r="3068">
          <cell r="A3068">
            <v>701000000</v>
          </cell>
          <cell r="D3068" t="str">
            <v>Univerzita Komenského v Bratislave</v>
          </cell>
          <cell r="E3068" t="str">
            <v>Prírodovedecká fakulta</v>
          </cell>
          <cell r="L3068">
            <v>1</v>
          </cell>
          <cell r="M3068">
            <v>2</v>
          </cell>
          <cell r="AN3068">
            <v>1</v>
          </cell>
          <cell r="AO3068">
            <v>1</v>
          </cell>
          <cell r="AP3068">
            <v>0</v>
          </cell>
          <cell r="AQ3068">
            <v>0</v>
          </cell>
          <cell r="AR3068">
            <v>1</v>
          </cell>
          <cell r="BH3068">
            <v>1.5</v>
          </cell>
          <cell r="BI3068">
            <v>1</v>
          </cell>
          <cell r="BJ3068">
            <v>0</v>
          </cell>
          <cell r="BK3068" t="str">
            <v>UK</v>
          </cell>
          <cell r="BN3068">
            <v>1</v>
          </cell>
        </row>
        <row r="3069">
          <cell r="A3069">
            <v>701000000</v>
          </cell>
          <cell r="D3069" t="str">
            <v>Univerzita Komenského v Bratislave</v>
          </cell>
          <cell r="E3069" t="str">
            <v>Jesseniova lekárska fakulta v Martine</v>
          </cell>
          <cell r="L3069">
            <v>2</v>
          </cell>
          <cell r="M3069">
            <v>2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BH3069">
            <v>0</v>
          </cell>
          <cell r="BI3069">
            <v>14</v>
          </cell>
          <cell r="BJ3069">
            <v>0</v>
          </cell>
          <cell r="BK3069" t="str">
            <v>UK</v>
          </cell>
          <cell r="BN3069">
            <v>0</v>
          </cell>
        </row>
        <row r="3070">
          <cell r="A3070">
            <v>701000000</v>
          </cell>
          <cell r="D3070" t="str">
            <v>Univerzita Komenského v Bratislave</v>
          </cell>
          <cell r="E3070" t="str">
            <v>Jesseniova lekárska fakulta v Martine</v>
          </cell>
          <cell r="L3070">
            <v>2</v>
          </cell>
          <cell r="M3070">
            <v>3</v>
          </cell>
          <cell r="AN3070">
            <v>0</v>
          </cell>
          <cell r="AO3070">
            <v>0</v>
          </cell>
          <cell r="AP3070">
            <v>0</v>
          </cell>
          <cell r="AQ3070">
            <v>0</v>
          </cell>
          <cell r="AR3070">
            <v>0</v>
          </cell>
          <cell r="BH3070">
            <v>0</v>
          </cell>
          <cell r="BI3070">
            <v>1</v>
          </cell>
          <cell r="BJ3070">
            <v>0</v>
          </cell>
          <cell r="BK3070" t="str">
            <v>UK</v>
          </cell>
          <cell r="BN3070">
            <v>0</v>
          </cell>
        </row>
        <row r="3071">
          <cell r="A3071">
            <v>701000000</v>
          </cell>
          <cell r="D3071" t="str">
            <v>Univerzita Komenského v Bratislave</v>
          </cell>
          <cell r="E3071" t="str">
            <v>Jesseniova lekárska fakulta v Martine</v>
          </cell>
          <cell r="L3071">
            <v>1</v>
          </cell>
          <cell r="M3071">
            <v>3</v>
          </cell>
          <cell r="AN3071">
            <v>1</v>
          </cell>
          <cell r="AO3071">
            <v>0</v>
          </cell>
          <cell r="AP3071">
            <v>0</v>
          </cell>
          <cell r="AQ3071">
            <v>0</v>
          </cell>
          <cell r="AR3071">
            <v>1</v>
          </cell>
          <cell r="BH3071">
            <v>10.199999999999999</v>
          </cell>
          <cell r="BI3071">
            <v>1</v>
          </cell>
          <cell r="BJ3071">
            <v>1</v>
          </cell>
          <cell r="BK3071" t="str">
            <v>UK</v>
          </cell>
          <cell r="BN3071">
            <v>1</v>
          </cell>
        </row>
        <row r="3072">
          <cell r="A3072">
            <v>701000000</v>
          </cell>
          <cell r="D3072" t="str">
            <v>Univerzita Komenského v Bratislave</v>
          </cell>
          <cell r="E3072" t="str">
            <v>Lekárska fakulta</v>
          </cell>
          <cell r="L3072">
            <v>1</v>
          </cell>
          <cell r="M3072">
            <v>3</v>
          </cell>
          <cell r="AN3072">
            <v>4</v>
          </cell>
          <cell r="AO3072">
            <v>0</v>
          </cell>
          <cell r="AP3072">
            <v>0</v>
          </cell>
          <cell r="AQ3072">
            <v>0</v>
          </cell>
          <cell r="AR3072">
            <v>4</v>
          </cell>
          <cell r="BH3072">
            <v>39.63428571428571</v>
          </cell>
          <cell r="BI3072">
            <v>4</v>
          </cell>
          <cell r="BJ3072">
            <v>4</v>
          </cell>
          <cell r="BK3072" t="str">
            <v>UK</v>
          </cell>
          <cell r="BN3072">
            <v>4</v>
          </cell>
        </row>
        <row r="3073">
          <cell r="A3073">
            <v>701000000</v>
          </cell>
          <cell r="D3073" t="str">
            <v>Univerzita Komenského v Bratislave</v>
          </cell>
          <cell r="E3073" t="str">
            <v>Lekárska fakulta</v>
          </cell>
          <cell r="L3073">
            <v>1</v>
          </cell>
          <cell r="M3073">
            <v>3</v>
          </cell>
          <cell r="AN3073">
            <v>1</v>
          </cell>
          <cell r="AO3073">
            <v>0</v>
          </cell>
          <cell r="AP3073">
            <v>0</v>
          </cell>
          <cell r="AQ3073">
            <v>0</v>
          </cell>
          <cell r="AR3073">
            <v>1</v>
          </cell>
          <cell r="BH3073">
            <v>10.199999999999999</v>
          </cell>
          <cell r="BI3073">
            <v>1</v>
          </cell>
          <cell r="BJ3073">
            <v>1</v>
          </cell>
          <cell r="BK3073" t="str">
            <v>UK</v>
          </cell>
          <cell r="BN3073">
            <v>1</v>
          </cell>
        </row>
        <row r="3074">
          <cell r="A3074">
            <v>701000000</v>
          </cell>
          <cell r="D3074" t="str">
            <v>Univerzita Komenského v Bratislave</v>
          </cell>
          <cell r="E3074" t="str">
            <v>Lekárska fakulta</v>
          </cell>
          <cell r="L3074">
            <v>1</v>
          </cell>
          <cell r="M3074">
            <v>3</v>
          </cell>
          <cell r="AN3074">
            <v>1</v>
          </cell>
          <cell r="AO3074">
            <v>0</v>
          </cell>
          <cell r="AP3074">
            <v>0</v>
          </cell>
          <cell r="AQ3074">
            <v>0</v>
          </cell>
          <cell r="AR3074">
            <v>1</v>
          </cell>
          <cell r="BH3074">
            <v>9.9085714285714275</v>
          </cell>
          <cell r="BI3074">
            <v>1</v>
          </cell>
          <cell r="BJ3074">
            <v>1</v>
          </cell>
          <cell r="BK3074" t="str">
            <v>UK</v>
          </cell>
          <cell r="BN3074">
            <v>1</v>
          </cell>
        </row>
        <row r="3075">
          <cell r="A3075">
            <v>701000000</v>
          </cell>
          <cell r="D3075" t="str">
            <v>Univerzita Komenského v Bratislave</v>
          </cell>
          <cell r="E3075" t="str">
            <v>Právnická fakulta</v>
          </cell>
          <cell r="L3075">
            <v>2</v>
          </cell>
          <cell r="M3075">
            <v>1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BH3075">
            <v>0</v>
          </cell>
          <cell r="BI3075">
            <v>84</v>
          </cell>
          <cell r="BJ3075">
            <v>0</v>
          </cell>
          <cell r="BK3075" t="str">
            <v>UK</v>
          </cell>
          <cell r="BN3075">
            <v>0</v>
          </cell>
        </row>
        <row r="3076">
          <cell r="A3076">
            <v>701000000</v>
          </cell>
          <cell r="D3076" t="str">
            <v>Univerzita Komenského v Bratislave</v>
          </cell>
          <cell r="E3076" t="str">
            <v>Právnická fakulta</v>
          </cell>
          <cell r="L3076">
            <v>2</v>
          </cell>
          <cell r="M3076">
            <v>2</v>
          </cell>
          <cell r="AN3076">
            <v>0</v>
          </cell>
          <cell r="AO3076">
            <v>0</v>
          </cell>
          <cell r="AP3076">
            <v>0</v>
          </cell>
          <cell r="AQ3076">
            <v>0</v>
          </cell>
          <cell r="AR3076">
            <v>0</v>
          </cell>
          <cell r="BH3076">
            <v>0</v>
          </cell>
          <cell r="BI3076">
            <v>24</v>
          </cell>
          <cell r="BJ3076">
            <v>0</v>
          </cell>
          <cell r="BK3076" t="str">
            <v>UK</v>
          </cell>
          <cell r="BN3076">
            <v>0</v>
          </cell>
        </row>
        <row r="3077">
          <cell r="A3077">
            <v>701000000</v>
          </cell>
          <cell r="D3077" t="str">
            <v>Univerzita Komenského v Bratislave</v>
          </cell>
          <cell r="E3077" t="str">
            <v>Právnická fakulta</v>
          </cell>
          <cell r="L3077">
            <v>1</v>
          </cell>
          <cell r="M3077">
            <v>3</v>
          </cell>
          <cell r="AN3077">
            <v>1</v>
          </cell>
          <cell r="AO3077">
            <v>0</v>
          </cell>
          <cell r="AP3077">
            <v>0</v>
          </cell>
          <cell r="AQ3077">
            <v>0</v>
          </cell>
          <cell r="AR3077">
            <v>1</v>
          </cell>
          <cell r="BH3077">
            <v>4.4000000000000004</v>
          </cell>
          <cell r="BI3077">
            <v>1</v>
          </cell>
          <cell r="BJ3077">
            <v>1</v>
          </cell>
          <cell r="BK3077" t="str">
            <v>UK</v>
          </cell>
          <cell r="BN3077">
            <v>1</v>
          </cell>
        </row>
        <row r="3078">
          <cell r="A3078">
            <v>701000000</v>
          </cell>
          <cell r="D3078" t="str">
            <v>Univerzita Komenského v Bratislave</v>
          </cell>
          <cell r="E3078" t="str">
            <v>Právnická fakulta</v>
          </cell>
          <cell r="L3078">
            <v>2</v>
          </cell>
          <cell r="M3078">
            <v>3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BH3078">
            <v>0</v>
          </cell>
          <cell r="BI3078">
            <v>2</v>
          </cell>
          <cell r="BJ3078">
            <v>0</v>
          </cell>
          <cell r="BK3078" t="str">
            <v>UK</v>
          </cell>
          <cell r="BN3078">
            <v>0</v>
          </cell>
        </row>
        <row r="3079">
          <cell r="A3079">
            <v>701000000</v>
          </cell>
          <cell r="D3079" t="str">
            <v>Univerzita Komenského v Bratislave</v>
          </cell>
          <cell r="E3079" t="str">
            <v>Fakulta managementu</v>
          </cell>
          <cell r="L3079">
            <v>2</v>
          </cell>
          <cell r="M3079">
            <v>2</v>
          </cell>
          <cell r="AN3079">
            <v>0</v>
          </cell>
          <cell r="AO3079">
            <v>0</v>
          </cell>
          <cell r="AP3079">
            <v>0</v>
          </cell>
          <cell r="AQ3079">
            <v>0</v>
          </cell>
          <cell r="AR3079">
            <v>0</v>
          </cell>
          <cell r="BH3079">
            <v>0</v>
          </cell>
          <cell r="BI3079">
            <v>128</v>
          </cell>
          <cell r="BJ3079">
            <v>0</v>
          </cell>
          <cell r="BK3079" t="str">
            <v>UK</v>
          </cell>
          <cell r="BN3079">
            <v>0</v>
          </cell>
        </row>
        <row r="3080">
          <cell r="A3080">
            <v>701000000</v>
          </cell>
          <cell r="D3080" t="str">
            <v>Univerzita Komenského v Bratislave</v>
          </cell>
          <cell r="E3080" t="str">
            <v>Fakulta managementu</v>
          </cell>
          <cell r="L3080">
            <v>2</v>
          </cell>
          <cell r="M3080">
            <v>1</v>
          </cell>
          <cell r="AN3080">
            <v>1</v>
          </cell>
          <cell r="AO3080">
            <v>0</v>
          </cell>
          <cell r="AP3080">
            <v>0</v>
          </cell>
          <cell r="AQ3080">
            <v>0</v>
          </cell>
          <cell r="AR3080">
            <v>0</v>
          </cell>
          <cell r="BH3080">
            <v>0</v>
          </cell>
          <cell r="BI3080">
            <v>199</v>
          </cell>
          <cell r="BJ3080">
            <v>0</v>
          </cell>
          <cell r="BK3080" t="str">
            <v>UK</v>
          </cell>
          <cell r="BN3080">
            <v>0</v>
          </cell>
        </row>
        <row r="3081">
          <cell r="A3081">
            <v>727000000</v>
          </cell>
          <cell r="D3081" t="str">
            <v>Paneurópska vysoká škola</v>
          </cell>
          <cell r="E3081" t="str">
            <v>Fakulta psychológie</v>
          </cell>
          <cell r="L3081">
            <v>2</v>
          </cell>
          <cell r="M3081">
            <v>1</v>
          </cell>
          <cell r="AN3081">
            <v>2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BH3081">
            <v>0</v>
          </cell>
          <cell r="BI3081">
            <v>153</v>
          </cell>
          <cell r="BJ3081">
            <v>0</v>
          </cell>
          <cell r="BK3081" t="str">
            <v>PEVŠ</v>
          </cell>
          <cell r="BN3081">
            <v>0</v>
          </cell>
        </row>
        <row r="3082">
          <cell r="A3082">
            <v>727000000</v>
          </cell>
          <cell r="D3082" t="str">
            <v>Paneurópska vysoká škola</v>
          </cell>
          <cell r="E3082" t="str">
            <v>Fakulta informatiky</v>
          </cell>
          <cell r="L3082">
            <v>2</v>
          </cell>
          <cell r="M3082">
            <v>1</v>
          </cell>
          <cell r="AN3082">
            <v>1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BH3082">
            <v>0</v>
          </cell>
          <cell r="BI3082">
            <v>38</v>
          </cell>
          <cell r="BJ3082">
            <v>0</v>
          </cell>
          <cell r="BK3082" t="str">
            <v>PEVŠ</v>
          </cell>
          <cell r="BN3082">
            <v>0</v>
          </cell>
        </row>
        <row r="3083">
          <cell r="A3083">
            <v>727000000</v>
          </cell>
          <cell r="D3083" t="str">
            <v>Paneurópska vysoká škola</v>
          </cell>
          <cell r="E3083" t="str">
            <v>Fakulta práva</v>
          </cell>
          <cell r="L3083">
            <v>2</v>
          </cell>
          <cell r="M3083">
            <v>2</v>
          </cell>
          <cell r="AN3083">
            <v>1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BH3083">
            <v>0</v>
          </cell>
          <cell r="BI3083">
            <v>37</v>
          </cell>
          <cell r="BJ3083">
            <v>0</v>
          </cell>
          <cell r="BK3083" t="str">
            <v>PEVŠ</v>
          </cell>
          <cell r="BN3083">
            <v>0</v>
          </cell>
        </row>
        <row r="3084">
          <cell r="A3084">
            <v>727000000</v>
          </cell>
          <cell r="D3084" t="str">
            <v>Paneurópska vysoká škola</v>
          </cell>
          <cell r="E3084" t="str">
            <v>Fakulta ekonómie a podnikania</v>
          </cell>
          <cell r="L3084">
            <v>2</v>
          </cell>
          <cell r="M3084">
            <v>1</v>
          </cell>
          <cell r="AN3084">
            <v>1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BH3084">
            <v>0</v>
          </cell>
          <cell r="BI3084">
            <v>30</v>
          </cell>
          <cell r="BJ3084">
            <v>0</v>
          </cell>
          <cell r="BK3084" t="str">
            <v>PEVŠ</v>
          </cell>
          <cell r="BN3084">
            <v>0</v>
          </cell>
        </row>
        <row r="3085">
          <cell r="A3085">
            <v>727000000</v>
          </cell>
          <cell r="D3085" t="str">
            <v>Paneurópska vysoká škola</v>
          </cell>
          <cell r="E3085" t="str">
            <v>Fakulta informatiky</v>
          </cell>
          <cell r="L3085">
            <v>2</v>
          </cell>
          <cell r="M3085">
            <v>2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BH3085">
            <v>0</v>
          </cell>
          <cell r="BI3085">
            <v>14</v>
          </cell>
          <cell r="BJ3085">
            <v>0</v>
          </cell>
          <cell r="BK3085" t="str">
            <v>PEVŠ</v>
          </cell>
          <cell r="BN3085">
            <v>0</v>
          </cell>
        </row>
        <row r="3086">
          <cell r="A3086">
            <v>727000000</v>
          </cell>
          <cell r="D3086" t="str">
            <v>Paneurópska vysoká škola</v>
          </cell>
          <cell r="E3086" t="str">
            <v>Fakulta ekonómie a podnikania</v>
          </cell>
          <cell r="L3086">
            <v>2</v>
          </cell>
          <cell r="M3086">
            <v>2</v>
          </cell>
          <cell r="AN3086">
            <v>2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BH3086">
            <v>0</v>
          </cell>
          <cell r="BI3086">
            <v>13</v>
          </cell>
          <cell r="BJ3086">
            <v>0</v>
          </cell>
          <cell r="BK3086" t="str">
            <v>PEVŠ</v>
          </cell>
          <cell r="BN3086">
            <v>0</v>
          </cell>
        </row>
        <row r="3087">
          <cell r="A3087">
            <v>724000000</v>
          </cell>
          <cell r="D3087" t="str">
            <v>Vysoká škola zdravotníctva a sociálnej práce sv. Alžbety v Bratislave, n. o.</v>
          </cell>
          <cell r="E3087">
            <v>0</v>
          </cell>
          <cell r="L3087">
            <v>2</v>
          </cell>
          <cell r="M3087">
            <v>1</v>
          </cell>
          <cell r="AN3087">
            <v>39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BH3087">
            <v>0</v>
          </cell>
          <cell r="BI3087">
            <v>39</v>
          </cell>
          <cell r="BJ3087">
            <v>0</v>
          </cell>
          <cell r="BK3087" t="str">
            <v>VŠZaSP</v>
          </cell>
          <cell r="BN3087">
            <v>0</v>
          </cell>
        </row>
        <row r="3088">
          <cell r="A3088">
            <v>724000000</v>
          </cell>
          <cell r="D3088" t="str">
            <v>Vysoká škola zdravotníctva a sociálnej práce sv. Alžbety v Bratislave, n. o.</v>
          </cell>
          <cell r="E3088">
            <v>0</v>
          </cell>
          <cell r="L3088">
            <v>2</v>
          </cell>
          <cell r="M3088">
            <v>2</v>
          </cell>
          <cell r="AN3088">
            <v>64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BH3088">
            <v>0</v>
          </cell>
          <cell r="BI3088">
            <v>64</v>
          </cell>
          <cell r="BJ3088">
            <v>0</v>
          </cell>
          <cell r="BK3088" t="str">
            <v>VŠZaSP</v>
          </cell>
          <cell r="BN3088">
            <v>0</v>
          </cell>
        </row>
        <row r="3089">
          <cell r="A3089">
            <v>724000000</v>
          </cell>
          <cell r="D3089" t="str">
            <v>Vysoká škola zdravotníctva a sociálnej práce sv. Alžbety v Bratislave, n. o.</v>
          </cell>
          <cell r="E3089">
            <v>0</v>
          </cell>
          <cell r="L3089">
            <v>2</v>
          </cell>
          <cell r="M3089">
            <v>1</v>
          </cell>
          <cell r="AN3089">
            <v>92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BH3089">
            <v>0</v>
          </cell>
          <cell r="BI3089">
            <v>92</v>
          </cell>
          <cell r="BJ3089">
            <v>0</v>
          </cell>
          <cell r="BK3089" t="str">
            <v>VŠZaSP</v>
          </cell>
          <cell r="BN3089">
            <v>0</v>
          </cell>
        </row>
        <row r="3090">
          <cell r="A3090">
            <v>724000000</v>
          </cell>
          <cell r="D3090" t="str">
            <v>Vysoká škola zdravotníctva a sociálnej práce sv. Alžbety v Bratislave, n. o.</v>
          </cell>
          <cell r="E3090">
            <v>0</v>
          </cell>
          <cell r="L3090">
            <v>2</v>
          </cell>
          <cell r="M3090">
            <v>1</v>
          </cell>
          <cell r="AN3090">
            <v>48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BH3090">
            <v>0</v>
          </cell>
          <cell r="BI3090">
            <v>48</v>
          </cell>
          <cell r="BJ3090">
            <v>0</v>
          </cell>
          <cell r="BK3090" t="str">
            <v>VŠZaSP</v>
          </cell>
          <cell r="BN3090">
            <v>0</v>
          </cell>
        </row>
        <row r="3091">
          <cell r="A3091">
            <v>724000000</v>
          </cell>
          <cell r="D3091" t="str">
            <v>Vysoká škola zdravotníctva a sociálnej práce sv. Alžbety v Bratislave, n. o.</v>
          </cell>
          <cell r="E3091">
            <v>0</v>
          </cell>
          <cell r="L3091">
            <v>2</v>
          </cell>
          <cell r="M3091">
            <v>1</v>
          </cell>
          <cell r="AN3091">
            <v>33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BH3091">
            <v>0</v>
          </cell>
          <cell r="BI3091">
            <v>33</v>
          </cell>
          <cell r="BJ3091">
            <v>0</v>
          </cell>
          <cell r="BK3091" t="str">
            <v>VŠZaSP</v>
          </cell>
          <cell r="BN3091">
            <v>0</v>
          </cell>
        </row>
        <row r="3092">
          <cell r="A3092">
            <v>724000000</v>
          </cell>
          <cell r="D3092" t="str">
            <v>Vysoká škola zdravotníctva a sociálnej práce sv. Alžbety v Bratislave, n. o.</v>
          </cell>
          <cell r="E3092">
            <v>0</v>
          </cell>
          <cell r="L3092">
            <v>2</v>
          </cell>
          <cell r="M3092">
            <v>1</v>
          </cell>
          <cell r="AN3092">
            <v>57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BH3092">
            <v>0</v>
          </cell>
          <cell r="BI3092">
            <v>57</v>
          </cell>
          <cell r="BJ3092">
            <v>0</v>
          </cell>
          <cell r="BK3092" t="str">
            <v>VŠZaSP</v>
          </cell>
          <cell r="BN3092">
            <v>0</v>
          </cell>
        </row>
        <row r="3093">
          <cell r="A3093">
            <v>724000000</v>
          </cell>
          <cell r="D3093" t="str">
            <v>Vysoká škola zdravotníctva a sociálnej práce sv. Alžbety v Bratislave, n. o.</v>
          </cell>
          <cell r="E3093">
            <v>0</v>
          </cell>
          <cell r="L3093">
            <v>2</v>
          </cell>
          <cell r="M3093">
            <v>1</v>
          </cell>
          <cell r="AN3093">
            <v>71</v>
          </cell>
          <cell r="AO3093">
            <v>0</v>
          </cell>
          <cell r="AP3093">
            <v>0</v>
          </cell>
          <cell r="AQ3093">
            <v>0</v>
          </cell>
          <cell r="AR3093">
            <v>0</v>
          </cell>
          <cell r="BH3093">
            <v>0</v>
          </cell>
          <cell r="BI3093">
            <v>71</v>
          </cell>
          <cell r="BJ3093">
            <v>0</v>
          </cell>
          <cell r="BK3093" t="str">
            <v>VŠZaSP</v>
          </cell>
          <cell r="BN3093">
            <v>0</v>
          </cell>
        </row>
        <row r="3094">
          <cell r="A3094">
            <v>724000000</v>
          </cell>
          <cell r="D3094" t="str">
            <v>Vysoká škola zdravotníctva a sociálnej práce sv. Alžbety v Bratislave, n. o.</v>
          </cell>
          <cell r="E3094">
            <v>0</v>
          </cell>
          <cell r="L3094">
            <v>2</v>
          </cell>
          <cell r="M3094">
            <v>2</v>
          </cell>
          <cell r="AN3094">
            <v>83</v>
          </cell>
          <cell r="AO3094">
            <v>0</v>
          </cell>
          <cell r="AP3094">
            <v>0</v>
          </cell>
          <cell r="AQ3094">
            <v>0</v>
          </cell>
          <cell r="AR3094">
            <v>0</v>
          </cell>
          <cell r="BH3094">
            <v>0</v>
          </cell>
          <cell r="BI3094">
            <v>83</v>
          </cell>
          <cell r="BJ3094">
            <v>0</v>
          </cell>
          <cell r="BK3094" t="str">
            <v>VŠZaSP</v>
          </cell>
          <cell r="BN3094">
            <v>0</v>
          </cell>
        </row>
        <row r="3095">
          <cell r="A3095">
            <v>724000000</v>
          </cell>
          <cell r="D3095" t="str">
            <v>Vysoká škola zdravotníctva a sociálnej práce sv. Alžbety v Bratislave, n. o.</v>
          </cell>
          <cell r="E3095" t="str">
            <v>Fakulta zdravotníctva a sociálnej práce sv. Ladislava</v>
          </cell>
          <cell r="L3095">
            <v>2</v>
          </cell>
          <cell r="M3095">
            <v>2</v>
          </cell>
          <cell r="AN3095">
            <v>26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BH3095">
            <v>0</v>
          </cell>
          <cell r="BI3095">
            <v>26</v>
          </cell>
          <cell r="BJ3095">
            <v>0</v>
          </cell>
          <cell r="BK3095" t="str">
            <v>VŠZaSP</v>
          </cell>
          <cell r="BN3095">
            <v>0</v>
          </cell>
        </row>
        <row r="3096">
          <cell r="A3096">
            <v>724000000</v>
          </cell>
          <cell r="D3096" t="str">
            <v>Vysoká škola zdravotníctva a sociálnej práce sv. Alžbety v Bratislave, n. o.</v>
          </cell>
          <cell r="E3096">
            <v>0</v>
          </cell>
          <cell r="L3096">
            <v>2</v>
          </cell>
          <cell r="M3096">
            <v>2</v>
          </cell>
          <cell r="AN3096">
            <v>18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BH3096">
            <v>0</v>
          </cell>
          <cell r="BI3096">
            <v>18</v>
          </cell>
          <cell r="BJ3096">
            <v>0</v>
          </cell>
          <cell r="BK3096" t="str">
            <v>VŠZaSP</v>
          </cell>
          <cell r="BN3096">
            <v>0</v>
          </cell>
        </row>
        <row r="3097">
          <cell r="A3097">
            <v>724000000</v>
          </cell>
          <cell r="D3097" t="str">
            <v>Vysoká škola zdravotníctva a sociálnej práce sv. Alžbety v Bratislave, n. o.</v>
          </cell>
          <cell r="E3097">
            <v>0</v>
          </cell>
          <cell r="L3097">
            <v>2</v>
          </cell>
          <cell r="M3097">
            <v>1</v>
          </cell>
          <cell r="AN3097">
            <v>56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BH3097">
            <v>0</v>
          </cell>
          <cell r="BI3097">
            <v>56</v>
          </cell>
          <cell r="BJ3097">
            <v>0</v>
          </cell>
          <cell r="BK3097" t="str">
            <v>VŠZaSP</v>
          </cell>
          <cell r="BN3097">
            <v>0</v>
          </cell>
        </row>
        <row r="3098">
          <cell r="A3098">
            <v>724000000</v>
          </cell>
          <cell r="D3098" t="str">
            <v>Vysoká škola zdravotníctva a sociálnej práce sv. Alžbety v Bratislave, n. o.</v>
          </cell>
          <cell r="E3098">
            <v>0</v>
          </cell>
          <cell r="L3098">
            <v>2</v>
          </cell>
          <cell r="M3098">
            <v>1</v>
          </cell>
          <cell r="AN3098">
            <v>40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BH3098">
            <v>0</v>
          </cell>
          <cell r="BI3098">
            <v>40</v>
          </cell>
          <cell r="BJ3098">
            <v>0</v>
          </cell>
          <cell r="BK3098" t="str">
            <v>VŠZaSP</v>
          </cell>
          <cell r="BN3098">
            <v>0</v>
          </cell>
        </row>
        <row r="3099">
          <cell r="A3099">
            <v>724000000</v>
          </cell>
          <cell r="D3099" t="str">
            <v>Vysoká škola zdravotníctva a sociálnej práce sv. Alžbety v Bratislave, n. o.</v>
          </cell>
          <cell r="E3099">
            <v>0</v>
          </cell>
          <cell r="L3099">
            <v>2</v>
          </cell>
          <cell r="M3099">
            <v>1</v>
          </cell>
          <cell r="AN3099">
            <v>36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BH3099">
            <v>0</v>
          </cell>
          <cell r="BI3099">
            <v>36</v>
          </cell>
          <cell r="BJ3099">
            <v>0</v>
          </cell>
          <cell r="BK3099" t="str">
            <v>VŠZaSP</v>
          </cell>
          <cell r="BN3099">
            <v>0</v>
          </cell>
        </row>
        <row r="3100">
          <cell r="A3100">
            <v>724000000</v>
          </cell>
          <cell r="D3100" t="str">
            <v>Vysoká škola zdravotníctva a sociálnej práce sv. Alžbety v Bratislave, n. o.</v>
          </cell>
          <cell r="E3100">
            <v>0</v>
          </cell>
          <cell r="L3100">
            <v>2</v>
          </cell>
          <cell r="M3100">
            <v>2</v>
          </cell>
          <cell r="AN3100">
            <v>77</v>
          </cell>
          <cell r="AO3100">
            <v>0</v>
          </cell>
          <cell r="AP3100">
            <v>0</v>
          </cell>
          <cell r="AQ3100">
            <v>0</v>
          </cell>
          <cell r="AR3100">
            <v>0</v>
          </cell>
          <cell r="BH3100">
            <v>0</v>
          </cell>
          <cell r="BI3100">
            <v>77</v>
          </cell>
          <cell r="BJ3100">
            <v>0</v>
          </cell>
          <cell r="BK3100" t="str">
            <v>VŠZaSP</v>
          </cell>
          <cell r="BN3100">
            <v>0</v>
          </cell>
        </row>
        <row r="3101">
          <cell r="A3101">
            <v>724000000</v>
          </cell>
          <cell r="D3101" t="str">
            <v>Vysoká škola zdravotníctva a sociálnej práce sv. Alžbety v Bratislave, n. o.</v>
          </cell>
          <cell r="E3101">
            <v>0</v>
          </cell>
          <cell r="L3101">
            <v>2</v>
          </cell>
          <cell r="M3101">
            <v>1</v>
          </cell>
          <cell r="AN3101">
            <v>38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BH3101">
            <v>0</v>
          </cell>
          <cell r="BI3101">
            <v>38</v>
          </cell>
          <cell r="BJ3101">
            <v>0</v>
          </cell>
          <cell r="BK3101" t="str">
            <v>VŠZaSP</v>
          </cell>
          <cell r="BN3101">
            <v>0</v>
          </cell>
        </row>
        <row r="3102">
          <cell r="A3102">
            <v>724000000</v>
          </cell>
          <cell r="D3102" t="str">
            <v>Vysoká škola zdravotníctva a sociálnej práce sv. Alžbety v Bratislave, n. o.</v>
          </cell>
          <cell r="E3102">
            <v>0</v>
          </cell>
          <cell r="L3102">
            <v>2</v>
          </cell>
          <cell r="M3102">
            <v>1</v>
          </cell>
          <cell r="AN3102">
            <v>29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BH3102">
            <v>0</v>
          </cell>
          <cell r="BI3102">
            <v>29</v>
          </cell>
          <cell r="BJ3102">
            <v>0</v>
          </cell>
          <cell r="BK3102" t="str">
            <v>VŠZaSP</v>
          </cell>
          <cell r="BN3102">
            <v>0</v>
          </cell>
        </row>
        <row r="3103">
          <cell r="A3103">
            <v>724000000</v>
          </cell>
          <cell r="D3103" t="str">
            <v>Vysoká škola zdravotníctva a sociálnej práce sv. Alžbety v Bratislave, n. o.</v>
          </cell>
          <cell r="E3103">
            <v>0</v>
          </cell>
          <cell r="L3103">
            <v>2</v>
          </cell>
          <cell r="M3103">
            <v>1</v>
          </cell>
          <cell r="AN3103">
            <v>16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BH3103">
            <v>0</v>
          </cell>
          <cell r="BI3103">
            <v>16</v>
          </cell>
          <cell r="BJ3103">
            <v>0</v>
          </cell>
          <cell r="BK3103" t="str">
            <v>VŠZaSP</v>
          </cell>
          <cell r="BN3103">
            <v>0</v>
          </cell>
        </row>
        <row r="3104">
          <cell r="A3104">
            <v>724000000</v>
          </cell>
          <cell r="D3104" t="str">
            <v>Vysoká škola zdravotníctva a sociálnej práce sv. Alžbety v Bratislave, n. o.</v>
          </cell>
          <cell r="E3104">
            <v>0</v>
          </cell>
          <cell r="L3104">
            <v>2</v>
          </cell>
          <cell r="M3104">
            <v>1</v>
          </cell>
          <cell r="AN3104">
            <v>41</v>
          </cell>
          <cell r="AO3104">
            <v>0</v>
          </cell>
          <cell r="AP3104">
            <v>0</v>
          </cell>
          <cell r="AQ3104">
            <v>0</v>
          </cell>
          <cell r="AR3104">
            <v>0</v>
          </cell>
          <cell r="BH3104">
            <v>0</v>
          </cell>
          <cell r="BI3104">
            <v>41</v>
          </cell>
          <cell r="BJ3104">
            <v>0</v>
          </cell>
          <cell r="BK3104" t="str">
            <v>VŠZaSP</v>
          </cell>
          <cell r="BN3104">
            <v>0</v>
          </cell>
        </row>
        <row r="3105">
          <cell r="A3105">
            <v>724000000</v>
          </cell>
          <cell r="D3105" t="str">
            <v>Vysoká škola zdravotníctva a sociálnej práce sv. Alžbety v Bratislave, n. o.</v>
          </cell>
          <cell r="E3105">
            <v>0</v>
          </cell>
          <cell r="L3105">
            <v>2</v>
          </cell>
          <cell r="M3105">
            <v>1</v>
          </cell>
          <cell r="AN3105">
            <v>45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BH3105">
            <v>0</v>
          </cell>
          <cell r="BI3105">
            <v>45</v>
          </cell>
          <cell r="BJ3105">
            <v>0</v>
          </cell>
          <cell r="BK3105" t="str">
            <v>VŠZaSP</v>
          </cell>
          <cell r="BN3105">
            <v>0</v>
          </cell>
        </row>
        <row r="3106">
          <cell r="A3106">
            <v>724000000</v>
          </cell>
          <cell r="D3106" t="str">
            <v>Vysoká škola zdravotníctva a sociálnej práce sv. Alžbety v Bratislave, n. o.</v>
          </cell>
          <cell r="E3106">
            <v>0</v>
          </cell>
          <cell r="L3106">
            <v>2</v>
          </cell>
          <cell r="M3106">
            <v>1</v>
          </cell>
          <cell r="AN3106">
            <v>30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BH3106">
            <v>0</v>
          </cell>
          <cell r="BI3106">
            <v>30</v>
          </cell>
          <cell r="BJ3106">
            <v>0</v>
          </cell>
          <cell r="BK3106" t="str">
            <v>VŠZaSP</v>
          </cell>
          <cell r="BN3106">
            <v>0</v>
          </cell>
        </row>
        <row r="3107">
          <cell r="A3107">
            <v>724000000</v>
          </cell>
          <cell r="D3107" t="str">
            <v>Vysoká škola zdravotníctva a sociálnej práce sv. Alžbety v Bratislave, n. o.</v>
          </cell>
          <cell r="E3107">
            <v>0</v>
          </cell>
          <cell r="L3107">
            <v>2</v>
          </cell>
          <cell r="M3107">
            <v>1</v>
          </cell>
          <cell r="AN3107">
            <v>22</v>
          </cell>
          <cell r="AO3107">
            <v>0</v>
          </cell>
          <cell r="AP3107">
            <v>0</v>
          </cell>
          <cell r="AQ3107">
            <v>0</v>
          </cell>
          <cell r="AR3107">
            <v>0</v>
          </cell>
          <cell r="BH3107">
            <v>0</v>
          </cell>
          <cell r="BI3107">
            <v>22</v>
          </cell>
          <cell r="BJ3107">
            <v>0</v>
          </cell>
          <cell r="BK3107" t="str">
            <v>VŠZaSP</v>
          </cell>
          <cell r="BN3107">
            <v>0</v>
          </cell>
        </row>
        <row r="3108">
          <cell r="A3108">
            <v>724000000</v>
          </cell>
          <cell r="D3108" t="str">
            <v>Vysoká škola zdravotníctva a sociálnej práce sv. Alžbety v Bratislave, n. o.</v>
          </cell>
          <cell r="E3108">
            <v>0</v>
          </cell>
          <cell r="L3108">
            <v>2</v>
          </cell>
          <cell r="M3108">
            <v>2</v>
          </cell>
          <cell r="AN3108">
            <v>159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BH3108">
            <v>0</v>
          </cell>
          <cell r="BI3108">
            <v>159</v>
          </cell>
          <cell r="BJ3108">
            <v>0</v>
          </cell>
          <cell r="BK3108" t="str">
            <v>VŠZaSP</v>
          </cell>
          <cell r="BN3108">
            <v>0</v>
          </cell>
        </row>
        <row r="3109">
          <cell r="A3109">
            <v>724000000</v>
          </cell>
          <cell r="D3109" t="str">
            <v>Vysoká škola zdravotníctva a sociálnej práce sv. Alžbety v Bratislave, n. o.</v>
          </cell>
          <cell r="E3109">
            <v>0</v>
          </cell>
          <cell r="L3109">
            <v>2</v>
          </cell>
          <cell r="M3109">
            <v>1</v>
          </cell>
          <cell r="AN3109">
            <v>73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BH3109">
            <v>0</v>
          </cell>
          <cell r="BI3109">
            <v>73</v>
          </cell>
          <cell r="BJ3109">
            <v>0</v>
          </cell>
          <cell r="BK3109" t="str">
            <v>VŠZaSP</v>
          </cell>
          <cell r="BN3109">
            <v>0</v>
          </cell>
        </row>
        <row r="3110">
          <cell r="A3110">
            <v>724000000</v>
          </cell>
          <cell r="D3110" t="str">
            <v>Vysoká škola zdravotníctva a sociálnej práce sv. Alžbety v Bratislave, n. o.</v>
          </cell>
          <cell r="E3110">
            <v>0</v>
          </cell>
          <cell r="L3110">
            <v>2</v>
          </cell>
          <cell r="M3110">
            <v>1</v>
          </cell>
          <cell r="AN3110">
            <v>18</v>
          </cell>
          <cell r="AO3110">
            <v>0</v>
          </cell>
          <cell r="AP3110">
            <v>0</v>
          </cell>
          <cell r="AQ3110">
            <v>0</v>
          </cell>
          <cell r="AR3110">
            <v>0</v>
          </cell>
          <cell r="BH3110">
            <v>0</v>
          </cell>
          <cell r="BI3110">
            <v>18</v>
          </cell>
          <cell r="BJ3110">
            <v>0</v>
          </cell>
          <cell r="BK3110" t="str">
            <v>VŠZaSP</v>
          </cell>
          <cell r="BN3110">
            <v>0</v>
          </cell>
        </row>
        <row r="3111">
          <cell r="A3111">
            <v>724000000</v>
          </cell>
          <cell r="D3111" t="str">
            <v>Vysoká škola zdravotníctva a sociálnej práce sv. Alžbety v Bratislave, n. o.</v>
          </cell>
          <cell r="E3111">
            <v>0</v>
          </cell>
          <cell r="L3111">
            <v>2</v>
          </cell>
          <cell r="M3111">
            <v>1</v>
          </cell>
          <cell r="AN3111">
            <v>46</v>
          </cell>
          <cell r="AO3111">
            <v>0</v>
          </cell>
          <cell r="AP3111">
            <v>0</v>
          </cell>
          <cell r="AQ3111">
            <v>0</v>
          </cell>
          <cell r="AR3111">
            <v>0</v>
          </cell>
          <cell r="BH3111">
            <v>0</v>
          </cell>
          <cell r="BI3111">
            <v>46</v>
          </cell>
          <cell r="BJ3111">
            <v>0</v>
          </cell>
          <cell r="BK3111" t="str">
            <v>VŠZaSP</v>
          </cell>
          <cell r="BN3111">
            <v>0</v>
          </cell>
        </row>
        <row r="3112">
          <cell r="A3112">
            <v>724000000</v>
          </cell>
          <cell r="D3112" t="str">
            <v>Vysoká škola zdravotníctva a sociálnej práce sv. Alžbety v Bratislave, n. o.</v>
          </cell>
          <cell r="E3112">
            <v>0</v>
          </cell>
          <cell r="L3112">
            <v>2</v>
          </cell>
          <cell r="M3112">
            <v>2</v>
          </cell>
          <cell r="AN3112">
            <v>30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BH3112">
            <v>0</v>
          </cell>
          <cell r="BI3112">
            <v>30</v>
          </cell>
          <cell r="BJ3112">
            <v>0</v>
          </cell>
          <cell r="BK3112" t="str">
            <v>VŠZaSP</v>
          </cell>
          <cell r="BN3112">
            <v>0</v>
          </cell>
        </row>
        <row r="3113">
          <cell r="A3113">
            <v>725000000</v>
          </cell>
          <cell r="D3113" t="str">
            <v>Univerzita J. Selyeho</v>
          </cell>
          <cell r="E3113" t="str">
            <v>Pedagogická fakulta</v>
          </cell>
          <cell r="L3113">
            <v>2</v>
          </cell>
          <cell r="M3113">
            <v>2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BH3113">
            <v>0</v>
          </cell>
          <cell r="BI3113">
            <v>21</v>
          </cell>
          <cell r="BJ3113">
            <v>0</v>
          </cell>
          <cell r="BK3113" t="str">
            <v>UJS</v>
          </cell>
          <cell r="BN3113">
            <v>0</v>
          </cell>
        </row>
        <row r="3114">
          <cell r="A3114">
            <v>725000000</v>
          </cell>
          <cell r="D3114" t="str">
            <v>Univerzita J. Selyeho</v>
          </cell>
          <cell r="E3114" t="str">
            <v>Pedagogická fakulta</v>
          </cell>
          <cell r="L3114">
            <v>2</v>
          </cell>
          <cell r="M3114">
            <v>1</v>
          </cell>
          <cell r="AN3114">
            <v>0</v>
          </cell>
          <cell r="AO3114">
            <v>0</v>
          </cell>
          <cell r="AP3114">
            <v>0</v>
          </cell>
          <cell r="AQ3114">
            <v>0</v>
          </cell>
          <cell r="AR3114">
            <v>0</v>
          </cell>
          <cell r="BH3114">
            <v>0</v>
          </cell>
          <cell r="BI3114">
            <v>39</v>
          </cell>
          <cell r="BJ3114">
            <v>0</v>
          </cell>
          <cell r="BK3114" t="str">
            <v>UJS</v>
          </cell>
          <cell r="BN3114">
            <v>0</v>
          </cell>
        </row>
        <row r="3115">
          <cell r="A3115">
            <v>725000000</v>
          </cell>
          <cell r="D3115" t="str">
            <v>Univerzita J. Selyeho</v>
          </cell>
          <cell r="E3115" t="str">
            <v>Fakulta ekonómie a informatiky</v>
          </cell>
          <cell r="L3115">
            <v>2</v>
          </cell>
          <cell r="M3115">
            <v>2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BH3115">
            <v>0</v>
          </cell>
          <cell r="BI3115">
            <v>14</v>
          </cell>
          <cell r="BJ3115">
            <v>0</v>
          </cell>
          <cell r="BK3115" t="str">
            <v>UJS</v>
          </cell>
          <cell r="BN3115">
            <v>0</v>
          </cell>
        </row>
        <row r="3116">
          <cell r="A3116">
            <v>725000000</v>
          </cell>
          <cell r="D3116" t="str">
            <v>Univerzita J. Selyeho</v>
          </cell>
          <cell r="E3116" t="str">
            <v>Fakulta ekonómie a informatiky</v>
          </cell>
          <cell r="L3116">
            <v>2</v>
          </cell>
          <cell r="M3116">
            <v>1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BH3116">
            <v>0</v>
          </cell>
          <cell r="BI3116">
            <v>37</v>
          </cell>
          <cell r="BJ3116">
            <v>0</v>
          </cell>
          <cell r="BK3116" t="str">
            <v>UJS</v>
          </cell>
          <cell r="BN3116">
            <v>0</v>
          </cell>
        </row>
        <row r="3117">
          <cell r="A3117">
            <v>705000000</v>
          </cell>
          <cell r="D3117" t="str">
            <v>Technická univerzita vo Zvolene</v>
          </cell>
          <cell r="E3117" t="str">
            <v>Lesnícka fakulta</v>
          </cell>
          <cell r="L3117">
            <v>2</v>
          </cell>
          <cell r="M3117">
            <v>1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BH3117">
            <v>0</v>
          </cell>
          <cell r="BI3117">
            <v>38</v>
          </cell>
          <cell r="BJ3117">
            <v>0</v>
          </cell>
          <cell r="BK3117" t="str">
            <v>TUZVO</v>
          </cell>
          <cell r="BN3117">
            <v>0</v>
          </cell>
        </row>
        <row r="3118">
          <cell r="A3118">
            <v>705000000</v>
          </cell>
          <cell r="D3118" t="str">
            <v>Technická univerzita vo Zvolene</v>
          </cell>
          <cell r="E3118" t="str">
            <v>Drevárska fakulta</v>
          </cell>
          <cell r="L3118">
            <v>2</v>
          </cell>
          <cell r="M3118">
            <v>1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BH3118">
            <v>0</v>
          </cell>
          <cell r="BI3118">
            <v>26</v>
          </cell>
          <cell r="BJ3118">
            <v>0</v>
          </cell>
          <cell r="BK3118" t="str">
            <v>TUZVO</v>
          </cell>
          <cell r="BN3118">
            <v>0</v>
          </cell>
        </row>
        <row r="3119">
          <cell r="A3119">
            <v>705000000</v>
          </cell>
          <cell r="D3119" t="str">
            <v>Technická univerzita vo Zvolene</v>
          </cell>
          <cell r="E3119">
            <v>0</v>
          </cell>
          <cell r="L3119">
            <v>2</v>
          </cell>
          <cell r="M3119">
            <v>2</v>
          </cell>
          <cell r="AN3119">
            <v>0</v>
          </cell>
          <cell r="AO3119">
            <v>0</v>
          </cell>
          <cell r="AP3119">
            <v>0</v>
          </cell>
          <cell r="AQ3119">
            <v>0</v>
          </cell>
          <cell r="AR3119">
            <v>0</v>
          </cell>
          <cell r="BH3119">
            <v>0</v>
          </cell>
          <cell r="BI3119">
            <v>12</v>
          </cell>
          <cell r="BJ3119">
            <v>0</v>
          </cell>
          <cell r="BK3119" t="str">
            <v>TUZVO</v>
          </cell>
          <cell r="BN3119">
            <v>0</v>
          </cell>
        </row>
        <row r="3120">
          <cell r="A3120">
            <v>705000000</v>
          </cell>
          <cell r="D3120" t="str">
            <v>Technická univerzita vo Zvolene</v>
          </cell>
          <cell r="E3120" t="str">
            <v>Drevárska fakulta</v>
          </cell>
          <cell r="L3120">
            <v>2</v>
          </cell>
          <cell r="M3120">
            <v>1</v>
          </cell>
          <cell r="AN3120">
            <v>0</v>
          </cell>
          <cell r="AO3120">
            <v>0</v>
          </cell>
          <cell r="AP3120">
            <v>0</v>
          </cell>
          <cell r="AQ3120">
            <v>0</v>
          </cell>
          <cell r="AR3120">
            <v>0</v>
          </cell>
          <cell r="BH3120">
            <v>0</v>
          </cell>
          <cell r="BI3120">
            <v>16</v>
          </cell>
          <cell r="BJ3120">
            <v>0</v>
          </cell>
          <cell r="BK3120" t="str">
            <v>TUZVO</v>
          </cell>
          <cell r="BN3120">
            <v>0</v>
          </cell>
        </row>
        <row r="3121">
          <cell r="A3121">
            <v>705000000</v>
          </cell>
          <cell r="D3121" t="str">
            <v>Technická univerzita vo Zvolene</v>
          </cell>
          <cell r="E3121" t="str">
            <v>Lesnícka fakulta</v>
          </cell>
          <cell r="L3121">
            <v>2</v>
          </cell>
          <cell r="M3121">
            <v>2</v>
          </cell>
          <cell r="AN3121">
            <v>0</v>
          </cell>
          <cell r="AO3121">
            <v>0</v>
          </cell>
          <cell r="AP3121">
            <v>0</v>
          </cell>
          <cell r="AQ3121">
            <v>0</v>
          </cell>
          <cell r="AR3121">
            <v>0</v>
          </cell>
          <cell r="BH3121">
            <v>0</v>
          </cell>
          <cell r="BI3121">
            <v>17</v>
          </cell>
          <cell r="BJ3121">
            <v>0</v>
          </cell>
          <cell r="BK3121" t="str">
            <v>TUZVO</v>
          </cell>
          <cell r="BN3121">
            <v>0</v>
          </cell>
        </row>
        <row r="3122">
          <cell r="A3122">
            <v>705000000</v>
          </cell>
          <cell r="D3122" t="str">
            <v>Technická univerzita vo Zvolene</v>
          </cell>
          <cell r="E3122" t="str">
            <v>Fakulta techniky</v>
          </cell>
          <cell r="L3122">
            <v>2</v>
          </cell>
          <cell r="M3122">
            <v>2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BH3122">
            <v>0</v>
          </cell>
          <cell r="BI3122">
            <v>9</v>
          </cell>
          <cell r="BJ3122">
            <v>0</v>
          </cell>
          <cell r="BK3122" t="str">
            <v>TUZVO</v>
          </cell>
          <cell r="BN3122">
            <v>0</v>
          </cell>
        </row>
        <row r="3123">
          <cell r="A3123">
            <v>705000000</v>
          </cell>
          <cell r="D3123" t="str">
            <v>Technická univerzita vo Zvolene</v>
          </cell>
          <cell r="E3123" t="str">
            <v>Drevárska fakulta</v>
          </cell>
          <cell r="L3123">
            <v>2</v>
          </cell>
          <cell r="M3123">
            <v>1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BH3123">
            <v>0</v>
          </cell>
          <cell r="BI3123">
            <v>25</v>
          </cell>
          <cell r="BJ3123">
            <v>0</v>
          </cell>
          <cell r="BK3123" t="str">
            <v>TUZVO</v>
          </cell>
          <cell r="BN3123">
            <v>0</v>
          </cell>
        </row>
        <row r="3124">
          <cell r="A3124">
            <v>705000000</v>
          </cell>
          <cell r="D3124" t="str">
            <v>Technická univerzita vo Zvolene</v>
          </cell>
          <cell r="E3124" t="str">
            <v>Fakulta ekológie a environmentalistiky</v>
          </cell>
          <cell r="L3124">
            <v>2</v>
          </cell>
          <cell r="M3124">
            <v>1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BH3124">
            <v>0</v>
          </cell>
          <cell r="BI3124">
            <v>16</v>
          </cell>
          <cell r="BJ3124">
            <v>0</v>
          </cell>
          <cell r="BK3124" t="str">
            <v>TUZVO</v>
          </cell>
          <cell r="BN3124">
            <v>0</v>
          </cell>
        </row>
        <row r="3125">
          <cell r="A3125">
            <v>705000000</v>
          </cell>
          <cell r="D3125" t="str">
            <v>Technická univerzita vo Zvolene</v>
          </cell>
          <cell r="E3125" t="str">
            <v>Drevárska fakulta</v>
          </cell>
          <cell r="L3125">
            <v>2</v>
          </cell>
          <cell r="M3125">
            <v>2</v>
          </cell>
          <cell r="AN3125">
            <v>0</v>
          </cell>
          <cell r="AO3125">
            <v>0</v>
          </cell>
          <cell r="AP3125">
            <v>0</v>
          </cell>
          <cell r="AQ3125">
            <v>0</v>
          </cell>
          <cell r="AR3125">
            <v>0</v>
          </cell>
          <cell r="BH3125">
            <v>0</v>
          </cell>
          <cell r="BI3125">
            <v>13</v>
          </cell>
          <cell r="BJ3125">
            <v>0</v>
          </cell>
          <cell r="BK3125" t="str">
            <v>TUZVO</v>
          </cell>
          <cell r="BN3125">
            <v>0</v>
          </cell>
        </row>
        <row r="3126">
          <cell r="A3126">
            <v>705000000</v>
          </cell>
          <cell r="D3126" t="str">
            <v>Technická univerzita vo Zvolene</v>
          </cell>
          <cell r="E3126" t="str">
            <v>Fakulta techniky</v>
          </cell>
          <cell r="L3126">
            <v>2</v>
          </cell>
          <cell r="M3126">
            <v>1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BH3126">
            <v>0</v>
          </cell>
          <cell r="BI3126">
            <v>14</v>
          </cell>
          <cell r="BJ3126">
            <v>0</v>
          </cell>
          <cell r="BK3126" t="str">
            <v>TUZVO</v>
          </cell>
          <cell r="BN3126">
            <v>0</v>
          </cell>
        </row>
        <row r="3127">
          <cell r="A3127">
            <v>705000000</v>
          </cell>
          <cell r="D3127" t="str">
            <v>Technická univerzita vo Zvolene</v>
          </cell>
          <cell r="E3127" t="str">
            <v>Drevárska fakulta</v>
          </cell>
          <cell r="L3127">
            <v>2</v>
          </cell>
          <cell r="M3127">
            <v>1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BH3127">
            <v>0</v>
          </cell>
          <cell r="BI3127">
            <v>10</v>
          </cell>
          <cell r="BJ3127">
            <v>0</v>
          </cell>
          <cell r="BK3127" t="str">
            <v>TUZVO</v>
          </cell>
          <cell r="BN3127">
            <v>0</v>
          </cell>
        </row>
        <row r="3128">
          <cell r="A3128">
            <v>705000000</v>
          </cell>
          <cell r="D3128" t="str">
            <v>Technická univerzita vo Zvolene</v>
          </cell>
          <cell r="E3128" t="str">
            <v>Drevárska fakulta</v>
          </cell>
          <cell r="L3128">
            <v>2</v>
          </cell>
          <cell r="M3128">
            <v>2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BH3128">
            <v>0</v>
          </cell>
          <cell r="BI3128">
            <v>6</v>
          </cell>
          <cell r="BJ3128">
            <v>0</v>
          </cell>
          <cell r="BK3128" t="str">
            <v>TUZVO</v>
          </cell>
          <cell r="BN3128">
            <v>0</v>
          </cell>
        </row>
        <row r="3129">
          <cell r="A3129">
            <v>705000000</v>
          </cell>
          <cell r="D3129" t="str">
            <v>Technická univerzita vo Zvolene</v>
          </cell>
          <cell r="E3129" t="str">
            <v>Lesnícka fakulta</v>
          </cell>
          <cell r="L3129">
            <v>2</v>
          </cell>
          <cell r="M3129">
            <v>1</v>
          </cell>
          <cell r="AN3129">
            <v>0</v>
          </cell>
          <cell r="AO3129">
            <v>0</v>
          </cell>
          <cell r="AP3129">
            <v>0</v>
          </cell>
          <cell r="AQ3129">
            <v>0</v>
          </cell>
          <cell r="AR3129">
            <v>0</v>
          </cell>
          <cell r="BH3129">
            <v>0</v>
          </cell>
          <cell r="BI3129">
            <v>32</v>
          </cell>
          <cell r="BJ3129">
            <v>0</v>
          </cell>
          <cell r="BK3129" t="str">
            <v>TUZVO</v>
          </cell>
          <cell r="BN3129">
            <v>0</v>
          </cell>
        </row>
        <row r="3130">
          <cell r="A3130">
            <v>705000000</v>
          </cell>
          <cell r="D3130" t="str">
            <v>Technická univerzita vo Zvolene</v>
          </cell>
          <cell r="E3130" t="str">
            <v>Fakulta ekológie a environmentalistiky</v>
          </cell>
          <cell r="L3130">
            <v>2</v>
          </cell>
          <cell r="M3130">
            <v>2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BH3130">
            <v>0</v>
          </cell>
          <cell r="BI3130">
            <v>9</v>
          </cell>
          <cell r="BJ3130">
            <v>0</v>
          </cell>
          <cell r="BK3130" t="str">
            <v>TUZVO</v>
          </cell>
          <cell r="BN3130">
            <v>0</v>
          </cell>
        </row>
        <row r="3131">
          <cell r="A3131">
            <v>705000000</v>
          </cell>
          <cell r="D3131" t="str">
            <v>Technická univerzita vo Zvolene</v>
          </cell>
          <cell r="E3131" t="str">
            <v>Drevárska fakulta</v>
          </cell>
          <cell r="L3131">
            <v>2</v>
          </cell>
          <cell r="M3131">
            <v>2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BH3131">
            <v>0</v>
          </cell>
          <cell r="BI3131">
            <v>4</v>
          </cell>
          <cell r="BJ3131">
            <v>0</v>
          </cell>
          <cell r="BK3131" t="str">
            <v>TUZVO</v>
          </cell>
          <cell r="BN3131">
            <v>0</v>
          </cell>
        </row>
        <row r="3132">
          <cell r="A3132">
            <v>705000000</v>
          </cell>
          <cell r="D3132" t="str">
            <v>Technická univerzita vo Zvolene</v>
          </cell>
          <cell r="E3132" t="str">
            <v>Fakulta ekológie a environmentalistiky</v>
          </cell>
          <cell r="L3132">
            <v>2</v>
          </cell>
          <cell r="M3132">
            <v>1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BH3132">
            <v>0</v>
          </cell>
          <cell r="BI3132">
            <v>14</v>
          </cell>
          <cell r="BJ3132">
            <v>0</v>
          </cell>
          <cell r="BK3132" t="str">
            <v>TUZVO</v>
          </cell>
          <cell r="BN3132">
            <v>0</v>
          </cell>
        </row>
        <row r="3133">
          <cell r="A3133">
            <v>705000000</v>
          </cell>
          <cell r="D3133" t="str">
            <v>Technická univerzita vo Zvolene</v>
          </cell>
          <cell r="E3133" t="str">
            <v>Drevárska fakulta</v>
          </cell>
          <cell r="L3133">
            <v>1</v>
          </cell>
          <cell r="M3133">
            <v>2</v>
          </cell>
          <cell r="AN3133">
            <v>1</v>
          </cell>
          <cell r="AO3133">
            <v>1</v>
          </cell>
          <cell r="AP3133">
            <v>0</v>
          </cell>
          <cell r="AQ3133">
            <v>0</v>
          </cell>
          <cell r="AR3133">
            <v>1</v>
          </cell>
          <cell r="BH3133">
            <v>0</v>
          </cell>
          <cell r="BI3133">
            <v>1</v>
          </cell>
          <cell r="BJ3133">
            <v>0</v>
          </cell>
          <cell r="BK3133" t="str">
            <v>TUZVO</v>
          </cell>
          <cell r="BN3133">
            <v>1</v>
          </cell>
        </row>
        <row r="3134">
          <cell r="A3134">
            <v>705000000</v>
          </cell>
          <cell r="D3134" t="str">
            <v>Technická univerzita vo Zvolene</v>
          </cell>
          <cell r="E3134" t="str">
            <v>Lesnícka fakulta</v>
          </cell>
          <cell r="L3134">
            <v>2</v>
          </cell>
          <cell r="M3134">
            <v>2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BH3134">
            <v>0</v>
          </cell>
          <cell r="BI3134">
            <v>5</v>
          </cell>
          <cell r="BJ3134">
            <v>0</v>
          </cell>
          <cell r="BK3134" t="str">
            <v>TUZVO</v>
          </cell>
          <cell r="BN3134">
            <v>0</v>
          </cell>
        </row>
        <row r="3135">
          <cell r="A3135">
            <v>705000000</v>
          </cell>
          <cell r="D3135" t="str">
            <v>Technická univerzita vo Zvolene</v>
          </cell>
          <cell r="E3135" t="str">
            <v>Drevárska fakulta</v>
          </cell>
          <cell r="L3135">
            <v>2</v>
          </cell>
          <cell r="M3135">
            <v>2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BH3135">
            <v>0</v>
          </cell>
          <cell r="BI3135">
            <v>2</v>
          </cell>
          <cell r="BJ3135">
            <v>0</v>
          </cell>
          <cell r="BK3135" t="str">
            <v>TUZVO</v>
          </cell>
          <cell r="BN3135">
            <v>0</v>
          </cell>
        </row>
        <row r="3136">
          <cell r="A3136">
            <v>705000000</v>
          </cell>
          <cell r="D3136" t="str">
            <v>Technická univerzita vo Zvolene</v>
          </cell>
          <cell r="E3136">
            <v>0</v>
          </cell>
          <cell r="L3136">
            <v>2</v>
          </cell>
          <cell r="M3136">
            <v>1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BH3136">
            <v>0</v>
          </cell>
          <cell r="BI3136">
            <v>4</v>
          </cell>
          <cell r="BJ3136">
            <v>0</v>
          </cell>
          <cell r="BK3136" t="str">
            <v>TUZVO</v>
          </cell>
          <cell r="BN3136">
            <v>0</v>
          </cell>
        </row>
        <row r="3137">
          <cell r="A3137">
            <v>733000000</v>
          </cell>
          <cell r="D3137" t="str">
            <v>Vysoká škola bezpečnostného manažérstva v Košiciach</v>
          </cell>
          <cell r="E3137">
            <v>0</v>
          </cell>
          <cell r="L3137">
            <v>2</v>
          </cell>
          <cell r="M3137">
            <v>2</v>
          </cell>
          <cell r="AN3137">
            <v>122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BH3137">
            <v>0</v>
          </cell>
          <cell r="BI3137">
            <v>122</v>
          </cell>
          <cell r="BJ3137">
            <v>0</v>
          </cell>
          <cell r="BK3137" t="str">
            <v>VŠBM</v>
          </cell>
          <cell r="BN3137">
            <v>0</v>
          </cell>
        </row>
        <row r="3138">
          <cell r="A3138">
            <v>733000000</v>
          </cell>
          <cell r="D3138" t="str">
            <v>Vysoká škola bezpečnostného manažérstva v Košiciach</v>
          </cell>
          <cell r="E3138">
            <v>0</v>
          </cell>
          <cell r="L3138">
            <v>2</v>
          </cell>
          <cell r="M3138">
            <v>1</v>
          </cell>
          <cell r="AN3138">
            <v>132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BH3138">
            <v>0</v>
          </cell>
          <cell r="BI3138">
            <v>132</v>
          </cell>
          <cell r="BJ3138">
            <v>0</v>
          </cell>
          <cell r="BK3138" t="str">
            <v>VŠBM</v>
          </cell>
          <cell r="BN3138">
            <v>0</v>
          </cell>
        </row>
        <row r="3139">
          <cell r="A3139">
            <v>710000000</v>
          </cell>
          <cell r="D3139" t="str">
            <v>Žilinská univerzita v Žiline</v>
          </cell>
          <cell r="E3139" t="str">
            <v>Stavebná fakulta</v>
          </cell>
          <cell r="L3139">
            <v>2</v>
          </cell>
          <cell r="M3139">
            <v>1</v>
          </cell>
          <cell r="AN3139">
            <v>0</v>
          </cell>
          <cell r="AO3139">
            <v>0</v>
          </cell>
          <cell r="AP3139">
            <v>0</v>
          </cell>
          <cell r="AQ3139">
            <v>0</v>
          </cell>
          <cell r="AR3139">
            <v>0</v>
          </cell>
          <cell r="BH3139">
            <v>0</v>
          </cell>
          <cell r="BI3139">
            <v>30</v>
          </cell>
          <cell r="BJ3139">
            <v>0</v>
          </cell>
          <cell r="BK3139" t="str">
            <v>ŽU</v>
          </cell>
          <cell r="BN3139">
            <v>0</v>
          </cell>
        </row>
        <row r="3140">
          <cell r="A3140">
            <v>710000000</v>
          </cell>
          <cell r="D3140" t="str">
            <v>Žilinská univerzita v Žiline</v>
          </cell>
          <cell r="E3140" t="str">
            <v>Fakulta bezpečnostného inžinierstva</v>
          </cell>
          <cell r="L3140">
            <v>2</v>
          </cell>
          <cell r="M3140">
            <v>1</v>
          </cell>
          <cell r="AN3140">
            <v>0</v>
          </cell>
          <cell r="AO3140">
            <v>0</v>
          </cell>
          <cell r="AP3140">
            <v>0</v>
          </cell>
          <cell r="AQ3140">
            <v>0</v>
          </cell>
          <cell r="AR3140">
            <v>0</v>
          </cell>
          <cell r="BH3140">
            <v>0</v>
          </cell>
          <cell r="BI3140">
            <v>26</v>
          </cell>
          <cell r="BJ3140">
            <v>0</v>
          </cell>
          <cell r="BK3140" t="str">
            <v>ŽU</v>
          </cell>
          <cell r="BN3140">
            <v>0</v>
          </cell>
        </row>
        <row r="3141">
          <cell r="A3141">
            <v>710000000</v>
          </cell>
          <cell r="D3141" t="str">
            <v>Žilinská univerzita v Žiline</v>
          </cell>
          <cell r="E3141" t="str">
            <v>Fakulta bezpečnostného inžinierstva</v>
          </cell>
          <cell r="L3141">
            <v>2</v>
          </cell>
          <cell r="M3141">
            <v>2</v>
          </cell>
          <cell r="AN3141">
            <v>1</v>
          </cell>
          <cell r="AO3141">
            <v>0</v>
          </cell>
          <cell r="AP3141">
            <v>0</v>
          </cell>
          <cell r="AQ3141">
            <v>0</v>
          </cell>
          <cell r="AR3141">
            <v>0</v>
          </cell>
          <cell r="BH3141">
            <v>0</v>
          </cell>
          <cell r="BI3141">
            <v>12</v>
          </cell>
          <cell r="BJ3141">
            <v>0</v>
          </cell>
          <cell r="BK3141" t="str">
            <v>ŽU</v>
          </cell>
          <cell r="BN3141">
            <v>0</v>
          </cell>
        </row>
        <row r="3142">
          <cell r="A3142">
            <v>710000000</v>
          </cell>
          <cell r="D3142" t="str">
            <v>Žilinská univerzita v Žiline</v>
          </cell>
          <cell r="E3142" t="str">
            <v>Stavebná fakulta</v>
          </cell>
          <cell r="L3142">
            <v>2</v>
          </cell>
          <cell r="M3142">
            <v>1</v>
          </cell>
          <cell r="AN3142">
            <v>0</v>
          </cell>
          <cell r="AO3142">
            <v>0</v>
          </cell>
          <cell r="AP3142">
            <v>0</v>
          </cell>
          <cell r="AQ3142">
            <v>0</v>
          </cell>
          <cell r="AR3142">
            <v>0</v>
          </cell>
          <cell r="BH3142">
            <v>0</v>
          </cell>
          <cell r="BI3142">
            <v>17</v>
          </cell>
          <cell r="BJ3142">
            <v>0</v>
          </cell>
          <cell r="BK3142" t="str">
            <v>ŽU</v>
          </cell>
          <cell r="BN3142">
            <v>0</v>
          </cell>
        </row>
        <row r="3143">
          <cell r="A3143">
            <v>710000000</v>
          </cell>
          <cell r="D3143" t="str">
            <v>Žilinská univerzita v Žiline</v>
          </cell>
          <cell r="E3143" t="str">
            <v>Stavebná fakulta</v>
          </cell>
          <cell r="L3143">
            <v>2</v>
          </cell>
          <cell r="M3143">
            <v>2</v>
          </cell>
          <cell r="AN3143">
            <v>0</v>
          </cell>
          <cell r="AO3143">
            <v>0</v>
          </cell>
          <cell r="AP3143">
            <v>0</v>
          </cell>
          <cell r="AQ3143">
            <v>0</v>
          </cell>
          <cell r="AR3143">
            <v>0</v>
          </cell>
          <cell r="BH3143">
            <v>0</v>
          </cell>
          <cell r="BI3143">
            <v>9</v>
          </cell>
          <cell r="BJ3143">
            <v>0</v>
          </cell>
          <cell r="BK3143" t="str">
            <v>ŽU</v>
          </cell>
          <cell r="BN3143">
            <v>0</v>
          </cell>
        </row>
        <row r="3144">
          <cell r="A3144">
            <v>710000000</v>
          </cell>
          <cell r="D3144" t="str">
            <v>Žilinská univerzita v Žiline</v>
          </cell>
          <cell r="E3144" t="str">
            <v>Fakulta prevádzky a ekonomiky dopravy a spojov</v>
          </cell>
          <cell r="L3144">
            <v>2</v>
          </cell>
          <cell r="M3144">
            <v>1</v>
          </cell>
          <cell r="AN3144">
            <v>0</v>
          </cell>
          <cell r="AO3144">
            <v>0</v>
          </cell>
          <cell r="AP3144">
            <v>0</v>
          </cell>
          <cell r="AQ3144">
            <v>0</v>
          </cell>
          <cell r="AR3144">
            <v>0</v>
          </cell>
          <cell r="BH3144">
            <v>0</v>
          </cell>
          <cell r="BI3144">
            <v>13</v>
          </cell>
          <cell r="BJ3144">
            <v>0</v>
          </cell>
          <cell r="BK3144" t="str">
            <v>ŽU</v>
          </cell>
          <cell r="BN3144">
            <v>0</v>
          </cell>
        </row>
        <row r="3145">
          <cell r="A3145">
            <v>710000000</v>
          </cell>
          <cell r="D3145" t="str">
            <v>Žilinská univerzita v Žiline</v>
          </cell>
          <cell r="E3145" t="str">
            <v>Fakulta riadenia a informatiky</v>
          </cell>
          <cell r="L3145">
            <v>2</v>
          </cell>
          <cell r="M3145">
            <v>1</v>
          </cell>
          <cell r="AN3145">
            <v>0</v>
          </cell>
          <cell r="AO3145">
            <v>0</v>
          </cell>
          <cell r="AP3145">
            <v>0</v>
          </cell>
          <cell r="AQ3145">
            <v>0</v>
          </cell>
          <cell r="AR3145">
            <v>0</v>
          </cell>
          <cell r="BH3145">
            <v>0</v>
          </cell>
          <cell r="BI3145">
            <v>9</v>
          </cell>
          <cell r="BJ3145">
            <v>0</v>
          </cell>
          <cell r="BK3145" t="str">
            <v>ŽU</v>
          </cell>
          <cell r="BN3145">
            <v>0</v>
          </cell>
        </row>
        <row r="3146">
          <cell r="A3146">
            <v>710000000</v>
          </cell>
          <cell r="D3146" t="str">
            <v>Žilinská univerzita v Žiline</v>
          </cell>
          <cell r="E3146" t="str">
            <v>Stavebná fakulta</v>
          </cell>
          <cell r="L3146">
            <v>2</v>
          </cell>
          <cell r="M3146">
            <v>3</v>
          </cell>
          <cell r="AN3146">
            <v>0</v>
          </cell>
          <cell r="AO3146">
            <v>0</v>
          </cell>
          <cell r="AP3146">
            <v>0</v>
          </cell>
          <cell r="AQ3146">
            <v>0</v>
          </cell>
          <cell r="AR3146">
            <v>0</v>
          </cell>
          <cell r="BH3146">
            <v>0</v>
          </cell>
          <cell r="BI3146">
            <v>1</v>
          </cell>
          <cell r="BJ3146">
            <v>0</v>
          </cell>
          <cell r="BK3146" t="str">
            <v>ŽU</v>
          </cell>
          <cell r="BN3146">
            <v>0</v>
          </cell>
        </row>
        <row r="3147">
          <cell r="A3147">
            <v>710000000</v>
          </cell>
          <cell r="D3147" t="str">
            <v>Žilinská univerzita v Žiline</v>
          </cell>
          <cell r="E3147" t="str">
            <v>Fakulta bezpečnostného inžinierstva</v>
          </cell>
          <cell r="L3147">
            <v>2</v>
          </cell>
          <cell r="M3147">
            <v>1</v>
          </cell>
          <cell r="AN3147">
            <v>0</v>
          </cell>
          <cell r="AO3147">
            <v>0</v>
          </cell>
          <cell r="AP3147">
            <v>0</v>
          </cell>
          <cell r="AQ3147">
            <v>0</v>
          </cell>
          <cell r="AR3147">
            <v>0</v>
          </cell>
          <cell r="BH3147">
            <v>0</v>
          </cell>
          <cell r="BI3147">
            <v>10</v>
          </cell>
          <cell r="BJ3147">
            <v>0</v>
          </cell>
          <cell r="BK3147" t="str">
            <v>ŽU</v>
          </cell>
          <cell r="BN3147">
            <v>0</v>
          </cell>
        </row>
        <row r="3148">
          <cell r="A3148">
            <v>710000000</v>
          </cell>
          <cell r="D3148" t="str">
            <v>Žilinská univerzita v Žiline</v>
          </cell>
          <cell r="E3148" t="str">
            <v>Fakulta elektrotechniky a informačných technológií</v>
          </cell>
          <cell r="L3148">
            <v>2</v>
          </cell>
          <cell r="M3148">
            <v>3</v>
          </cell>
          <cell r="AN3148">
            <v>0</v>
          </cell>
          <cell r="AO3148">
            <v>0</v>
          </cell>
          <cell r="AP3148">
            <v>0</v>
          </cell>
          <cell r="AQ3148">
            <v>0</v>
          </cell>
          <cell r="AR3148">
            <v>0</v>
          </cell>
          <cell r="BH3148">
            <v>0</v>
          </cell>
          <cell r="BI3148">
            <v>2</v>
          </cell>
          <cell r="BJ3148">
            <v>0</v>
          </cell>
          <cell r="BK3148" t="str">
            <v>ŽU</v>
          </cell>
          <cell r="BN3148">
            <v>0</v>
          </cell>
        </row>
        <row r="3149">
          <cell r="A3149">
            <v>710000000</v>
          </cell>
          <cell r="D3149" t="str">
            <v>Žilinská univerzita v Žiline</v>
          </cell>
          <cell r="E3149" t="str">
            <v>Strojnícka fakulta</v>
          </cell>
          <cell r="L3149">
            <v>2</v>
          </cell>
          <cell r="M3149">
            <v>2</v>
          </cell>
          <cell r="AN3149">
            <v>0</v>
          </cell>
          <cell r="AO3149">
            <v>0</v>
          </cell>
          <cell r="AP3149">
            <v>0</v>
          </cell>
          <cell r="AQ3149">
            <v>0</v>
          </cell>
          <cell r="AR3149">
            <v>0</v>
          </cell>
          <cell r="BH3149">
            <v>0</v>
          </cell>
          <cell r="BI3149">
            <v>12</v>
          </cell>
          <cell r="BJ3149">
            <v>0</v>
          </cell>
          <cell r="BK3149" t="str">
            <v>ŽU</v>
          </cell>
          <cell r="BN3149">
            <v>0</v>
          </cell>
        </row>
        <row r="3150">
          <cell r="A3150">
            <v>710000000</v>
          </cell>
          <cell r="D3150" t="str">
            <v>Žilinská univerzita v Žiline</v>
          </cell>
          <cell r="E3150" t="str">
            <v>Strojnícka fakulta</v>
          </cell>
          <cell r="L3150">
            <v>2</v>
          </cell>
          <cell r="M3150">
            <v>3</v>
          </cell>
          <cell r="AN3150">
            <v>0</v>
          </cell>
          <cell r="AO3150">
            <v>0</v>
          </cell>
          <cell r="AP3150">
            <v>0</v>
          </cell>
          <cell r="AQ3150">
            <v>0</v>
          </cell>
          <cell r="AR3150">
            <v>0</v>
          </cell>
          <cell r="BH3150">
            <v>0</v>
          </cell>
          <cell r="BI3150">
            <v>1</v>
          </cell>
          <cell r="BJ3150">
            <v>0</v>
          </cell>
          <cell r="BK3150" t="str">
            <v>ŽU</v>
          </cell>
          <cell r="BN3150">
            <v>0</v>
          </cell>
        </row>
        <row r="3151">
          <cell r="A3151">
            <v>710000000</v>
          </cell>
          <cell r="D3151" t="str">
            <v>Žilinská univerzita v Žiline</v>
          </cell>
          <cell r="E3151" t="str">
            <v>Fakulta bezpečnostného inžinierstva</v>
          </cell>
          <cell r="L3151">
            <v>2</v>
          </cell>
          <cell r="M3151">
            <v>2</v>
          </cell>
          <cell r="AN3151">
            <v>0</v>
          </cell>
          <cell r="AO3151">
            <v>0</v>
          </cell>
          <cell r="AP3151">
            <v>0</v>
          </cell>
          <cell r="AQ3151">
            <v>0</v>
          </cell>
          <cell r="AR3151">
            <v>0</v>
          </cell>
          <cell r="BH3151">
            <v>0</v>
          </cell>
          <cell r="BI3151">
            <v>14</v>
          </cell>
          <cell r="BJ3151">
            <v>0</v>
          </cell>
          <cell r="BK3151" t="str">
            <v>ŽU</v>
          </cell>
          <cell r="BN3151">
            <v>0</v>
          </cell>
        </row>
        <row r="3152">
          <cell r="A3152">
            <v>710000000</v>
          </cell>
          <cell r="D3152" t="str">
            <v>Žilinská univerzita v Žiline</v>
          </cell>
          <cell r="E3152" t="str">
            <v>Fakulta humanitných vied</v>
          </cell>
          <cell r="L3152">
            <v>2</v>
          </cell>
          <cell r="M3152">
            <v>1</v>
          </cell>
          <cell r="AN3152">
            <v>0</v>
          </cell>
          <cell r="AO3152">
            <v>0</v>
          </cell>
          <cell r="AP3152">
            <v>0</v>
          </cell>
          <cell r="AQ3152">
            <v>0</v>
          </cell>
          <cell r="AR3152">
            <v>0</v>
          </cell>
          <cell r="BH3152">
            <v>0</v>
          </cell>
          <cell r="BI3152">
            <v>6</v>
          </cell>
          <cell r="BJ3152">
            <v>0</v>
          </cell>
          <cell r="BK3152" t="str">
            <v>ŽU</v>
          </cell>
          <cell r="BN3152">
            <v>0</v>
          </cell>
        </row>
        <row r="3153">
          <cell r="A3153">
            <v>710000000</v>
          </cell>
          <cell r="D3153" t="str">
            <v>Žilinská univerzita v Žiline</v>
          </cell>
          <cell r="E3153" t="str">
            <v>Fakulta prevádzky a ekonomiky dopravy a spojov</v>
          </cell>
          <cell r="L3153">
            <v>2</v>
          </cell>
          <cell r="M3153">
            <v>2</v>
          </cell>
          <cell r="AN3153">
            <v>0</v>
          </cell>
          <cell r="AO3153">
            <v>0</v>
          </cell>
          <cell r="AP3153">
            <v>0</v>
          </cell>
          <cell r="AQ3153">
            <v>0</v>
          </cell>
          <cell r="AR3153">
            <v>0</v>
          </cell>
          <cell r="BH3153">
            <v>0</v>
          </cell>
          <cell r="BI3153">
            <v>9</v>
          </cell>
          <cell r="BJ3153">
            <v>0</v>
          </cell>
          <cell r="BK3153" t="str">
            <v>ŽU</v>
          </cell>
          <cell r="BN3153">
            <v>0</v>
          </cell>
        </row>
        <row r="3154">
          <cell r="A3154">
            <v>710000000</v>
          </cell>
          <cell r="D3154" t="str">
            <v>Žilinská univerzita v Žiline</v>
          </cell>
          <cell r="E3154" t="str">
            <v>Fakulta riadenia a informatiky</v>
          </cell>
          <cell r="L3154">
            <v>2</v>
          </cell>
          <cell r="M3154">
            <v>2</v>
          </cell>
          <cell r="AN3154">
            <v>0</v>
          </cell>
          <cell r="AO3154">
            <v>0</v>
          </cell>
          <cell r="AP3154">
            <v>0</v>
          </cell>
          <cell r="AQ3154">
            <v>0</v>
          </cell>
          <cell r="AR3154">
            <v>0</v>
          </cell>
          <cell r="BH3154">
            <v>0</v>
          </cell>
          <cell r="BI3154">
            <v>10</v>
          </cell>
          <cell r="BJ3154">
            <v>0</v>
          </cell>
          <cell r="BK3154" t="str">
            <v>ŽU</v>
          </cell>
          <cell r="BN3154">
            <v>0</v>
          </cell>
        </row>
        <row r="3155">
          <cell r="A3155">
            <v>710000000</v>
          </cell>
          <cell r="D3155" t="str">
            <v>Žilinská univerzita v Žiline</v>
          </cell>
          <cell r="E3155" t="str">
            <v>Fakulta elektrotechniky a informačných technológií</v>
          </cell>
          <cell r="L3155">
            <v>1</v>
          </cell>
          <cell r="M3155">
            <v>3</v>
          </cell>
          <cell r="AN3155">
            <v>1</v>
          </cell>
          <cell r="AO3155">
            <v>0</v>
          </cell>
          <cell r="AP3155">
            <v>0</v>
          </cell>
          <cell r="AQ3155">
            <v>1</v>
          </cell>
          <cell r="AR3155">
            <v>1</v>
          </cell>
          <cell r="BH3155">
            <v>8.4</v>
          </cell>
          <cell r="BI3155">
            <v>1</v>
          </cell>
          <cell r="BJ3155">
            <v>1</v>
          </cell>
          <cell r="BK3155" t="str">
            <v>ŽU</v>
          </cell>
          <cell r="BN3155">
            <v>1</v>
          </cell>
        </row>
        <row r="3156">
          <cell r="A3156">
            <v>710000000</v>
          </cell>
          <cell r="D3156" t="str">
            <v>Žilinská univerzita v Žiline</v>
          </cell>
          <cell r="E3156" t="str">
            <v>Fakulta prevádzky a ekonomiky dopravy a spojov</v>
          </cell>
          <cell r="L3156">
            <v>1</v>
          </cell>
          <cell r="M3156">
            <v>2</v>
          </cell>
          <cell r="AN3156">
            <v>2</v>
          </cell>
          <cell r="AO3156">
            <v>3</v>
          </cell>
          <cell r="AP3156">
            <v>0</v>
          </cell>
          <cell r="AQ3156">
            <v>2</v>
          </cell>
          <cell r="AR3156">
            <v>2</v>
          </cell>
          <cell r="BH3156">
            <v>3</v>
          </cell>
          <cell r="BI3156">
            <v>3</v>
          </cell>
          <cell r="BJ3156">
            <v>0</v>
          </cell>
          <cell r="BK3156" t="str">
            <v>ŽU</v>
          </cell>
          <cell r="BN3156">
            <v>2</v>
          </cell>
        </row>
        <row r="3157">
          <cell r="A3157">
            <v>710000000</v>
          </cell>
          <cell r="D3157" t="str">
            <v>Žilinská univerzita v Žiline</v>
          </cell>
          <cell r="E3157" t="str">
            <v>Fakulta bezpečnostného inžinierstva</v>
          </cell>
          <cell r="L3157">
            <v>2</v>
          </cell>
          <cell r="M3157">
            <v>1</v>
          </cell>
          <cell r="AN3157">
            <v>0</v>
          </cell>
          <cell r="AO3157">
            <v>0</v>
          </cell>
          <cell r="AP3157">
            <v>0</v>
          </cell>
          <cell r="AQ3157">
            <v>0</v>
          </cell>
          <cell r="AR3157">
            <v>0</v>
          </cell>
          <cell r="BH3157">
            <v>0</v>
          </cell>
          <cell r="BI3157">
            <v>9</v>
          </cell>
          <cell r="BJ3157">
            <v>0</v>
          </cell>
          <cell r="BK3157" t="str">
            <v>ŽU</v>
          </cell>
          <cell r="BN3157">
            <v>0</v>
          </cell>
        </row>
        <row r="3158">
          <cell r="A3158">
            <v>710000000</v>
          </cell>
          <cell r="D3158" t="str">
            <v>Žilinská univerzita v Žiline</v>
          </cell>
          <cell r="E3158" t="str">
            <v>Fakulta bezpečnostného inžinierstva</v>
          </cell>
          <cell r="L3158">
            <v>2</v>
          </cell>
          <cell r="M3158">
            <v>2</v>
          </cell>
          <cell r="AN3158">
            <v>0</v>
          </cell>
          <cell r="AO3158">
            <v>0</v>
          </cell>
          <cell r="AP3158">
            <v>0</v>
          </cell>
          <cell r="AQ3158">
            <v>0</v>
          </cell>
          <cell r="AR3158">
            <v>0</v>
          </cell>
          <cell r="BH3158">
            <v>0</v>
          </cell>
          <cell r="BI3158">
            <v>12</v>
          </cell>
          <cell r="BJ3158">
            <v>0</v>
          </cell>
          <cell r="BK3158" t="str">
            <v>ŽU</v>
          </cell>
          <cell r="BN3158">
            <v>0</v>
          </cell>
        </row>
        <row r="3159">
          <cell r="A3159">
            <v>710000000</v>
          </cell>
          <cell r="D3159" t="str">
            <v>Žilinská univerzita v Žiline</v>
          </cell>
          <cell r="E3159" t="str">
            <v>Fakulta humanitných vied</v>
          </cell>
          <cell r="L3159">
            <v>2</v>
          </cell>
          <cell r="M3159">
            <v>2</v>
          </cell>
          <cell r="AN3159">
            <v>0</v>
          </cell>
          <cell r="AO3159">
            <v>0</v>
          </cell>
          <cell r="AP3159">
            <v>0</v>
          </cell>
          <cell r="AQ3159">
            <v>0</v>
          </cell>
          <cell r="AR3159">
            <v>0</v>
          </cell>
          <cell r="BH3159">
            <v>0</v>
          </cell>
          <cell r="BI3159">
            <v>2</v>
          </cell>
          <cell r="BJ3159">
            <v>0</v>
          </cell>
          <cell r="BK3159" t="str">
            <v>ŽU</v>
          </cell>
          <cell r="BN3159">
            <v>0</v>
          </cell>
        </row>
        <row r="3160">
          <cell r="A3160">
            <v>710000000</v>
          </cell>
          <cell r="D3160" t="str">
            <v>Žilinská univerzita v Žiline</v>
          </cell>
          <cell r="E3160" t="str">
            <v>Stavebná fakulta</v>
          </cell>
          <cell r="L3160">
            <v>2</v>
          </cell>
          <cell r="M3160">
            <v>1</v>
          </cell>
          <cell r="AN3160">
            <v>0</v>
          </cell>
          <cell r="AO3160">
            <v>0</v>
          </cell>
          <cell r="AP3160">
            <v>0</v>
          </cell>
          <cell r="AQ3160">
            <v>0</v>
          </cell>
          <cell r="AR3160">
            <v>0</v>
          </cell>
          <cell r="BH3160">
            <v>0</v>
          </cell>
          <cell r="BI3160">
            <v>6</v>
          </cell>
          <cell r="BJ3160">
            <v>0</v>
          </cell>
          <cell r="BK3160" t="str">
            <v>ŽU</v>
          </cell>
          <cell r="BN3160">
            <v>0</v>
          </cell>
        </row>
        <row r="3161">
          <cell r="A3161">
            <v>710000000</v>
          </cell>
          <cell r="D3161" t="str">
            <v>Žilinská univerzita v Žiline</v>
          </cell>
          <cell r="E3161" t="str">
            <v>Fakulta elektrotechniky a informačných technológií</v>
          </cell>
          <cell r="L3161">
            <v>2</v>
          </cell>
          <cell r="M3161">
            <v>3</v>
          </cell>
          <cell r="AN3161">
            <v>1</v>
          </cell>
          <cell r="AO3161">
            <v>0</v>
          </cell>
          <cell r="AP3161">
            <v>0</v>
          </cell>
          <cell r="AQ3161">
            <v>0</v>
          </cell>
          <cell r="AR3161">
            <v>0</v>
          </cell>
          <cell r="BH3161">
            <v>0</v>
          </cell>
          <cell r="BI3161">
            <v>2</v>
          </cell>
          <cell r="BJ3161">
            <v>0</v>
          </cell>
          <cell r="BK3161" t="str">
            <v>ŽU</v>
          </cell>
          <cell r="BN3161">
            <v>0</v>
          </cell>
        </row>
        <row r="3162">
          <cell r="A3162">
            <v>719000000</v>
          </cell>
          <cell r="D3162" t="str">
            <v>Trenčianska univerzita Alexandra Dubčeka v Trenčíne</v>
          </cell>
          <cell r="E3162" t="str">
            <v>Fakulta sociálno-ekonomických vzťahov</v>
          </cell>
          <cell r="L3162">
            <v>2</v>
          </cell>
          <cell r="M3162">
            <v>1</v>
          </cell>
          <cell r="AN3162">
            <v>1</v>
          </cell>
          <cell r="AO3162">
            <v>0</v>
          </cell>
          <cell r="AP3162">
            <v>0</v>
          </cell>
          <cell r="AQ3162">
            <v>0</v>
          </cell>
          <cell r="AR3162">
            <v>0</v>
          </cell>
          <cell r="BH3162">
            <v>0</v>
          </cell>
          <cell r="BI3162">
            <v>49</v>
          </cell>
          <cell r="BJ3162">
            <v>0</v>
          </cell>
          <cell r="BK3162" t="str">
            <v>TUAD</v>
          </cell>
          <cell r="BN3162">
            <v>0</v>
          </cell>
        </row>
        <row r="3163">
          <cell r="A3163">
            <v>711000000</v>
          </cell>
          <cell r="D3163" t="str">
            <v>Univerzita Pavla Jozefa Šafárika v Košiciach</v>
          </cell>
          <cell r="E3163" t="str">
            <v>Prírodovedecká fakulta</v>
          </cell>
          <cell r="L3163">
            <v>2</v>
          </cell>
          <cell r="M3163">
            <v>3</v>
          </cell>
          <cell r="AN3163">
            <v>0</v>
          </cell>
          <cell r="AO3163">
            <v>0</v>
          </cell>
          <cell r="AP3163">
            <v>0</v>
          </cell>
          <cell r="AQ3163">
            <v>0</v>
          </cell>
          <cell r="AR3163">
            <v>0</v>
          </cell>
          <cell r="BH3163">
            <v>0</v>
          </cell>
          <cell r="BI3163">
            <v>1</v>
          </cell>
          <cell r="BJ3163">
            <v>0</v>
          </cell>
          <cell r="BK3163" t="str">
            <v>UPJŠ</v>
          </cell>
          <cell r="BN3163">
            <v>0</v>
          </cell>
        </row>
        <row r="3164">
          <cell r="A3164">
            <v>716000000</v>
          </cell>
          <cell r="D3164" t="str">
            <v>Univerzita Konštantína Filozofa v Nitre</v>
          </cell>
          <cell r="E3164" t="str">
            <v>Filozofická fakulta</v>
          </cell>
          <cell r="L3164">
            <v>2</v>
          </cell>
          <cell r="M3164">
            <v>1</v>
          </cell>
          <cell r="AN3164">
            <v>0</v>
          </cell>
          <cell r="AO3164">
            <v>0</v>
          </cell>
          <cell r="AP3164">
            <v>0</v>
          </cell>
          <cell r="AQ3164">
            <v>0</v>
          </cell>
          <cell r="AR3164">
            <v>0</v>
          </cell>
          <cell r="BH3164">
            <v>0</v>
          </cell>
          <cell r="BI3164">
            <v>4.5</v>
          </cell>
          <cell r="BJ3164">
            <v>0</v>
          </cell>
          <cell r="BK3164" t="str">
            <v>UKF</v>
          </cell>
          <cell r="BN3164">
            <v>0</v>
          </cell>
        </row>
        <row r="3165">
          <cell r="A3165">
            <v>716000000</v>
          </cell>
          <cell r="D3165" t="str">
            <v>Univerzita Konštantína Filozofa v Nitre</v>
          </cell>
          <cell r="E3165" t="str">
            <v>Filozofická fakulta</v>
          </cell>
          <cell r="L3165">
            <v>2</v>
          </cell>
          <cell r="M3165">
            <v>1</v>
          </cell>
          <cell r="AN3165">
            <v>0</v>
          </cell>
          <cell r="AO3165">
            <v>0</v>
          </cell>
          <cell r="AP3165">
            <v>0</v>
          </cell>
          <cell r="AQ3165">
            <v>0</v>
          </cell>
          <cell r="AR3165">
            <v>0</v>
          </cell>
          <cell r="BH3165">
            <v>0</v>
          </cell>
          <cell r="BI3165">
            <v>1.5</v>
          </cell>
          <cell r="BJ3165">
            <v>0</v>
          </cell>
          <cell r="BK3165" t="str">
            <v>UKF</v>
          </cell>
          <cell r="BN3165">
            <v>0</v>
          </cell>
        </row>
        <row r="3166">
          <cell r="A3166">
            <v>716000000</v>
          </cell>
          <cell r="D3166" t="str">
            <v>Univerzita Konštantína Filozofa v Nitre</v>
          </cell>
          <cell r="E3166" t="str">
            <v>Filozofická fakulta</v>
          </cell>
          <cell r="L3166">
            <v>2</v>
          </cell>
          <cell r="M3166">
            <v>2</v>
          </cell>
          <cell r="AN3166">
            <v>0</v>
          </cell>
          <cell r="AO3166">
            <v>0</v>
          </cell>
          <cell r="AP3166">
            <v>0</v>
          </cell>
          <cell r="AQ3166">
            <v>0</v>
          </cell>
          <cell r="AR3166">
            <v>0</v>
          </cell>
          <cell r="BH3166">
            <v>0</v>
          </cell>
          <cell r="BI3166">
            <v>2.5</v>
          </cell>
          <cell r="BJ3166">
            <v>0</v>
          </cell>
          <cell r="BK3166" t="str">
            <v>UKF</v>
          </cell>
          <cell r="BN3166">
            <v>0</v>
          </cell>
        </row>
        <row r="3167">
          <cell r="A3167">
            <v>716000000</v>
          </cell>
          <cell r="D3167" t="str">
            <v>Univerzita Konštantína Filozofa v Nitre</v>
          </cell>
          <cell r="E3167" t="str">
            <v>Filozofická fakulta</v>
          </cell>
          <cell r="L3167">
            <v>2</v>
          </cell>
          <cell r="M3167">
            <v>2</v>
          </cell>
          <cell r="AN3167">
            <v>0</v>
          </cell>
          <cell r="AO3167">
            <v>0</v>
          </cell>
          <cell r="AP3167">
            <v>0</v>
          </cell>
          <cell r="AQ3167">
            <v>0</v>
          </cell>
          <cell r="AR3167">
            <v>0</v>
          </cell>
          <cell r="BH3167">
            <v>0</v>
          </cell>
          <cell r="BI3167">
            <v>2.5</v>
          </cell>
          <cell r="BJ3167">
            <v>0</v>
          </cell>
          <cell r="BK3167" t="str">
            <v>UKF</v>
          </cell>
          <cell r="BN3167">
            <v>0</v>
          </cell>
        </row>
        <row r="3168">
          <cell r="A3168">
            <v>716000000</v>
          </cell>
          <cell r="D3168" t="str">
            <v>Univerzita Konštantína Filozofa v Nitre</v>
          </cell>
          <cell r="E3168" t="str">
            <v>Filozofická fakulta</v>
          </cell>
          <cell r="L3168">
            <v>2</v>
          </cell>
          <cell r="M3168">
            <v>1</v>
          </cell>
          <cell r="AN3168">
            <v>0</v>
          </cell>
          <cell r="AO3168">
            <v>0</v>
          </cell>
          <cell r="AP3168">
            <v>0</v>
          </cell>
          <cell r="AQ3168">
            <v>0</v>
          </cell>
          <cell r="AR3168">
            <v>0</v>
          </cell>
          <cell r="BH3168">
            <v>0</v>
          </cell>
          <cell r="BI3168">
            <v>3</v>
          </cell>
          <cell r="BJ3168">
            <v>0</v>
          </cell>
          <cell r="BK3168" t="str">
            <v>UKF</v>
          </cell>
          <cell r="BN3168">
            <v>0</v>
          </cell>
        </row>
        <row r="3169">
          <cell r="A3169">
            <v>702000000</v>
          </cell>
          <cell r="D3169" t="str">
            <v>Slovenská technická univerzita v Bratislave</v>
          </cell>
          <cell r="E3169" t="str">
            <v>Fakulta elektrotechniky a informatiky</v>
          </cell>
          <cell r="L3169">
            <v>1</v>
          </cell>
          <cell r="M3169">
            <v>3</v>
          </cell>
          <cell r="AN3169">
            <v>1</v>
          </cell>
          <cell r="AO3169">
            <v>0</v>
          </cell>
          <cell r="AP3169">
            <v>0</v>
          </cell>
          <cell r="AQ3169">
            <v>1</v>
          </cell>
          <cell r="AR3169">
            <v>1</v>
          </cell>
          <cell r="BH3169">
            <v>8.4</v>
          </cell>
          <cell r="BI3169">
            <v>1</v>
          </cell>
          <cell r="BJ3169">
            <v>1</v>
          </cell>
          <cell r="BK3169" t="str">
            <v>STU</v>
          </cell>
          <cell r="BN3169">
            <v>1</v>
          </cell>
        </row>
        <row r="3170">
          <cell r="A3170">
            <v>705000000</v>
          </cell>
          <cell r="D3170" t="str">
            <v>Technická univerzita vo Zvolene</v>
          </cell>
          <cell r="E3170" t="str">
            <v>Fakulta ekológie a environmentalistiky</v>
          </cell>
          <cell r="L3170">
            <v>2</v>
          </cell>
          <cell r="M3170">
            <v>2</v>
          </cell>
          <cell r="AN3170">
            <v>0</v>
          </cell>
          <cell r="AO3170">
            <v>0</v>
          </cell>
          <cell r="AP3170">
            <v>0</v>
          </cell>
          <cell r="AQ3170">
            <v>0</v>
          </cell>
          <cell r="AR3170">
            <v>0</v>
          </cell>
          <cell r="BH3170">
            <v>0</v>
          </cell>
          <cell r="BI3170">
            <v>1</v>
          </cell>
          <cell r="BJ3170">
            <v>0</v>
          </cell>
          <cell r="BK3170" t="str">
            <v>TUZVO</v>
          </cell>
          <cell r="BN3170">
            <v>0</v>
          </cell>
        </row>
        <row r="3171">
          <cell r="A3171">
            <v>701000000</v>
          </cell>
          <cell r="D3171" t="str">
            <v>Univerzita Komenského v Bratislave</v>
          </cell>
          <cell r="E3171" t="str">
            <v>Fakulta matematiky, fyziky a informatiky</v>
          </cell>
          <cell r="L3171">
            <v>1</v>
          </cell>
          <cell r="M3171">
            <v>2</v>
          </cell>
          <cell r="AN3171">
            <v>1</v>
          </cell>
          <cell r="AO3171">
            <v>1</v>
          </cell>
          <cell r="AP3171">
            <v>0</v>
          </cell>
          <cell r="AQ3171">
            <v>0</v>
          </cell>
          <cell r="AR3171">
            <v>1</v>
          </cell>
          <cell r="BH3171">
            <v>1.2717391304347827</v>
          </cell>
          <cell r="BI3171">
            <v>1</v>
          </cell>
          <cell r="BJ3171">
            <v>0</v>
          </cell>
          <cell r="BK3171" t="str">
            <v>UK</v>
          </cell>
          <cell r="BN3171">
            <v>1</v>
          </cell>
        </row>
        <row r="3172">
          <cell r="A3172">
            <v>717000000</v>
          </cell>
          <cell r="D3172" t="str">
            <v>Prešovská univerzita v Prešove</v>
          </cell>
          <cell r="E3172" t="str">
            <v>Filozofická fakulta</v>
          </cell>
          <cell r="L3172">
            <v>2</v>
          </cell>
          <cell r="M3172">
            <v>3</v>
          </cell>
          <cell r="AN3172">
            <v>0</v>
          </cell>
          <cell r="AO3172">
            <v>0</v>
          </cell>
          <cell r="AP3172">
            <v>0</v>
          </cell>
          <cell r="AQ3172">
            <v>0</v>
          </cell>
          <cell r="AR3172">
            <v>0</v>
          </cell>
          <cell r="BH3172">
            <v>0</v>
          </cell>
          <cell r="BI3172">
            <v>1</v>
          </cell>
          <cell r="BJ3172">
            <v>0</v>
          </cell>
          <cell r="BK3172" t="str">
            <v>PU</v>
          </cell>
          <cell r="BN3172">
            <v>0</v>
          </cell>
        </row>
        <row r="3173">
          <cell r="A3173">
            <v>717000000</v>
          </cell>
          <cell r="D3173" t="str">
            <v>Prešovská univerzita v Prešove</v>
          </cell>
          <cell r="E3173" t="str">
            <v>Filozofická fakulta</v>
          </cell>
          <cell r="L3173">
            <v>1</v>
          </cell>
          <cell r="M3173">
            <v>2</v>
          </cell>
          <cell r="AN3173">
            <v>1</v>
          </cell>
          <cell r="AO3173">
            <v>1</v>
          </cell>
          <cell r="AP3173">
            <v>0</v>
          </cell>
          <cell r="AQ3173">
            <v>0</v>
          </cell>
          <cell r="AR3173">
            <v>1</v>
          </cell>
          <cell r="BH3173">
            <v>0.75</v>
          </cell>
          <cell r="BI3173">
            <v>1</v>
          </cell>
          <cell r="BJ3173">
            <v>0</v>
          </cell>
          <cell r="BK3173" t="str">
            <v>PU</v>
          </cell>
          <cell r="BN3173">
            <v>1</v>
          </cell>
        </row>
        <row r="3174">
          <cell r="A3174">
            <v>717000000</v>
          </cell>
          <cell r="D3174" t="str">
            <v>Prešovská univerzita v Prešove</v>
          </cell>
          <cell r="E3174" t="str">
            <v>Filozofická fakulta</v>
          </cell>
          <cell r="L3174">
            <v>1</v>
          </cell>
          <cell r="M3174">
            <v>2</v>
          </cell>
          <cell r="AN3174">
            <v>1</v>
          </cell>
          <cell r="AO3174">
            <v>1</v>
          </cell>
          <cell r="AP3174">
            <v>0</v>
          </cell>
          <cell r="AQ3174">
            <v>0</v>
          </cell>
          <cell r="AR3174">
            <v>1</v>
          </cell>
          <cell r="BH3174">
            <v>0.44444444444444442</v>
          </cell>
          <cell r="BI3174">
            <v>1</v>
          </cell>
          <cell r="BJ3174">
            <v>0</v>
          </cell>
          <cell r="BK3174" t="str">
            <v>PU</v>
          </cell>
          <cell r="BN3174">
            <v>1</v>
          </cell>
        </row>
        <row r="3175">
          <cell r="A3175">
            <v>717000000</v>
          </cell>
          <cell r="D3175" t="str">
            <v>Prešovská univerzita v Prešove</v>
          </cell>
          <cell r="E3175" t="str">
            <v>Gréckokatolícka teologická fakulta</v>
          </cell>
          <cell r="L3175">
            <v>2</v>
          </cell>
          <cell r="M3175">
            <v>2</v>
          </cell>
          <cell r="AN3175">
            <v>0</v>
          </cell>
          <cell r="AO3175">
            <v>0</v>
          </cell>
          <cell r="AP3175">
            <v>0</v>
          </cell>
          <cell r="AQ3175">
            <v>0</v>
          </cell>
          <cell r="AR3175">
            <v>0</v>
          </cell>
          <cell r="BH3175">
            <v>0</v>
          </cell>
          <cell r="BI3175">
            <v>8</v>
          </cell>
          <cell r="BJ3175">
            <v>0</v>
          </cell>
          <cell r="BK3175" t="str">
            <v>PU</v>
          </cell>
          <cell r="BN3175">
            <v>0</v>
          </cell>
        </row>
        <row r="3176">
          <cell r="A3176">
            <v>717000000</v>
          </cell>
          <cell r="D3176" t="str">
            <v>Prešovská univerzita v Prešove</v>
          </cell>
          <cell r="E3176" t="str">
            <v>Gréckokatolícka teologická fakulta</v>
          </cell>
          <cell r="L3176">
            <v>2</v>
          </cell>
          <cell r="M3176">
            <v>1</v>
          </cell>
          <cell r="AN3176">
            <v>0</v>
          </cell>
          <cell r="AO3176">
            <v>0</v>
          </cell>
          <cell r="AP3176">
            <v>0</v>
          </cell>
          <cell r="AQ3176">
            <v>0</v>
          </cell>
          <cell r="AR3176">
            <v>0</v>
          </cell>
          <cell r="BH3176">
            <v>0</v>
          </cell>
          <cell r="BI3176">
            <v>13</v>
          </cell>
          <cell r="BJ3176">
            <v>0</v>
          </cell>
          <cell r="BK3176" t="str">
            <v>PU</v>
          </cell>
          <cell r="BN3176">
            <v>0</v>
          </cell>
        </row>
        <row r="3177">
          <cell r="A3177">
            <v>717000000</v>
          </cell>
          <cell r="D3177" t="str">
            <v>Prešovská univerzita v Prešove</v>
          </cell>
          <cell r="E3177" t="str">
            <v>Gréckokatolícka teologická fakulta</v>
          </cell>
          <cell r="L3177">
            <v>2</v>
          </cell>
          <cell r="M3177">
            <v>2</v>
          </cell>
          <cell r="AN3177">
            <v>0</v>
          </cell>
          <cell r="AO3177">
            <v>0</v>
          </cell>
          <cell r="AP3177">
            <v>0</v>
          </cell>
          <cell r="AQ3177">
            <v>0</v>
          </cell>
          <cell r="AR3177">
            <v>0</v>
          </cell>
          <cell r="BH3177">
            <v>0</v>
          </cell>
          <cell r="BI3177">
            <v>9</v>
          </cell>
          <cell r="BJ3177">
            <v>0</v>
          </cell>
          <cell r="BK3177" t="str">
            <v>PU</v>
          </cell>
          <cell r="BN3177">
            <v>0</v>
          </cell>
        </row>
        <row r="3178">
          <cell r="A3178">
            <v>717000000</v>
          </cell>
          <cell r="D3178" t="str">
            <v>Prešovská univerzita v Prešove</v>
          </cell>
          <cell r="E3178" t="str">
            <v>Gréckokatolícka teologická fakulta</v>
          </cell>
          <cell r="L3178">
            <v>2</v>
          </cell>
          <cell r="M3178">
            <v>1</v>
          </cell>
          <cell r="AN3178">
            <v>0</v>
          </cell>
          <cell r="AO3178">
            <v>0</v>
          </cell>
          <cell r="AP3178">
            <v>0</v>
          </cell>
          <cell r="AQ3178">
            <v>0</v>
          </cell>
          <cell r="AR3178">
            <v>0</v>
          </cell>
          <cell r="BH3178">
            <v>0</v>
          </cell>
          <cell r="BI3178">
            <v>9</v>
          </cell>
          <cell r="BJ3178">
            <v>0</v>
          </cell>
          <cell r="BK3178" t="str">
            <v>PU</v>
          </cell>
          <cell r="BN3178">
            <v>0</v>
          </cell>
        </row>
        <row r="3179">
          <cell r="A3179">
            <v>717000000</v>
          </cell>
          <cell r="D3179" t="str">
            <v>Prešovská univerzita v Prešove</v>
          </cell>
          <cell r="E3179" t="str">
            <v>Fakulta humanitných a prírodných vied</v>
          </cell>
          <cell r="L3179">
            <v>1</v>
          </cell>
          <cell r="M3179">
            <v>3</v>
          </cell>
          <cell r="AN3179">
            <v>2</v>
          </cell>
          <cell r="AO3179">
            <v>0</v>
          </cell>
          <cell r="AP3179">
            <v>0</v>
          </cell>
          <cell r="AQ3179">
            <v>0</v>
          </cell>
          <cell r="AR3179">
            <v>2</v>
          </cell>
          <cell r="BH3179">
            <v>16.8</v>
          </cell>
          <cell r="BI3179">
            <v>2</v>
          </cell>
          <cell r="BJ3179">
            <v>2</v>
          </cell>
          <cell r="BK3179" t="str">
            <v>PU</v>
          </cell>
          <cell r="BN3179">
            <v>2</v>
          </cell>
        </row>
        <row r="3180">
          <cell r="A3180">
            <v>717000000</v>
          </cell>
          <cell r="D3180" t="str">
            <v>Prešovská univerzita v Prešove</v>
          </cell>
          <cell r="E3180" t="str">
            <v>Fakulta manažmentu, ekonomiky a obchodu</v>
          </cell>
          <cell r="L3180">
            <v>2</v>
          </cell>
          <cell r="M3180">
            <v>2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>
            <v>0</v>
          </cell>
          <cell r="BH3180">
            <v>0</v>
          </cell>
          <cell r="BI3180">
            <v>41</v>
          </cell>
          <cell r="BJ3180">
            <v>0</v>
          </cell>
          <cell r="BK3180" t="str">
            <v>PU</v>
          </cell>
          <cell r="BN3180">
            <v>0</v>
          </cell>
        </row>
        <row r="3181">
          <cell r="A3181">
            <v>717000000</v>
          </cell>
          <cell r="D3181" t="str">
            <v>Prešovská univerzita v Prešove</v>
          </cell>
          <cell r="E3181" t="str">
            <v>Fakulta manažmentu, ekonomiky a obchodu</v>
          </cell>
          <cell r="L3181">
            <v>2</v>
          </cell>
          <cell r="M3181">
            <v>1</v>
          </cell>
          <cell r="AN3181">
            <v>0</v>
          </cell>
          <cell r="AO3181">
            <v>0</v>
          </cell>
          <cell r="AP3181">
            <v>0</v>
          </cell>
          <cell r="AQ3181">
            <v>0</v>
          </cell>
          <cell r="AR3181">
            <v>0</v>
          </cell>
          <cell r="BH3181">
            <v>0</v>
          </cell>
          <cell r="BI3181">
            <v>18</v>
          </cell>
          <cell r="BJ3181">
            <v>0</v>
          </cell>
          <cell r="BK3181" t="str">
            <v>PU</v>
          </cell>
          <cell r="BN3181">
            <v>0</v>
          </cell>
        </row>
        <row r="3182">
          <cell r="A3182">
            <v>717000000</v>
          </cell>
          <cell r="D3182" t="str">
            <v>Prešovská univerzita v Prešove</v>
          </cell>
          <cell r="E3182" t="str">
            <v>Fakulta manažmentu, ekonomiky a obchodu</v>
          </cell>
          <cell r="L3182">
            <v>2</v>
          </cell>
          <cell r="M3182">
            <v>1</v>
          </cell>
          <cell r="AN3182">
            <v>0</v>
          </cell>
          <cell r="AO3182">
            <v>0</v>
          </cell>
          <cell r="AP3182">
            <v>0</v>
          </cell>
          <cell r="AQ3182">
            <v>0</v>
          </cell>
          <cell r="AR3182">
            <v>0</v>
          </cell>
          <cell r="BH3182">
            <v>0</v>
          </cell>
          <cell r="BI3182">
            <v>35</v>
          </cell>
          <cell r="BJ3182">
            <v>0</v>
          </cell>
          <cell r="BK3182" t="str">
            <v>PU</v>
          </cell>
          <cell r="BN3182">
            <v>0</v>
          </cell>
        </row>
        <row r="3183">
          <cell r="A3183">
            <v>717000000</v>
          </cell>
          <cell r="D3183" t="str">
            <v>Prešovská univerzita v Prešove</v>
          </cell>
          <cell r="E3183" t="str">
            <v>Fakulta manažmentu, ekonomiky a obchodu</v>
          </cell>
          <cell r="L3183">
            <v>2</v>
          </cell>
          <cell r="M3183">
            <v>1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>
            <v>0</v>
          </cell>
          <cell r="BH3183">
            <v>0</v>
          </cell>
          <cell r="BI3183">
            <v>9</v>
          </cell>
          <cell r="BJ3183">
            <v>0</v>
          </cell>
          <cell r="BK3183" t="str">
            <v>PU</v>
          </cell>
          <cell r="BN3183">
            <v>0</v>
          </cell>
        </row>
        <row r="3184">
          <cell r="A3184">
            <v>717000000</v>
          </cell>
          <cell r="D3184" t="str">
            <v>Prešovská univerzita v Prešove</v>
          </cell>
          <cell r="E3184" t="str">
            <v>Pedagogická fakulta</v>
          </cell>
          <cell r="L3184">
            <v>2</v>
          </cell>
          <cell r="M3184">
            <v>1</v>
          </cell>
          <cell r="AN3184">
            <v>1</v>
          </cell>
          <cell r="AO3184">
            <v>0</v>
          </cell>
          <cell r="AP3184">
            <v>0</v>
          </cell>
          <cell r="AQ3184">
            <v>0</v>
          </cell>
          <cell r="AR3184">
            <v>0</v>
          </cell>
          <cell r="BH3184">
            <v>0</v>
          </cell>
          <cell r="BI3184">
            <v>161</v>
          </cell>
          <cell r="BJ3184">
            <v>0</v>
          </cell>
          <cell r="BK3184" t="str">
            <v>PU</v>
          </cell>
          <cell r="BN3184">
            <v>0</v>
          </cell>
        </row>
        <row r="3185">
          <cell r="A3185">
            <v>717000000</v>
          </cell>
          <cell r="D3185" t="str">
            <v>Prešovská univerzita v Prešove</v>
          </cell>
          <cell r="E3185" t="str">
            <v>Pedagogická fakulta</v>
          </cell>
          <cell r="L3185">
            <v>2</v>
          </cell>
          <cell r="M3185">
            <v>2</v>
          </cell>
          <cell r="AN3185">
            <v>0</v>
          </cell>
          <cell r="AO3185">
            <v>0</v>
          </cell>
          <cell r="AP3185">
            <v>0</v>
          </cell>
          <cell r="AQ3185">
            <v>0</v>
          </cell>
          <cell r="AR3185">
            <v>0</v>
          </cell>
          <cell r="BH3185">
            <v>0</v>
          </cell>
          <cell r="BI3185">
            <v>76</v>
          </cell>
          <cell r="BJ3185">
            <v>0</v>
          </cell>
          <cell r="BK3185" t="str">
            <v>PU</v>
          </cell>
          <cell r="BN3185">
            <v>0</v>
          </cell>
        </row>
        <row r="3186">
          <cell r="A3186">
            <v>717000000</v>
          </cell>
          <cell r="D3186" t="str">
            <v>Prešovská univerzita v Prešove</v>
          </cell>
          <cell r="E3186" t="str">
            <v>Pedagogická fakulta</v>
          </cell>
          <cell r="L3186">
            <v>2</v>
          </cell>
          <cell r="M3186">
            <v>2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>
            <v>0</v>
          </cell>
          <cell r="BH3186">
            <v>0</v>
          </cell>
          <cell r="BI3186">
            <v>54</v>
          </cell>
          <cell r="BJ3186">
            <v>0</v>
          </cell>
          <cell r="BK3186" t="str">
            <v>PU</v>
          </cell>
          <cell r="BN3186">
            <v>0</v>
          </cell>
        </row>
        <row r="3187">
          <cell r="A3187">
            <v>717000000</v>
          </cell>
          <cell r="D3187" t="str">
            <v>Prešovská univerzita v Prešove</v>
          </cell>
          <cell r="E3187" t="str">
            <v>Pedagogická fakulta</v>
          </cell>
          <cell r="L3187">
            <v>2</v>
          </cell>
          <cell r="M3187">
            <v>2</v>
          </cell>
          <cell r="AN3187">
            <v>0</v>
          </cell>
          <cell r="AO3187">
            <v>0</v>
          </cell>
          <cell r="AP3187">
            <v>0</v>
          </cell>
          <cell r="AQ3187">
            <v>0</v>
          </cell>
          <cell r="AR3187">
            <v>0</v>
          </cell>
          <cell r="BH3187">
            <v>0</v>
          </cell>
          <cell r="BI3187">
            <v>19</v>
          </cell>
          <cell r="BJ3187">
            <v>0</v>
          </cell>
          <cell r="BK3187" t="str">
            <v>PU</v>
          </cell>
          <cell r="BN3187">
            <v>0</v>
          </cell>
        </row>
        <row r="3188">
          <cell r="A3188">
            <v>717000000</v>
          </cell>
          <cell r="D3188" t="str">
            <v>Prešovská univerzita v Prešove</v>
          </cell>
          <cell r="E3188" t="str">
            <v>Pedagogická fakulta</v>
          </cell>
          <cell r="L3188">
            <v>2</v>
          </cell>
          <cell r="M3188">
            <v>1</v>
          </cell>
          <cell r="AN3188">
            <v>0</v>
          </cell>
          <cell r="AO3188">
            <v>0</v>
          </cell>
          <cell r="AP3188">
            <v>0</v>
          </cell>
          <cell r="AQ3188">
            <v>0</v>
          </cell>
          <cell r="AR3188">
            <v>0</v>
          </cell>
          <cell r="BH3188">
            <v>0</v>
          </cell>
          <cell r="BI3188">
            <v>22</v>
          </cell>
          <cell r="BJ3188">
            <v>0</v>
          </cell>
          <cell r="BK3188" t="str">
            <v>PU</v>
          </cell>
          <cell r="BN3188">
            <v>0</v>
          </cell>
        </row>
        <row r="3189">
          <cell r="A3189">
            <v>717000000</v>
          </cell>
          <cell r="D3189" t="str">
            <v>Prešovská univerzita v Prešove</v>
          </cell>
          <cell r="E3189" t="str">
            <v>Pedagogická fakulta</v>
          </cell>
          <cell r="L3189">
            <v>2</v>
          </cell>
          <cell r="M3189">
            <v>2</v>
          </cell>
          <cell r="AN3189">
            <v>0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BH3189">
            <v>0</v>
          </cell>
          <cell r="BI3189">
            <v>12</v>
          </cell>
          <cell r="BJ3189">
            <v>0</v>
          </cell>
          <cell r="BK3189" t="str">
            <v>PU</v>
          </cell>
          <cell r="BN3189">
            <v>0</v>
          </cell>
        </row>
        <row r="3190">
          <cell r="A3190">
            <v>717000000</v>
          </cell>
          <cell r="D3190" t="str">
            <v>Prešovská univerzita v Prešove</v>
          </cell>
          <cell r="E3190" t="str">
            <v>Pedagogická fakulta</v>
          </cell>
          <cell r="L3190">
            <v>2</v>
          </cell>
          <cell r="M3190">
            <v>1</v>
          </cell>
          <cell r="AN3190">
            <v>0</v>
          </cell>
          <cell r="AO3190">
            <v>0</v>
          </cell>
          <cell r="AP3190">
            <v>0</v>
          </cell>
          <cell r="AQ3190">
            <v>0</v>
          </cell>
          <cell r="AR3190">
            <v>0</v>
          </cell>
          <cell r="BH3190">
            <v>0</v>
          </cell>
          <cell r="BI3190">
            <v>33</v>
          </cell>
          <cell r="BJ3190">
            <v>0</v>
          </cell>
          <cell r="BK3190" t="str">
            <v>PU</v>
          </cell>
          <cell r="BN3190">
            <v>0</v>
          </cell>
        </row>
        <row r="3191">
          <cell r="A3191">
            <v>717000000</v>
          </cell>
          <cell r="D3191" t="str">
            <v>Prešovská univerzita v Prešove</v>
          </cell>
          <cell r="E3191" t="str">
            <v>Pravoslávna bohoslovecká fakulta</v>
          </cell>
          <cell r="L3191">
            <v>2</v>
          </cell>
          <cell r="M3191">
            <v>1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BH3191">
            <v>0</v>
          </cell>
          <cell r="BI3191">
            <v>18</v>
          </cell>
          <cell r="BJ3191">
            <v>0</v>
          </cell>
          <cell r="BK3191" t="str">
            <v>PU</v>
          </cell>
          <cell r="BN3191">
            <v>0</v>
          </cell>
        </row>
        <row r="3192">
          <cell r="A3192">
            <v>717000000</v>
          </cell>
          <cell r="D3192" t="str">
            <v>Prešovská univerzita v Prešove</v>
          </cell>
          <cell r="E3192" t="str">
            <v>Pravoslávna bohoslovecká fakulta</v>
          </cell>
          <cell r="L3192">
            <v>2</v>
          </cell>
          <cell r="M3192">
            <v>2</v>
          </cell>
          <cell r="AN3192">
            <v>0</v>
          </cell>
          <cell r="AO3192">
            <v>0</v>
          </cell>
          <cell r="AP3192">
            <v>0</v>
          </cell>
          <cell r="AQ3192">
            <v>0</v>
          </cell>
          <cell r="AR3192">
            <v>0</v>
          </cell>
          <cell r="BH3192">
            <v>0</v>
          </cell>
          <cell r="BI3192">
            <v>20</v>
          </cell>
          <cell r="BJ3192">
            <v>0</v>
          </cell>
          <cell r="BK3192" t="str">
            <v>PU</v>
          </cell>
          <cell r="BN3192">
            <v>0</v>
          </cell>
        </row>
        <row r="3193">
          <cell r="A3193">
            <v>717000000</v>
          </cell>
          <cell r="D3193" t="str">
            <v>Prešovská univerzita v Prešove</v>
          </cell>
          <cell r="E3193" t="str">
            <v>Pravoslávna bohoslovecká fakulta</v>
          </cell>
          <cell r="L3193">
            <v>2</v>
          </cell>
          <cell r="M3193">
            <v>4</v>
          </cell>
          <cell r="AN3193">
            <v>0</v>
          </cell>
          <cell r="AO3193">
            <v>0</v>
          </cell>
          <cell r="AP3193">
            <v>0</v>
          </cell>
          <cell r="AQ3193">
            <v>0</v>
          </cell>
          <cell r="AR3193">
            <v>0</v>
          </cell>
          <cell r="BH3193">
            <v>0</v>
          </cell>
          <cell r="BI3193">
            <v>21</v>
          </cell>
          <cell r="BJ3193">
            <v>0</v>
          </cell>
          <cell r="BK3193" t="str">
            <v>PU</v>
          </cell>
          <cell r="BN3193">
            <v>0</v>
          </cell>
        </row>
        <row r="3194">
          <cell r="A3194">
            <v>717000000</v>
          </cell>
          <cell r="D3194" t="str">
            <v>Prešovská univerzita v Prešove</v>
          </cell>
          <cell r="E3194" t="str">
            <v>Fakulta zdravotníckych odborov</v>
          </cell>
          <cell r="L3194">
            <v>2</v>
          </cell>
          <cell r="M3194">
            <v>5</v>
          </cell>
          <cell r="AN3194">
            <v>1</v>
          </cell>
          <cell r="AO3194">
            <v>0</v>
          </cell>
          <cell r="AP3194">
            <v>0</v>
          </cell>
          <cell r="AQ3194">
            <v>0</v>
          </cell>
          <cell r="AR3194">
            <v>0</v>
          </cell>
          <cell r="BH3194">
            <v>0</v>
          </cell>
          <cell r="BI3194">
            <v>33</v>
          </cell>
          <cell r="BJ3194">
            <v>0</v>
          </cell>
          <cell r="BK3194" t="str">
            <v>PU</v>
          </cell>
          <cell r="BN3194">
            <v>0</v>
          </cell>
        </row>
        <row r="3195">
          <cell r="A3195">
            <v>717000000</v>
          </cell>
          <cell r="D3195" t="str">
            <v>Prešovská univerzita v Prešove</v>
          </cell>
          <cell r="E3195" t="str">
            <v>Fakulta zdravotníckych odborov</v>
          </cell>
          <cell r="L3195">
            <v>2</v>
          </cell>
          <cell r="M3195">
            <v>2</v>
          </cell>
          <cell r="AN3195">
            <v>0</v>
          </cell>
          <cell r="AO3195">
            <v>0</v>
          </cell>
          <cell r="AP3195">
            <v>0</v>
          </cell>
          <cell r="AQ3195">
            <v>0</v>
          </cell>
          <cell r="AR3195">
            <v>0</v>
          </cell>
          <cell r="BH3195">
            <v>0</v>
          </cell>
          <cell r="BI3195">
            <v>28</v>
          </cell>
          <cell r="BJ3195">
            <v>0</v>
          </cell>
          <cell r="BK3195" t="str">
            <v>PU</v>
          </cell>
          <cell r="BN3195">
            <v>0</v>
          </cell>
        </row>
        <row r="3196">
          <cell r="A3196">
            <v>717000000</v>
          </cell>
          <cell r="D3196" t="str">
            <v>Prešovská univerzita v Prešove</v>
          </cell>
          <cell r="E3196" t="str">
            <v>Fakulta zdravotníckych odborov</v>
          </cell>
          <cell r="L3196">
            <v>2</v>
          </cell>
          <cell r="M3196">
            <v>5</v>
          </cell>
          <cell r="AN3196">
            <v>1</v>
          </cell>
          <cell r="AO3196">
            <v>0</v>
          </cell>
          <cell r="AP3196">
            <v>0</v>
          </cell>
          <cell r="AQ3196">
            <v>0</v>
          </cell>
          <cell r="AR3196">
            <v>0</v>
          </cell>
          <cell r="BH3196">
            <v>0</v>
          </cell>
          <cell r="BI3196">
            <v>57</v>
          </cell>
          <cell r="BJ3196">
            <v>0</v>
          </cell>
          <cell r="BK3196" t="str">
            <v>PU</v>
          </cell>
          <cell r="BN3196">
            <v>0</v>
          </cell>
        </row>
        <row r="3197">
          <cell r="A3197">
            <v>717000000</v>
          </cell>
          <cell r="D3197" t="str">
            <v>Prešovská univerzita v Prešove</v>
          </cell>
          <cell r="E3197">
            <v>0</v>
          </cell>
          <cell r="L3197">
            <v>1</v>
          </cell>
          <cell r="M3197">
            <v>2</v>
          </cell>
          <cell r="AN3197">
            <v>0.5</v>
          </cell>
          <cell r="AO3197">
            <v>0.5</v>
          </cell>
          <cell r="AP3197">
            <v>0</v>
          </cell>
          <cell r="AQ3197">
            <v>0</v>
          </cell>
          <cell r="AR3197">
            <v>0.5</v>
          </cell>
          <cell r="BH3197">
            <v>0.54255319148936165</v>
          </cell>
          <cell r="BI3197">
            <v>0.5</v>
          </cell>
          <cell r="BJ3197">
            <v>0</v>
          </cell>
          <cell r="BK3197" t="str">
            <v>PU</v>
          </cell>
          <cell r="BN3197">
            <v>0.5</v>
          </cell>
        </row>
        <row r="3198">
          <cell r="A3198">
            <v>717000000</v>
          </cell>
          <cell r="D3198" t="str">
            <v>Prešovská univerzita v Prešove</v>
          </cell>
          <cell r="E3198">
            <v>0</v>
          </cell>
          <cell r="L3198">
            <v>1</v>
          </cell>
          <cell r="M3198">
            <v>1</v>
          </cell>
          <cell r="AN3198">
            <v>0.5</v>
          </cell>
          <cell r="AO3198">
            <v>0.5</v>
          </cell>
          <cell r="AP3198">
            <v>0</v>
          </cell>
          <cell r="AQ3198">
            <v>0</v>
          </cell>
          <cell r="AR3198">
            <v>0.5</v>
          </cell>
          <cell r="BH3198">
            <v>0.38500000000000001</v>
          </cell>
          <cell r="BI3198">
            <v>0.5</v>
          </cell>
          <cell r="BJ3198">
            <v>0</v>
          </cell>
          <cell r="BK3198" t="str">
            <v>PU</v>
          </cell>
          <cell r="BN3198">
            <v>0.5</v>
          </cell>
        </row>
        <row r="3199">
          <cell r="A3199">
            <v>701000000</v>
          </cell>
          <cell r="D3199" t="str">
            <v>Univerzita Komenského v Bratislave</v>
          </cell>
          <cell r="E3199" t="str">
            <v>Právnická fakulta</v>
          </cell>
          <cell r="L3199">
            <v>1</v>
          </cell>
          <cell r="M3199">
            <v>2</v>
          </cell>
          <cell r="AN3199">
            <v>1</v>
          </cell>
          <cell r="AO3199">
            <v>1</v>
          </cell>
          <cell r="AP3199">
            <v>0</v>
          </cell>
          <cell r="AQ3199">
            <v>0</v>
          </cell>
          <cell r="AR3199">
            <v>1</v>
          </cell>
          <cell r="BH3199">
            <v>0.93227091633466141</v>
          </cell>
          <cell r="BI3199">
            <v>1</v>
          </cell>
          <cell r="BJ3199">
            <v>0</v>
          </cell>
          <cell r="BK3199" t="str">
            <v>UK</v>
          </cell>
          <cell r="BN3199">
            <v>1</v>
          </cell>
        </row>
        <row r="3200">
          <cell r="A3200">
            <v>727000000</v>
          </cell>
          <cell r="D3200" t="str">
            <v>Paneurópska vysoká škola</v>
          </cell>
          <cell r="E3200" t="str">
            <v>Fakulta práva</v>
          </cell>
          <cell r="L3200">
            <v>2</v>
          </cell>
          <cell r="M3200">
            <v>3</v>
          </cell>
          <cell r="AN3200">
            <v>0</v>
          </cell>
          <cell r="AO3200">
            <v>0</v>
          </cell>
          <cell r="AP3200">
            <v>0</v>
          </cell>
          <cell r="AQ3200">
            <v>0</v>
          </cell>
          <cell r="AR3200">
            <v>0</v>
          </cell>
          <cell r="BH3200">
            <v>0</v>
          </cell>
          <cell r="BI3200">
            <v>1</v>
          </cell>
          <cell r="BJ3200">
            <v>0</v>
          </cell>
          <cell r="BK3200" t="str">
            <v>PEVŠ</v>
          </cell>
          <cell r="BN3200">
            <v>0</v>
          </cell>
        </row>
        <row r="3201">
          <cell r="A3201">
            <v>719000000</v>
          </cell>
          <cell r="D3201" t="str">
            <v>Trenčianska univerzita Alexandra Dubčeka v Trenčíne</v>
          </cell>
          <cell r="E3201" t="str">
            <v>Fakulta sociálno-ekonomických vzťahov</v>
          </cell>
          <cell r="L3201">
            <v>2</v>
          </cell>
          <cell r="M3201">
            <v>1</v>
          </cell>
          <cell r="AN3201">
            <v>0</v>
          </cell>
          <cell r="AO3201">
            <v>0</v>
          </cell>
          <cell r="AP3201">
            <v>0</v>
          </cell>
          <cell r="AQ3201">
            <v>0</v>
          </cell>
          <cell r="AR3201">
            <v>0</v>
          </cell>
          <cell r="BH3201">
            <v>0</v>
          </cell>
          <cell r="BI3201">
            <v>12</v>
          </cell>
          <cell r="BJ3201">
            <v>0</v>
          </cell>
          <cell r="BK3201" t="str">
            <v>TUAD</v>
          </cell>
          <cell r="BN3201">
            <v>0</v>
          </cell>
        </row>
        <row r="3202">
          <cell r="A3202">
            <v>719000000</v>
          </cell>
          <cell r="D3202" t="str">
            <v>Trenčianska univerzita Alexandra Dubčeka v Trenčíne</v>
          </cell>
          <cell r="E3202" t="str">
            <v>Fakulta sociálno-ekonomických vzťahov</v>
          </cell>
          <cell r="L3202">
            <v>2</v>
          </cell>
          <cell r="M3202">
            <v>2</v>
          </cell>
          <cell r="AN3202">
            <v>1</v>
          </cell>
          <cell r="AO3202">
            <v>0</v>
          </cell>
          <cell r="AP3202">
            <v>0</v>
          </cell>
          <cell r="AQ3202">
            <v>0</v>
          </cell>
          <cell r="AR3202">
            <v>0</v>
          </cell>
          <cell r="BH3202">
            <v>0</v>
          </cell>
          <cell r="BI3202">
            <v>52</v>
          </cell>
          <cell r="BJ3202">
            <v>0</v>
          </cell>
          <cell r="BK3202" t="str">
            <v>TUAD</v>
          </cell>
          <cell r="BN3202">
            <v>0</v>
          </cell>
        </row>
        <row r="3203">
          <cell r="A3203">
            <v>798000000</v>
          </cell>
          <cell r="D3203" t="str">
            <v>Collegium Humanum - Szkoła Główna Menedżerska</v>
          </cell>
          <cell r="E3203">
            <v>0</v>
          </cell>
          <cell r="L3203">
            <v>2</v>
          </cell>
          <cell r="M3203">
            <v>1</v>
          </cell>
          <cell r="AN3203">
            <v>600</v>
          </cell>
          <cell r="AO3203">
            <v>0</v>
          </cell>
          <cell r="AP3203">
            <v>0</v>
          </cell>
          <cell r="AQ3203">
            <v>0</v>
          </cell>
          <cell r="AR3203">
            <v>0</v>
          </cell>
          <cell r="BH3203">
            <v>0</v>
          </cell>
          <cell r="BI3203">
            <v>600</v>
          </cell>
          <cell r="BJ3203">
            <v>0</v>
          </cell>
          <cell r="BK3203" t="str">
            <v>CoHu-SGM</v>
          </cell>
          <cell r="BN3203">
            <v>0</v>
          </cell>
        </row>
        <row r="3204">
          <cell r="A3204">
            <v>798000000</v>
          </cell>
          <cell r="D3204" t="str">
            <v>Collegium Humanum - Szkoła Główna Menedżerska</v>
          </cell>
          <cell r="E3204">
            <v>0</v>
          </cell>
          <cell r="L3204">
            <v>2</v>
          </cell>
          <cell r="M3204">
            <v>2</v>
          </cell>
          <cell r="AN3204">
            <v>60</v>
          </cell>
          <cell r="AO3204">
            <v>0</v>
          </cell>
          <cell r="AP3204">
            <v>0</v>
          </cell>
          <cell r="AQ3204">
            <v>0</v>
          </cell>
          <cell r="AR3204">
            <v>0</v>
          </cell>
          <cell r="BH3204">
            <v>0</v>
          </cell>
          <cell r="BI3204">
            <v>60</v>
          </cell>
          <cell r="BJ3204">
            <v>0</v>
          </cell>
          <cell r="BK3204" t="str">
            <v>CoHu-SGM</v>
          </cell>
          <cell r="BN3204">
            <v>0</v>
          </cell>
        </row>
        <row r="3205">
          <cell r="A3205">
            <v>798000000</v>
          </cell>
          <cell r="D3205" t="str">
            <v>Collegium Humanum - Szkoła Główna Menedżerska</v>
          </cell>
          <cell r="E3205">
            <v>0</v>
          </cell>
          <cell r="L3205">
            <v>1</v>
          </cell>
          <cell r="M3205">
            <v>2</v>
          </cell>
          <cell r="AN3205">
            <v>29</v>
          </cell>
          <cell r="AO3205">
            <v>29</v>
          </cell>
          <cell r="AP3205">
            <v>0</v>
          </cell>
          <cell r="AQ3205">
            <v>0</v>
          </cell>
          <cell r="AR3205">
            <v>29</v>
          </cell>
          <cell r="BH3205">
            <v>0</v>
          </cell>
          <cell r="BI3205">
            <v>29</v>
          </cell>
          <cell r="BJ3205">
            <v>0</v>
          </cell>
          <cell r="BK3205" t="str">
            <v>CoHu-SGM</v>
          </cell>
          <cell r="BN3205">
            <v>29</v>
          </cell>
        </row>
        <row r="3206">
          <cell r="A3206">
            <v>711000000</v>
          </cell>
          <cell r="D3206" t="str">
            <v>Univerzita Pavla Jozefa Šafárika v Košiciach</v>
          </cell>
          <cell r="E3206" t="str">
            <v>Filozofická fakulta</v>
          </cell>
          <cell r="L3206">
            <v>1</v>
          </cell>
          <cell r="M3206">
            <v>2</v>
          </cell>
          <cell r="AN3206">
            <v>0.5</v>
          </cell>
          <cell r="AO3206">
            <v>0.5</v>
          </cell>
          <cell r="AP3206">
            <v>0</v>
          </cell>
          <cell r="AQ3206">
            <v>0</v>
          </cell>
          <cell r="AR3206">
            <v>0.5</v>
          </cell>
          <cell r="BH3206">
            <v>0.55000000000000004</v>
          </cell>
          <cell r="BI3206">
            <v>0.5</v>
          </cell>
          <cell r="BJ3206">
            <v>0</v>
          </cell>
          <cell r="BK3206" t="str">
            <v>UPJŠ</v>
          </cell>
          <cell r="BN3206">
            <v>0.5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W26">
            <v>13886335.750000002</v>
          </cell>
        </row>
      </sheetData>
      <sheetData sheetId="24"/>
      <sheetData sheetId="25"/>
      <sheetData sheetId="26"/>
      <sheetData sheetId="27">
        <row r="1">
          <cell r="A1" t="str">
            <v>Rok</v>
          </cell>
          <cell r="C1" t="str">
            <v>Vysoká škola</v>
          </cell>
          <cell r="J1" t="str">
            <v>Počet</v>
          </cell>
        </row>
        <row r="2">
          <cell r="A2">
            <v>2021</v>
          </cell>
          <cell r="C2" t="str">
            <v>Slovenská poľnohospodárska univerzita v Nitre</v>
          </cell>
          <cell r="J2">
            <v>1</v>
          </cell>
        </row>
        <row r="3">
          <cell r="A3">
            <v>2021</v>
          </cell>
          <cell r="C3" t="str">
            <v>Slovenská poľnohospodárska univerzita v Nitre</v>
          </cell>
          <cell r="J3">
            <v>2</v>
          </cell>
        </row>
        <row r="4">
          <cell r="A4">
            <v>2021</v>
          </cell>
          <cell r="C4" t="str">
            <v>Slovenská technická univerzita v Bratislave</v>
          </cell>
          <cell r="J4">
            <v>2</v>
          </cell>
        </row>
        <row r="5">
          <cell r="A5">
            <v>2021</v>
          </cell>
          <cell r="C5" t="str">
            <v>Univerzita Komenského v Bratislave</v>
          </cell>
          <cell r="J5">
            <v>2</v>
          </cell>
        </row>
        <row r="6">
          <cell r="A6">
            <v>2021</v>
          </cell>
          <cell r="C6" t="str">
            <v>Univerzita Pavla Jozefa Šafárika v Košiciach</v>
          </cell>
          <cell r="J6">
            <v>2</v>
          </cell>
        </row>
        <row r="7">
          <cell r="A7">
            <v>2021</v>
          </cell>
          <cell r="C7" t="str">
            <v>Univerzita Pavla Jozefa Šafárika v Košiciach</v>
          </cell>
          <cell r="J7">
            <v>1</v>
          </cell>
        </row>
        <row r="8">
          <cell r="A8">
            <v>2021</v>
          </cell>
          <cell r="C8" t="str">
            <v>Prešovská univerzita v Prešove</v>
          </cell>
          <cell r="J8">
            <v>1</v>
          </cell>
        </row>
        <row r="9">
          <cell r="A9">
            <v>2021</v>
          </cell>
          <cell r="C9" t="str">
            <v>Univerzita Konštantína Filozofa v Nitre</v>
          </cell>
          <cell r="J9">
            <v>1</v>
          </cell>
        </row>
        <row r="10">
          <cell r="A10">
            <v>2021</v>
          </cell>
          <cell r="C10" t="str">
            <v>Vysoká škola múzických umení v Bratislave</v>
          </cell>
          <cell r="J10">
            <v>1</v>
          </cell>
        </row>
        <row r="11">
          <cell r="A11">
            <v>2021</v>
          </cell>
          <cell r="C11" t="str">
            <v>Slovenská technická univerzita v Bratislave</v>
          </cell>
          <cell r="J11">
            <v>1</v>
          </cell>
        </row>
        <row r="12">
          <cell r="A12">
            <v>2021</v>
          </cell>
          <cell r="C12" t="str">
            <v>Univerzita Komenského v Bratislave</v>
          </cell>
          <cell r="J12">
            <v>2</v>
          </cell>
        </row>
        <row r="13">
          <cell r="A13">
            <v>2021</v>
          </cell>
          <cell r="C13" t="str">
            <v>Univerzita Pavla Jozefa Šafárika v Košiciach</v>
          </cell>
          <cell r="J13">
            <v>2</v>
          </cell>
        </row>
        <row r="14">
          <cell r="A14">
            <v>2021</v>
          </cell>
          <cell r="C14" t="str">
            <v>Slovenská technická univerzita v Bratislave</v>
          </cell>
          <cell r="J14">
            <v>4</v>
          </cell>
        </row>
        <row r="15">
          <cell r="A15">
            <v>2021</v>
          </cell>
          <cell r="C15" t="str">
            <v>Prešovská univerzita v Prešove</v>
          </cell>
          <cell r="J15">
            <v>3</v>
          </cell>
        </row>
        <row r="16">
          <cell r="A16">
            <v>2021</v>
          </cell>
          <cell r="C16" t="str">
            <v>Univerzita sv. Cyrila a Metoda v Trnave</v>
          </cell>
          <cell r="J16">
            <v>1</v>
          </cell>
        </row>
        <row r="17">
          <cell r="A17">
            <v>2021</v>
          </cell>
          <cell r="C17" t="str">
            <v>Univerzita Komenského v Bratislave</v>
          </cell>
          <cell r="J17">
            <v>1</v>
          </cell>
        </row>
        <row r="18">
          <cell r="A18">
            <v>2021</v>
          </cell>
          <cell r="C18" t="str">
            <v>Slovenská technická univerzita v Bratislave</v>
          </cell>
          <cell r="J18">
            <v>3</v>
          </cell>
        </row>
        <row r="19">
          <cell r="A19">
            <v>2021</v>
          </cell>
          <cell r="C19" t="str">
            <v>Žilinská univerzita v Žiline</v>
          </cell>
          <cell r="J19">
            <v>7</v>
          </cell>
        </row>
        <row r="20">
          <cell r="A20">
            <v>2021</v>
          </cell>
          <cell r="C20" t="str">
            <v>Slovenská technická univerzita v Bratislave</v>
          </cell>
          <cell r="J20">
            <v>4</v>
          </cell>
        </row>
        <row r="21">
          <cell r="A21">
            <v>2021</v>
          </cell>
          <cell r="C21" t="str">
            <v>Slovenská technická univerzita v Bratislave</v>
          </cell>
          <cell r="J21">
            <v>1</v>
          </cell>
        </row>
        <row r="22">
          <cell r="A22">
            <v>2021</v>
          </cell>
          <cell r="C22" t="str">
            <v>Univerzita Komenského v Bratislave</v>
          </cell>
          <cell r="J22">
            <v>2</v>
          </cell>
        </row>
        <row r="23">
          <cell r="A23">
            <v>2021</v>
          </cell>
          <cell r="C23" t="str">
            <v>Slovenská technická univerzita v Bratislave</v>
          </cell>
          <cell r="J23">
            <v>2</v>
          </cell>
        </row>
        <row r="24">
          <cell r="A24">
            <v>2021</v>
          </cell>
          <cell r="C24" t="str">
            <v>Technická univerzita v Košiciach</v>
          </cell>
          <cell r="J24">
            <v>2</v>
          </cell>
        </row>
        <row r="25">
          <cell r="A25">
            <v>2021</v>
          </cell>
          <cell r="C25" t="str">
            <v>Univerzita Komenského v Bratislave</v>
          </cell>
          <cell r="J25">
            <v>1</v>
          </cell>
        </row>
        <row r="26">
          <cell r="A26">
            <v>2021</v>
          </cell>
          <cell r="C26" t="str">
            <v>Univerzita Konštantína Filozofa v Nitre</v>
          </cell>
          <cell r="J26">
            <v>1</v>
          </cell>
        </row>
        <row r="27">
          <cell r="A27">
            <v>2021</v>
          </cell>
          <cell r="C27" t="str">
            <v>Slovenská technická univerzita v Bratislave</v>
          </cell>
          <cell r="J27">
            <v>6</v>
          </cell>
        </row>
        <row r="28">
          <cell r="A28">
            <v>2021</v>
          </cell>
          <cell r="C28" t="str">
            <v>Univerzita Pavla Jozefa Šafárika v Košiciach</v>
          </cell>
          <cell r="J28">
            <v>3</v>
          </cell>
        </row>
        <row r="29">
          <cell r="A29">
            <v>2021</v>
          </cell>
          <cell r="C29" t="str">
            <v>Univerzita Komenského v Bratislave</v>
          </cell>
          <cell r="J29">
            <v>2</v>
          </cell>
        </row>
        <row r="30">
          <cell r="A30">
            <v>2021</v>
          </cell>
          <cell r="C30" t="str">
            <v>Vysoká škola múzických umení v Bratislave</v>
          </cell>
          <cell r="J30">
            <v>1</v>
          </cell>
        </row>
        <row r="31">
          <cell r="A31">
            <v>2021</v>
          </cell>
          <cell r="C31" t="str">
            <v>Žilinská univerzita v Žiline</v>
          </cell>
          <cell r="J31">
            <v>1</v>
          </cell>
        </row>
        <row r="32">
          <cell r="A32">
            <v>2021</v>
          </cell>
          <cell r="C32" t="str">
            <v>Slovenská technická univerzita v Bratislave</v>
          </cell>
          <cell r="J32">
            <v>2</v>
          </cell>
        </row>
        <row r="33">
          <cell r="A33">
            <v>2021</v>
          </cell>
          <cell r="C33" t="str">
            <v>Slovenská technická univerzita v Bratislave</v>
          </cell>
          <cell r="J33">
            <v>2</v>
          </cell>
        </row>
        <row r="34">
          <cell r="A34">
            <v>2021</v>
          </cell>
          <cell r="C34" t="str">
            <v>Technická univerzita v Košiciach</v>
          </cell>
          <cell r="J34">
            <v>1</v>
          </cell>
        </row>
        <row r="35">
          <cell r="A35">
            <v>2021</v>
          </cell>
          <cell r="C35" t="str">
            <v>Akadémia Policajného zboru</v>
          </cell>
          <cell r="J35">
            <v>1</v>
          </cell>
        </row>
        <row r="36">
          <cell r="A36">
            <v>2021</v>
          </cell>
          <cell r="C36" t="str">
            <v>Žilinská univerzita v Žiline</v>
          </cell>
          <cell r="J36">
            <v>3</v>
          </cell>
        </row>
        <row r="37">
          <cell r="A37">
            <v>2021</v>
          </cell>
          <cell r="C37" t="str">
            <v>Slovenská technická univerzita v Bratislave</v>
          </cell>
          <cell r="J37">
            <v>3</v>
          </cell>
        </row>
        <row r="38">
          <cell r="A38">
            <v>2021</v>
          </cell>
          <cell r="C38" t="str">
            <v>Univerzita Komenského v Bratislave</v>
          </cell>
          <cell r="J38">
            <v>5</v>
          </cell>
        </row>
        <row r="39">
          <cell r="A39">
            <v>2021</v>
          </cell>
          <cell r="C39" t="str">
            <v>Univerzita Pavla Jozefa Šafárika v Košiciach</v>
          </cell>
          <cell r="J39">
            <v>5</v>
          </cell>
        </row>
        <row r="40">
          <cell r="A40">
            <v>2021</v>
          </cell>
          <cell r="C40" t="str">
            <v>Univerzita Komenského v Bratislave</v>
          </cell>
          <cell r="J40">
            <v>2</v>
          </cell>
        </row>
        <row r="41">
          <cell r="A41">
            <v>2021</v>
          </cell>
          <cell r="C41" t="str">
            <v>Univerzita Pavla Jozefa Šafárika v Košiciach</v>
          </cell>
          <cell r="J41">
            <v>2</v>
          </cell>
        </row>
        <row r="42">
          <cell r="A42">
            <v>2021</v>
          </cell>
          <cell r="C42" t="str">
            <v>Slovenská technická univerzita v Bratislave</v>
          </cell>
          <cell r="J42">
            <v>1</v>
          </cell>
        </row>
        <row r="43">
          <cell r="A43">
            <v>2021</v>
          </cell>
          <cell r="C43" t="str">
            <v>Univerzita Komenského v Bratislave</v>
          </cell>
          <cell r="J43">
            <v>1</v>
          </cell>
        </row>
        <row r="44">
          <cell r="A44">
            <v>2021</v>
          </cell>
          <cell r="C44" t="str">
            <v>Univerzita sv. Cyrila a Metoda v Trnave</v>
          </cell>
          <cell r="J44">
            <v>1</v>
          </cell>
        </row>
        <row r="45">
          <cell r="A45">
            <v>2021</v>
          </cell>
          <cell r="C45" t="str">
            <v>Univerzita Komenského v Bratislave</v>
          </cell>
          <cell r="J45">
            <v>1</v>
          </cell>
        </row>
        <row r="46">
          <cell r="A46">
            <v>2021</v>
          </cell>
          <cell r="C46" t="str">
            <v>Univerzita Pavla Jozefa Šafárika v Košiciach</v>
          </cell>
          <cell r="J46">
            <v>2</v>
          </cell>
        </row>
        <row r="47">
          <cell r="A47">
            <v>2021</v>
          </cell>
          <cell r="C47" t="str">
            <v>Vysoká škola múzických umení v Bratislave</v>
          </cell>
          <cell r="J47">
            <v>1</v>
          </cell>
        </row>
        <row r="48">
          <cell r="A48">
            <v>2021</v>
          </cell>
          <cell r="C48" t="str">
            <v>Univerzita Mateja Bela v Banskej Bystrici</v>
          </cell>
          <cell r="J48">
            <v>1</v>
          </cell>
        </row>
        <row r="49">
          <cell r="A49">
            <v>2021</v>
          </cell>
          <cell r="C49" t="str">
            <v>Katolícka univerzita v Ružomberku</v>
          </cell>
          <cell r="J49">
            <v>2</v>
          </cell>
        </row>
        <row r="50">
          <cell r="A50">
            <v>2021</v>
          </cell>
          <cell r="C50" t="str">
            <v>Slovenská technická univerzita v Bratislave</v>
          </cell>
          <cell r="J50">
            <v>2</v>
          </cell>
        </row>
        <row r="51">
          <cell r="A51">
            <v>2021</v>
          </cell>
          <cell r="C51" t="str">
            <v>Slovenská technická univerzita v Bratislave</v>
          </cell>
          <cell r="J51">
            <v>3</v>
          </cell>
        </row>
        <row r="52">
          <cell r="A52">
            <v>2021</v>
          </cell>
          <cell r="C52" t="str">
            <v>Univerzita Komenského v Bratislave</v>
          </cell>
          <cell r="J52">
            <v>4</v>
          </cell>
        </row>
        <row r="53">
          <cell r="A53">
            <v>2021</v>
          </cell>
          <cell r="C53" t="str">
            <v>Univerzita Pavla Jozefa Šafárika v Košiciach</v>
          </cell>
          <cell r="J53">
            <v>3</v>
          </cell>
        </row>
        <row r="54">
          <cell r="A54">
            <v>2021</v>
          </cell>
          <cell r="C54" t="str">
            <v>Slovenská technická univerzita v Bratislave</v>
          </cell>
          <cell r="J54">
            <v>2</v>
          </cell>
        </row>
        <row r="55">
          <cell r="A55">
            <v>2021</v>
          </cell>
          <cell r="C55" t="str">
            <v>Slovenská technická univerzita v Bratislave</v>
          </cell>
          <cell r="J55">
            <v>4</v>
          </cell>
        </row>
        <row r="56">
          <cell r="A56">
            <v>2021</v>
          </cell>
          <cell r="C56" t="str">
            <v>Ekonomická univerzita v Bratislave</v>
          </cell>
          <cell r="J56">
            <v>4</v>
          </cell>
        </row>
        <row r="57">
          <cell r="A57">
            <v>2021</v>
          </cell>
          <cell r="C57" t="str">
            <v>Prešovská univerzita v Prešove</v>
          </cell>
          <cell r="J57">
            <v>1</v>
          </cell>
        </row>
        <row r="58">
          <cell r="A58">
            <v>2021</v>
          </cell>
          <cell r="C58" t="str">
            <v>Univerzita Pavla Jozefa Šafárika v Košiciach</v>
          </cell>
          <cell r="J58">
            <v>2</v>
          </cell>
        </row>
        <row r="59">
          <cell r="A59">
            <v>2021</v>
          </cell>
          <cell r="C59" t="str">
            <v>Univerzita Konštantína Filozofa v Nitre</v>
          </cell>
          <cell r="J59">
            <v>2</v>
          </cell>
        </row>
        <row r="60">
          <cell r="A60">
            <v>2021</v>
          </cell>
          <cell r="C60" t="str">
            <v>Univerzita Komenského v Bratislave</v>
          </cell>
          <cell r="J60">
            <v>1</v>
          </cell>
        </row>
        <row r="61">
          <cell r="A61">
            <v>2021</v>
          </cell>
          <cell r="C61" t="str">
            <v>Univerzita Komenského v Bratislave</v>
          </cell>
          <cell r="J61">
            <v>1</v>
          </cell>
        </row>
        <row r="62">
          <cell r="A62">
            <v>2021</v>
          </cell>
          <cell r="C62" t="str">
            <v>Katolícka univerzita v Ružomberku</v>
          </cell>
          <cell r="J62">
            <v>1</v>
          </cell>
        </row>
        <row r="63">
          <cell r="A63">
            <v>2021</v>
          </cell>
          <cell r="C63" t="str">
            <v>Univerzita Konštantína Filozofa v Nitre</v>
          </cell>
          <cell r="J63">
            <v>2</v>
          </cell>
        </row>
        <row r="64">
          <cell r="A64">
            <v>2021</v>
          </cell>
          <cell r="C64" t="str">
            <v>Univerzita Pavla Jozefa Šafárika v Košiciach</v>
          </cell>
          <cell r="J64">
            <v>1</v>
          </cell>
        </row>
        <row r="65">
          <cell r="A65">
            <v>2021</v>
          </cell>
          <cell r="C65" t="str">
            <v>Vysoká škola múzických umení v Bratislave</v>
          </cell>
          <cell r="J65">
            <v>2</v>
          </cell>
        </row>
        <row r="66">
          <cell r="A66">
            <v>2021</v>
          </cell>
          <cell r="C66" t="str">
            <v>Akadémia umení v Banskej Bystrici</v>
          </cell>
          <cell r="J66">
            <v>1</v>
          </cell>
        </row>
        <row r="67">
          <cell r="A67">
            <v>2021</v>
          </cell>
          <cell r="C67" t="str">
            <v>Vysoká škola múzických umení v Bratislave</v>
          </cell>
          <cell r="J67">
            <v>1</v>
          </cell>
        </row>
        <row r="68">
          <cell r="A68">
            <v>2021</v>
          </cell>
          <cell r="C68" t="str">
            <v>Slovenská technická univerzita v Bratislave</v>
          </cell>
          <cell r="J68">
            <v>3</v>
          </cell>
        </row>
        <row r="69">
          <cell r="A69">
            <v>2021</v>
          </cell>
          <cell r="C69" t="str">
            <v>Technická univerzita v Košiciach</v>
          </cell>
          <cell r="J69">
            <v>1</v>
          </cell>
        </row>
        <row r="70">
          <cell r="A70">
            <v>2021</v>
          </cell>
          <cell r="C70" t="str">
            <v>Vysoká škola výtvarných umení v Bratislave</v>
          </cell>
          <cell r="J70">
            <v>2</v>
          </cell>
        </row>
        <row r="71">
          <cell r="A71">
            <v>2021</v>
          </cell>
          <cell r="C71" t="str">
            <v>Žilinská univerzita v Žiline</v>
          </cell>
          <cell r="J71">
            <v>5</v>
          </cell>
        </row>
        <row r="72">
          <cell r="A72">
            <v>2021</v>
          </cell>
          <cell r="C72" t="str">
            <v>Žilinská univerzita v Žiline</v>
          </cell>
          <cell r="J72">
            <v>7</v>
          </cell>
        </row>
        <row r="73">
          <cell r="A73">
            <v>2021</v>
          </cell>
          <cell r="C73" t="str">
            <v>Technická univerzita vo Zvolene</v>
          </cell>
          <cell r="J73">
            <v>2</v>
          </cell>
        </row>
        <row r="74">
          <cell r="A74">
            <v>2021</v>
          </cell>
          <cell r="C74" t="str">
            <v>Univerzita Komenského v Bratislave</v>
          </cell>
          <cell r="J74">
            <v>1</v>
          </cell>
        </row>
        <row r="75">
          <cell r="A75">
            <v>2021</v>
          </cell>
          <cell r="C75" t="str">
            <v>Technická univerzita vo Zvolene</v>
          </cell>
          <cell r="J75">
            <v>2</v>
          </cell>
        </row>
        <row r="76">
          <cell r="A76">
            <v>2021</v>
          </cell>
          <cell r="C76" t="str">
            <v>Ekonomická univerzita v Bratislave</v>
          </cell>
          <cell r="J76">
            <v>1</v>
          </cell>
        </row>
        <row r="77">
          <cell r="A77">
            <v>2021</v>
          </cell>
          <cell r="C77" t="str">
            <v>Ekonomická univerzita v Bratislave</v>
          </cell>
          <cell r="J77">
            <v>1</v>
          </cell>
        </row>
        <row r="78">
          <cell r="A78">
            <v>2021</v>
          </cell>
          <cell r="C78" t="str">
            <v>Technická univerzita vo Zvolene</v>
          </cell>
          <cell r="J78">
            <v>1</v>
          </cell>
        </row>
        <row r="79">
          <cell r="A79">
            <v>2021</v>
          </cell>
          <cell r="C79" t="str">
            <v>Paneurópska vysoká škola</v>
          </cell>
          <cell r="J79">
            <v>3</v>
          </cell>
        </row>
        <row r="80">
          <cell r="A80">
            <v>2021</v>
          </cell>
          <cell r="C80" t="str">
            <v>Ekonomická univerzita v Bratislave</v>
          </cell>
          <cell r="J80">
            <v>3</v>
          </cell>
        </row>
        <row r="81">
          <cell r="A81">
            <v>2021</v>
          </cell>
          <cell r="C81" t="str">
            <v>Ekonomická univerzita v Bratislave</v>
          </cell>
          <cell r="J81">
            <v>4</v>
          </cell>
        </row>
        <row r="82">
          <cell r="A82">
            <v>2021</v>
          </cell>
          <cell r="C82" t="str">
            <v>Slovenská poľnohospodárska univerzita v Nitre</v>
          </cell>
          <cell r="J82">
            <v>3</v>
          </cell>
        </row>
        <row r="83">
          <cell r="A83">
            <v>2021</v>
          </cell>
          <cell r="C83" t="str">
            <v>Univerzita J. Selyeho</v>
          </cell>
          <cell r="J83">
            <v>2</v>
          </cell>
        </row>
        <row r="84">
          <cell r="A84">
            <v>2021</v>
          </cell>
          <cell r="C84" t="str">
            <v>Univerzita Mateja Bela v Banskej Bystrici</v>
          </cell>
          <cell r="J84">
            <v>1</v>
          </cell>
        </row>
        <row r="85">
          <cell r="A85">
            <v>2021</v>
          </cell>
          <cell r="C85" t="str">
            <v>Žilinská univerzita v Žiline</v>
          </cell>
          <cell r="J85">
            <v>5</v>
          </cell>
        </row>
        <row r="86">
          <cell r="A86">
            <v>2021</v>
          </cell>
          <cell r="C86" t="str">
            <v>Slovenská poľnohospodárska univerzita v Nitre</v>
          </cell>
          <cell r="J86">
            <v>1</v>
          </cell>
        </row>
        <row r="87">
          <cell r="A87">
            <v>2021</v>
          </cell>
          <cell r="C87" t="str">
            <v>Žilinská univerzita v Žiline</v>
          </cell>
          <cell r="J87">
            <v>3</v>
          </cell>
        </row>
        <row r="88">
          <cell r="A88">
            <v>2021</v>
          </cell>
          <cell r="C88" t="str">
            <v>Technická univerzita v Košiciach</v>
          </cell>
          <cell r="J88">
            <v>1</v>
          </cell>
        </row>
        <row r="89">
          <cell r="A89">
            <v>2021</v>
          </cell>
          <cell r="C89" t="str">
            <v>Technická univerzita vo Zvolene</v>
          </cell>
          <cell r="J89">
            <v>2</v>
          </cell>
        </row>
        <row r="90">
          <cell r="A90">
            <v>2021</v>
          </cell>
          <cell r="C90" t="str">
            <v>Technická univerzita v Košiciach</v>
          </cell>
          <cell r="J90">
            <v>4</v>
          </cell>
        </row>
        <row r="91">
          <cell r="A91">
            <v>2021</v>
          </cell>
          <cell r="C91" t="str">
            <v>Žilinská univerzita v Žiline</v>
          </cell>
          <cell r="J91">
            <v>2</v>
          </cell>
        </row>
        <row r="92">
          <cell r="A92">
            <v>2021</v>
          </cell>
          <cell r="C92" t="str">
            <v>Technická univerzita v Košiciach</v>
          </cell>
          <cell r="J92">
            <v>1</v>
          </cell>
        </row>
        <row r="93">
          <cell r="A93">
            <v>2021</v>
          </cell>
          <cell r="C93" t="str">
            <v>Slovenská technická univerzita v Bratislave</v>
          </cell>
          <cell r="J93">
            <v>2</v>
          </cell>
        </row>
        <row r="94">
          <cell r="A94">
            <v>2021</v>
          </cell>
          <cell r="C94" t="str">
            <v>Žilinská univerzita v Žiline</v>
          </cell>
          <cell r="J94">
            <v>1</v>
          </cell>
        </row>
        <row r="95">
          <cell r="A95">
            <v>2021</v>
          </cell>
          <cell r="C95" t="str">
            <v>Slovenská technická univerzita v Bratislave</v>
          </cell>
          <cell r="J95">
            <v>2</v>
          </cell>
        </row>
        <row r="96">
          <cell r="A96">
            <v>2021</v>
          </cell>
          <cell r="C96" t="str">
            <v>Technická univerzita v Košiciach</v>
          </cell>
          <cell r="J96">
            <v>1</v>
          </cell>
        </row>
        <row r="97">
          <cell r="A97">
            <v>2021</v>
          </cell>
          <cell r="C97" t="str">
            <v>Žilinská univerzita v Žiline</v>
          </cell>
          <cell r="J97">
            <v>4</v>
          </cell>
        </row>
        <row r="98">
          <cell r="A98">
            <v>2021</v>
          </cell>
          <cell r="C98" t="str">
            <v>Univerzita Konštantína Filozofa v Nitre</v>
          </cell>
          <cell r="J98">
            <v>6</v>
          </cell>
        </row>
        <row r="99">
          <cell r="A99">
            <v>2021</v>
          </cell>
          <cell r="C99" t="str">
            <v>Technická univerzita v Košiciach</v>
          </cell>
          <cell r="J99">
            <v>2</v>
          </cell>
        </row>
        <row r="100">
          <cell r="A100">
            <v>2021</v>
          </cell>
          <cell r="C100" t="str">
            <v>Technická univerzita vo Zvolene</v>
          </cell>
          <cell r="J100">
            <v>1</v>
          </cell>
        </row>
        <row r="101">
          <cell r="A101">
            <v>2021</v>
          </cell>
          <cell r="C101" t="str">
            <v>Prešovská univerzita v Prešove</v>
          </cell>
          <cell r="J101">
            <v>1</v>
          </cell>
        </row>
        <row r="102">
          <cell r="A102">
            <v>2021</v>
          </cell>
          <cell r="C102" t="str">
            <v>Univerzita Komenského v Bratislave</v>
          </cell>
          <cell r="J102">
            <v>1</v>
          </cell>
        </row>
        <row r="103">
          <cell r="A103">
            <v>2021</v>
          </cell>
          <cell r="C103" t="str">
            <v>Univerzita Konštantína Filozofa v Nitre</v>
          </cell>
          <cell r="J103">
            <v>1</v>
          </cell>
        </row>
        <row r="104">
          <cell r="A104">
            <v>2021</v>
          </cell>
          <cell r="C104" t="str">
            <v>Univerzita Konštantína Filozofa v Nitre</v>
          </cell>
          <cell r="J104">
            <v>1</v>
          </cell>
        </row>
        <row r="105">
          <cell r="A105">
            <v>2021</v>
          </cell>
          <cell r="C105" t="str">
            <v>Trnavská univerzita v Trnave</v>
          </cell>
          <cell r="J105">
            <v>1</v>
          </cell>
        </row>
        <row r="106">
          <cell r="A106">
            <v>2021</v>
          </cell>
          <cell r="C106" t="str">
            <v>Univerzita Konštantína Filozofa v Nitre</v>
          </cell>
          <cell r="J106">
            <v>1</v>
          </cell>
        </row>
        <row r="107">
          <cell r="A107">
            <v>2021</v>
          </cell>
          <cell r="C107" t="str">
            <v>Univerzita sv. Cyrila a Metoda v Trnave</v>
          </cell>
          <cell r="J107">
            <v>2</v>
          </cell>
        </row>
        <row r="108">
          <cell r="A108">
            <v>2021</v>
          </cell>
          <cell r="C108" t="str">
            <v>Prešovská univerzita v Prešove</v>
          </cell>
          <cell r="J108">
            <v>2</v>
          </cell>
        </row>
        <row r="109">
          <cell r="A109">
            <v>2021</v>
          </cell>
          <cell r="C109" t="str">
            <v>Univerzita Komenského v Bratislave</v>
          </cell>
          <cell r="J109">
            <v>2</v>
          </cell>
        </row>
        <row r="110">
          <cell r="A110">
            <v>2021</v>
          </cell>
          <cell r="C110" t="str">
            <v>Univerzita sv. Cyrila a Metoda v Trnave</v>
          </cell>
          <cell r="J110">
            <v>2</v>
          </cell>
        </row>
        <row r="111">
          <cell r="A111">
            <v>2021</v>
          </cell>
          <cell r="C111" t="str">
            <v>Univerzita Komenského v Bratislave</v>
          </cell>
          <cell r="J111">
            <v>1</v>
          </cell>
        </row>
        <row r="112">
          <cell r="A112">
            <v>2021</v>
          </cell>
          <cell r="C112" t="str">
            <v>Univerzita Komenského v Bratislave</v>
          </cell>
          <cell r="J112">
            <v>1</v>
          </cell>
        </row>
        <row r="113">
          <cell r="A113">
            <v>2021</v>
          </cell>
          <cell r="C113" t="str">
            <v>Univerzita Komenského v Bratislave</v>
          </cell>
          <cell r="J113">
            <v>3</v>
          </cell>
        </row>
        <row r="114">
          <cell r="A114">
            <v>2021</v>
          </cell>
          <cell r="C114" t="str">
            <v>Univerzita Komenského v Bratislave</v>
          </cell>
          <cell r="J114">
            <v>9</v>
          </cell>
        </row>
        <row r="115">
          <cell r="A115">
            <v>2021</v>
          </cell>
          <cell r="C115" t="str">
            <v>Univerzita Komenského v Bratislave</v>
          </cell>
          <cell r="J115">
            <v>6</v>
          </cell>
        </row>
        <row r="116">
          <cell r="A116">
            <v>2021</v>
          </cell>
          <cell r="C116" t="str">
            <v>Trnavská univerzita v Trnave</v>
          </cell>
          <cell r="J116">
            <v>1</v>
          </cell>
        </row>
        <row r="117">
          <cell r="A117">
            <v>2021</v>
          </cell>
          <cell r="C117" t="str">
            <v>Technická univerzita v Košiciach</v>
          </cell>
          <cell r="J117">
            <v>6</v>
          </cell>
        </row>
        <row r="118">
          <cell r="A118">
            <v>2021</v>
          </cell>
          <cell r="C118" t="str">
            <v>Univerzita Mateja Bela v Banskej Bystrici</v>
          </cell>
          <cell r="J118">
            <v>2</v>
          </cell>
        </row>
        <row r="119">
          <cell r="A119">
            <v>2021</v>
          </cell>
          <cell r="C119" t="str">
            <v>Ekonomická univerzita v Bratislave</v>
          </cell>
          <cell r="J119">
            <v>4</v>
          </cell>
        </row>
        <row r="120">
          <cell r="A120">
            <v>2021</v>
          </cell>
          <cell r="C120" t="str">
            <v>Univerzita Komenského v Bratislave</v>
          </cell>
          <cell r="J120">
            <v>2</v>
          </cell>
        </row>
        <row r="121">
          <cell r="A121">
            <v>2021</v>
          </cell>
          <cell r="C121" t="str">
            <v>Univerzita Pavla Jozefa Šafárika v Košiciach</v>
          </cell>
          <cell r="J121">
            <v>3</v>
          </cell>
        </row>
        <row r="122">
          <cell r="A122">
            <v>2021</v>
          </cell>
          <cell r="C122" t="str">
            <v>Univerzita Pavla Jozefa Šafárika v Košiciach</v>
          </cell>
          <cell r="J122">
            <v>6</v>
          </cell>
        </row>
        <row r="123">
          <cell r="A123">
            <v>2021</v>
          </cell>
          <cell r="C123" t="str">
            <v>Univerzita Komenského v Bratislave</v>
          </cell>
          <cell r="J123">
            <v>3</v>
          </cell>
        </row>
        <row r="124">
          <cell r="A124">
            <v>2021</v>
          </cell>
          <cell r="C124" t="str">
            <v>Slovenská technická univerzita v Bratislave</v>
          </cell>
          <cell r="J124">
            <v>1</v>
          </cell>
        </row>
        <row r="125">
          <cell r="A125">
            <v>2021</v>
          </cell>
          <cell r="C125" t="str">
            <v>Univerzita Komenského v Bratislave</v>
          </cell>
          <cell r="J125">
            <v>2</v>
          </cell>
        </row>
        <row r="126">
          <cell r="A126">
            <v>2021</v>
          </cell>
          <cell r="C126" t="str">
            <v>Slovenská technická univerzita v Bratislave</v>
          </cell>
          <cell r="J126">
            <v>7</v>
          </cell>
        </row>
        <row r="127">
          <cell r="A127">
            <v>2021</v>
          </cell>
          <cell r="C127" t="str">
            <v>Univerzita Komenského v Bratislave</v>
          </cell>
          <cell r="J127">
            <v>1</v>
          </cell>
        </row>
        <row r="128">
          <cell r="A128">
            <v>2021</v>
          </cell>
          <cell r="C128" t="str">
            <v>Univerzita Komenského v Bratislave</v>
          </cell>
          <cell r="J128">
            <v>6</v>
          </cell>
        </row>
        <row r="129">
          <cell r="A129">
            <v>2021</v>
          </cell>
          <cell r="C129" t="str">
            <v>Katolícka univerzita v Ružomberku</v>
          </cell>
          <cell r="J129">
            <v>1</v>
          </cell>
        </row>
        <row r="130">
          <cell r="A130">
            <v>2021</v>
          </cell>
          <cell r="C130" t="str">
            <v>Univerzita Komenského v Bratislave</v>
          </cell>
          <cell r="J130">
            <v>6</v>
          </cell>
        </row>
        <row r="131">
          <cell r="A131">
            <v>2021</v>
          </cell>
          <cell r="C131" t="str">
            <v>Slovenská technická univerzita v Bratislave</v>
          </cell>
          <cell r="J131">
            <v>3</v>
          </cell>
        </row>
        <row r="132">
          <cell r="A132">
            <v>2021</v>
          </cell>
          <cell r="C132" t="str">
            <v>Univerzita Komenského v Bratislave</v>
          </cell>
          <cell r="J132">
            <v>1</v>
          </cell>
        </row>
        <row r="133">
          <cell r="A133">
            <v>2021</v>
          </cell>
          <cell r="C133" t="str">
            <v>Univerzita Pavla Jozefa Šafárika v Košiciach</v>
          </cell>
          <cell r="J133">
            <v>4</v>
          </cell>
        </row>
        <row r="134">
          <cell r="A134">
            <v>2021</v>
          </cell>
          <cell r="C134" t="str">
            <v>Univerzita Komenského v Bratislave</v>
          </cell>
          <cell r="J134">
            <v>5</v>
          </cell>
        </row>
        <row r="135">
          <cell r="A135">
            <v>2021</v>
          </cell>
          <cell r="C135" t="str">
            <v>Univerzita Komenského v Bratislave</v>
          </cell>
          <cell r="J135">
            <v>2</v>
          </cell>
        </row>
        <row r="136">
          <cell r="A136">
            <v>2021</v>
          </cell>
          <cell r="C136" t="str">
            <v>Prešovská univerzita v Prešove</v>
          </cell>
          <cell r="J136">
            <v>1</v>
          </cell>
        </row>
        <row r="137">
          <cell r="A137">
            <v>2021</v>
          </cell>
          <cell r="C137" t="str">
            <v>Technická univerzita v Košiciach</v>
          </cell>
          <cell r="J137">
            <v>2</v>
          </cell>
        </row>
        <row r="138">
          <cell r="A138">
            <v>2021</v>
          </cell>
          <cell r="C138" t="str">
            <v>Ekonomická univerzita v Bratislave</v>
          </cell>
          <cell r="J138">
            <v>1</v>
          </cell>
        </row>
        <row r="139">
          <cell r="A139">
            <v>2021</v>
          </cell>
          <cell r="C139" t="str">
            <v>Technická univerzita vo Zvolene</v>
          </cell>
          <cell r="J139">
            <v>2</v>
          </cell>
        </row>
        <row r="140">
          <cell r="A140">
            <v>2021</v>
          </cell>
          <cell r="C140" t="str">
            <v>Akadémia umení v Banskej Bystrici</v>
          </cell>
          <cell r="J140">
            <v>5</v>
          </cell>
        </row>
        <row r="141">
          <cell r="A141">
            <v>2021</v>
          </cell>
          <cell r="C141" t="str">
            <v>Technická univerzita v Košiciach</v>
          </cell>
          <cell r="J141">
            <v>2</v>
          </cell>
        </row>
        <row r="142">
          <cell r="A142">
            <v>2021</v>
          </cell>
          <cell r="C142" t="str">
            <v>Univerzita veterinárskeho lekárstva a farmácie v Košiciach</v>
          </cell>
          <cell r="J142">
            <v>1</v>
          </cell>
        </row>
        <row r="143">
          <cell r="A143">
            <v>2021</v>
          </cell>
          <cell r="C143" t="str">
            <v>Univerzita veterinárskeho lekárstva a farmácie v Košiciach</v>
          </cell>
          <cell r="J143">
            <v>1</v>
          </cell>
        </row>
        <row r="144">
          <cell r="A144">
            <v>2021</v>
          </cell>
          <cell r="C144" t="str">
            <v>Univerzita veterinárskeho lekárstva a farmácie v Košiciach</v>
          </cell>
          <cell r="J144">
            <v>1</v>
          </cell>
        </row>
        <row r="145">
          <cell r="A145">
            <v>2021</v>
          </cell>
          <cell r="C145" t="str">
            <v>Technická univerzita v Košiciach</v>
          </cell>
          <cell r="J145">
            <v>10</v>
          </cell>
        </row>
        <row r="146">
          <cell r="A146">
            <v>2021</v>
          </cell>
          <cell r="C146" t="str">
            <v>Univerzita Komenského v Bratislave</v>
          </cell>
          <cell r="J146">
            <v>7</v>
          </cell>
        </row>
        <row r="147">
          <cell r="A147">
            <v>2021</v>
          </cell>
          <cell r="C147" t="str">
            <v>Univerzita Pavla Jozefa Šafárika v Košiciach</v>
          </cell>
          <cell r="J147">
            <v>2</v>
          </cell>
        </row>
        <row r="148">
          <cell r="A148">
            <v>2021</v>
          </cell>
          <cell r="C148" t="str">
            <v>Slovenská poľnohospodárska univerzita v Nitre</v>
          </cell>
          <cell r="J148">
            <v>1</v>
          </cell>
        </row>
        <row r="149">
          <cell r="A149">
            <v>2021</v>
          </cell>
          <cell r="C149" t="str">
            <v>Žilinská univerzita v Žiline</v>
          </cell>
          <cell r="J149">
            <v>2</v>
          </cell>
        </row>
        <row r="150">
          <cell r="A150">
            <v>2021</v>
          </cell>
          <cell r="C150" t="str">
            <v>Technická univerzita v Košiciach</v>
          </cell>
          <cell r="J150">
            <v>4</v>
          </cell>
        </row>
        <row r="151">
          <cell r="A151">
            <v>2021</v>
          </cell>
          <cell r="C151" t="str">
            <v>Univerzita Komenského v Bratislave</v>
          </cell>
          <cell r="J151">
            <v>4</v>
          </cell>
        </row>
        <row r="152">
          <cell r="A152">
            <v>2021</v>
          </cell>
          <cell r="C152" t="str">
            <v>Univerzita Komenského v Bratislave</v>
          </cell>
          <cell r="J152">
            <v>3</v>
          </cell>
        </row>
        <row r="153">
          <cell r="A153">
            <v>2021</v>
          </cell>
          <cell r="C153" t="str">
            <v>Univerzita Pavla Jozefa Šafárika v Košiciach</v>
          </cell>
          <cell r="J153">
            <v>3</v>
          </cell>
        </row>
        <row r="154">
          <cell r="A154">
            <v>2021</v>
          </cell>
          <cell r="C154" t="str">
            <v>Univerzita Komenského v Bratislave</v>
          </cell>
          <cell r="J154">
            <v>1</v>
          </cell>
        </row>
        <row r="155">
          <cell r="A155">
            <v>2021</v>
          </cell>
          <cell r="C155" t="str">
            <v>Slovenská technická univerzita v Bratislave</v>
          </cell>
          <cell r="J155">
            <v>1</v>
          </cell>
        </row>
        <row r="156">
          <cell r="A156">
            <v>2021</v>
          </cell>
          <cell r="C156" t="str">
            <v>Katolícka univerzita v Ružomberku</v>
          </cell>
          <cell r="J156">
            <v>1</v>
          </cell>
        </row>
        <row r="157">
          <cell r="A157">
            <v>2021</v>
          </cell>
          <cell r="C157" t="str">
            <v>Prešovská univerzita v Prešove</v>
          </cell>
          <cell r="J157">
            <v>1</v>
          </cell>
        </row>
        <row r="158">
          <cell r="A158">
            <v>2021</v>
          </cell>
          <cell r="C158" t="str">
            <v>Trnavská univerzita v Trnave</v>
          </cell>
          <cell r="J158">
            <v>3</v>
          </cell>
        </row>
        <row r="159">
          <cell r="A159">
            <v>2021</v>
          </cell>
          <cell r="C159" t="str">
            <v>Trnavská univerzita v Trnave</v>
          </cell>
          <cell r="J159">
            <v>1</v>
          </cell>
        </row>
        <row r="160">
          <cell r="A160">
            <v>2021</v>
          </cell>
          <cell r="C160" t="str">
            <v>Univerzita Pavla Jozefa Šafárika v Košiciach</v>
          </cell>
          <cell r="J160">
            <v>2</v>
          </cell>
        </row>
        <row r="161">
          <cell r="A161">
            <v>2021</v>
          </cell>
          <cell r="C161" t="str">
            <v>Vysoká škola múzických umení v Bratislave</v>
          </cell>
          <cell r="J161">
            <v>1</v>
          </cell>
        </row>
        <row r="162">
          <cell r="A162">
            <v>2021</v>
          </cell>
          <cell r="C162" t="str">
            <v>Technická univerzita vo Zvolene</v>
          </cell>
          <cell r="J162">
            <v>1</v>
          </cell>
        </row>
        <row r="163">
          <cell r="A163">
            <v>2021</v>
          </cell>
          <cell r="C163" t="str">
            <v>Žilinská univerzita v Žiline</v>
          </cell>
          <cell r="J163">
            <v>1</v>
          </cell>
        </row>
        <row r="164">
          <cell r="A164">
            <v>2021</v>
          </cell>
          <cell r="C164" t="str">
            <v>Slovenská poľnohospodárska univerzita v Nitre</v>
          </cell>
          <cell r="J164">
            <v>3</v>
          </cell>
        </row>
        <row r="165">
          <cell r="A165">
            <v>2021</v>
          </cell>
          <cell r="C165" t="str">
            <v>Slovenská poľnohospodárska univerzita v Nitre</v>
          </cell>
          <cell r="J165">
            <v>1</v>
          </cell>
        </row>
        <row r="166">
          <cell r="A166">
            <v>2021</v>
          </cell>
          <cell r="C166" t="str">
            <v>Slovenská technická univerzita v Bratislave</v>
          </cell>
          <cell r="J166">
            <v>1</v>
          </cell>
        </row>
        <row r="167">
          <cell r="A167">
            <v>2021</v>
          </cell>
          <cell r="C167" t="str">
            <v>Žilinská univerzita v Žiline</v>
          </cell>
          <cell r="J167">
            <v>3</v>
          </cell>
        </row>
        <row r="168">
          <cell r="A168">
            <v>2021</v>
          </cell>
          <cell r="C168" t="str">
            <v>Univerzita Konštantína Filozofa v Nitre</v>
          </cell>
          <cell r="J168">
            <v>2</v>
          </cell>
        </row>
        <row r="169">
          <cell r="A169">
            <v>2021</v>
          </cell>
          <cell r="C169" t="str">
            <v>Univerzita Komenského v Bratislave</v>
          </cell>
          <cell r="J169">
            <v>3</v>
          </cell>
        </row>
        <row r="170">
          <cell r="A170">
            <v>2021</v>
          </cell>
          <cell r="C170" t="str">
            <v>Trnavská univerzita v Trnave</v>
          </cell>
          <cell r="J170">
            <v>1</v>
          </cell>
        </row>
        <row r="171">
          <cell r="A171">
            <v>2021</v>
          </cell>
          <cell r="C171" t="str">
            <v>Univerzita Komenského v Bratislave</v>
          </cell>
          <cell r="J171">
            <v>1</v>
          </cell>
        </row>
        <row r="172">
          <cell r="A172">
            <v>2021</v>
          </cell>
          <cell r="C172" t="str">
            <v>Univerzita Pavla Jozefa Šafárika v Košiciach</v>
          </cell>
          <cell r="J172">
            <v>4</v>
          </cell>
        </row>
        <row r="173">
          <cell r="A173">
            <v>2021</v>
          </cell>
          <cell r="C173" t="str">
            <v>Univerzita Komenského v Bratislave</v>
          </cell>
          <cell r="J173">
            <v>3</v>
          </cell>
        </row>
        <row r="174">
          <cell r="A174">
            <v>2021</v>
          </cell>
          <cell r="C174" t="str">
            <v>Technická univerzita vo Zvolene</v>
          </cell>
          <cell r="J174">
            <v>2</v>
          </cell>
        </row>
        <row r="175">
          <cell r="A175">
            <v>2021</v>
          </cell>
          <cell r="C175" t="str">
            <v>Technická univerzita v Košiciach</v>
          </cell>
          <cell r="J175">
            <v>4</v>
          </cell>
        </row>
        <row r="176">
          <cell r="A176">
            <v>2021</v>
          </cell>
          <cell r="C176" t="str">
            <v>Univerzita Konštantína Filozofa v Nitre</v>
          </cell>
          <cell r="J176">
            <v>1</v>
          </cell>
        </row>
        <row r="177">
          <cell r="A177">
            <v>2021</v>
          </cell>
          <cell r="C177" t="str">
            <v>Univerzita Komenského v Bratislave</v>
          </cell>
          <cell r="J177">
            <v>4</v>
          </cell>
        </row>
        <row r="178">
          <cell r="A178">
            <v>2021</v>
          </cell>
          <cell r="C178" t="str">
            <v>Univerzita Pavla Jozefa Šafárika v Košiciach</v>
          </cell>
          <cell r="J178">
            <v>4</v>
          </cell>
        </row>
        <row r="179">
          <cell r="A179">
            <v>2021</v>
          </cell>
          <cell r="C179" t="str">
            <v>Univerzita Komenského v Bratislave</v>
          </cell>
          <cell r="J179">
            <v>2</v>
          </cell>
        </row>
        <row r="180">
          <cell r="A180">
            <v>2021</v>
          </cell>
          <cell r="C180" t="str">
            <v>Univerzita Komenského v Bratislave</v>
          </cell>
          <cell r="J180">
            <v>1</v>
          </cell>
        </row>
        <row r="181">
          <cell r="A181">
            <v>2021</v>
          </cell>
          <cell r="C181" t="str">
            <v>Slovenská technická univerzita v Bratislave</v>
          </cell>
          <cell r="J181">
            <v>2</v>
          </cell>
        </row>
        <row r="182">
          <cell r="A182">
            <v>2021</v>
          </cell>
          <cell r="C182" t="str">
            <v>Prešovská univerzita v Prešove</v>
          </cell>
          <cell r="J182">
            <v>7</v>
          </cell>
        </row>
        <row r="183">
          <cell r="A183">
            <v>2021</v>
          </cell>
          <cell r="C183" t="str">
            <v>Univerzita Komenského v Bratislave</v>
          </cell>
          <cell r="J183">
            <v>8</v>
          </cell>
        </row>
        <row r="184">
          <cell r="A184">
            <v>2021</v>
          </cell>
          <cell r="C184" t="str">
            <v>Žilinská univerzita v Žiline</v>
          </cell>
          <cell r="J184">
            <v>2</v>
          </cell>
        </row>
        <row r="185">
          <cell r="A185">
            <v>2021</v>
          </cell>
          <cell r="C185" t="str">
            <v>Univerzita sv. Cyrila a Metoda v Trnave</v>
          </cell>
          <cell r="J185">
            <v>2</v>
          </cell>
        </row>
        <row r="186">
          <cell r="A186">
            <v>2021</v>
          </cell>
          <cell r="C186" t="str">
            <v>Univerzita Konštantína Filozofa v Nitre</v>
          </cell>
          <cell r="J186">
            <v>1</v>
          </cell>
        </row>
        <row r="187">
          <cell r="A187">
            <v>2021</v>
          </cell>
          <cell r="C187" t="str">
            <v>Ekonomická univerzita v Bratislave</v>
          </cell>
          <cell r="J187">
            <v>7</v>
          </cell>
        </row>
        <row r="188">
          <cell r="A188">
            <v>2021</v>
          </cell>
          <cell r="C188" t="str">
            <v>Univerzita Komenského v Bratislave</v>
          </cell>
          <cell r="J188">
            <v>1</v>
          </cell>
        </row>
        <row r="189">
          <cell r="A189">
            <v>2021</v>
          </cell>
          <cell r="C189" t="str">
            <v>Trenčianska univerzita Alexandra Dubčeka v Trenčíne</v>
          </cell>
          <cell r="J189">
            <v>1</v>
          </cell>
        </row>
        <row r="190">
          <cell r="A190">
            <v>2021</v>
          </cell>
          <cell r="C190" t="str">
            <v>Žilinská univerzita v Žiline</v>
          </cell>
          <cell r="J190">
            <v>2</v>
          </cell>
        </row>
        <row r="191">
          <cell r="A191">
            <v>2021</v>
          </cell>
          <cell r="C191" t="str">
            <v>Ekonomická univerzita v Bratislave</v>
          </cell>
          <cell r="J191">
            <v>1</v>
          </cell>
        </row>
        <row r="192">
          <cell r="A192">
            <v>2021</v>
          </cell>
          <cell r="C192" t="str">
            <v>Paneurópska vysoká škola</v>
          </cell>
          <cell r="J192">
            <v>1</v>
          </cell>
        </row>
        <row r="193">
          <cell r="A193">
            <v>2021</v>
          </cell>
          <cell r="C193" t="str">
            <v>Univerzita Komenského v Bratislave</v>
          </cell>
          <cell r="J193">
            <v>3</v>
          </cell>
        </row>
        <row r="194">
          <cell r="A194">
            <v>2021</v>
          </cell>
          <cell r="C194" t="str">
            <v>Univerzita Mateja Bela v Banskej Bystrici</v>
          </cell>
          <cell r="J194">
            <v>2</v>
          </cell>
        </row>
        <row r="195">
          <cell r="A195">
            <v>2021</v>
          </cell>
          <cell r="C195" t="str">
            <v>Slovenská technická univerzita v Bratislave</v>
          </cell>
          <cell r="J195">
            <v>1</v>
          </cell>
        </row>
        <row r="196">
          <cell r="A196">
            <v>2021</v>
          </cell>
          <cell r="C196" t="str">
            <v>Univerzita Komenského v Bratislave</v>
          </cell>
          <cell r="J196">
            <v>1</v>
          </cell>
        </row>
        <row r="197">
          <cell r="A197">
            <v>2021</v>
          </cell>
          <cell r="C197" t="str">
            <v>Slovenská technická univerzita v Bratislave</v>
          </cell>
          <cell r="J197">
            <v>1</v>
          </cell>
        </row>
        <row r="198">
          <cell r="A198">
            <v>2021</v>
          </cell>
          <cell r="C198" t="str">
            <v>Univerzita Komenského v Bratislave</v>
          </cell>
          <cell r="J198">
            <v>4</v>
          </cell>
        </row>
        <row r="199">
          <cell r="A199">
            <v>2021</v>
          </cell>
          <cell r="C199" t="str">
            <v>Univerzita veterinárskeho lekárstva a farmácie v Košiciach</v>
          </cell>
          <cell r="J199">
            <v>1</v>
          </cell>
        </row>
        <row r="200">
          <cell r="A200">
            <v>2021</v>
          </cell>
          <cell r="C200" t="str">
            <v>Technická univerzita v Košiciach</v>
          </cell>
          <cell r="J200">
            <v>1</v>
          </cell>
        </row>
        <row r="201">
          <cell r="A201">
            <v>2021</v>
          </cell>
          <cell r="C201" t="str">
            <v>Slovenská poľnohospodárska univerzita v Nitre</v>
          </cell>
          <cell r="J201">
            <v>2</v>
          </cell>
        </row>
        <row r="202">
          <cell r="A202">
            <v>2021</v>
          </cell>
          <cell r="C202" t="str">
            <v>Univerzita Komenského v Bratislave</v>
          </cell>
          <cell r="J202">
            <v>9</v>
          </cell>
        </row>
        <row r="203">
          <cell r="A203">
            <v>2021</v>
          </cell>
          <cell r="C203" t="str">
            <v>Univerzita Konštantína Filozofa v Nitre</v>
          </cell>
          <cell r="J203">
            <v>4</v>
          </cell>
        </row>
        <row r="204">
          <cell r="A204">
            <v>2021</v>
          </cell>
          <cell r="C204" t="str">
            <v>Univerzita sv. Cyrila a Metoda v Trnave</v>
          </cell>
          <cell r="J204">
            <v>2</v>
          </cell>
        </row>
        <row r="205">
          <cell r="A205">
            <v>2021</v>
          </cell>
          <cell r="C205" t="str">
            <v>Univerzita Pavla Jozefa Šafárika v Košiciach</v>
          </cell>
          <cell r="J205">
            <v>2</v>
          </cell>
        </row>
        <row r="206">
          <cell r="A206">
            <v>2021</v>
          </cell>
          <cell r="C206" t="str">
            <v>Univerzita Komenského v Bratislave</v>
          </cell>
          <cell r="J206">
            <v>3</v>
          </cell>
        </row>
        <row r="207">
          <cell r="A207">
            <v>2021</v>
          </cell>
          <cell r="C207" t="str">
            <v>Technická univerzita v Košiciach</v>
          </cell>
          <cell r="J207">
            <v>1</v>
          </cell>
        </row>
        <row r="208">
          <cell r="A208">
            <v>2021</v>
          </cell>
          <cell r="C208" t="str">
            <v>Univerzita Komenského v Bratislave</v>
          </cell>
          <cell r="J208">
            <v>2</v>
          </cell>
        </row>
        <row r="209">
          <cell r="A209">
            <v>2021</v>
          </cell>
          <cell r="C209" t="str">
            <v>Univerzita veterinárskeho lekárstva a farmácie v Košiciach</v>
          </cell>
          <cell r="J209">
            <v>5</v>
          </cell>
        </row>
        <row r="210">
          <cell r="A210">
            <v>2021</v>
          </cell>
          <cell r="C210" t="str">
            <v>Univerzita Komenského v Bratislave</v>
          </cell>
          <cell r="J210">
            <v>2</v>
          </cell>
        </row>
        <row r="211">
          <cell r="A211">
            <v>2021</v>
          </cell>
          <cell r="C211" t="str">
            <v>Univerzita Komenského v Bratislave</v>
          </cell>
          <cell r="J211">
            <v>7</v>
          </cell>
        </row>
        <row r="212">
          <cell r="A212">
            <v>2021</v>
          </cell>
          <cell r="C212" t="str">
            <v>Univerzita Komenského v Bratislave</v>
          </cell>
          <cell r="J212">
            <v>1</v>
          </cell>
        </row>
        <row r="213">
          <cell r="A213">
            <v>2021</v>
          </cell>
          <cell r="C213" t="str">
            <v>Univerzita Konštantína Filozofa v Nitre</v>
          </cell>
          <cell r="J213">
            <v>1</v>
          </cell>
        </row>
        <row r="214">
          <cell r="A214">
            <v>2021</v>
          </cell>
          <cell r="C214" t="str">
            <v>Technická univerzita v Košiciach</v>
          </cell>
          <cell r="J214">
            <v>2</v>
          </cell>
        </row>
        <row r="215">
          <cell r="A215">
            <v>2021</v>
          </cell>
          <cell r="C215" t="str">
            <v>Univerzita Komenského v Bratislave</v>
          </cell>
          <cell r="J215">
            <v>3</v>
          </cell>
        </row>
        <row r="216">
          <cell r="A216">
            <v>2021</v>
          </cell>
          <cell r="C216" t="str">
            <v>Univerzita Mateja Bela v Banskej Bystrici</v>
          </cell>
          <cell r="J216">
            <v>1</v>
          </cell>
        </row>
        <row r="217">
          <cell r="A217">
            <v>2021</v>
          </cell>
          <cell r="C217" t="str">
            <v>Univerzita Pavla Jozefa Šafárika v Košiciach</v>
          </cell>
          <cell r="J217">
            <v>2</v>
          </cell>
        </row>
        <row r="218">
          <cell r="A218">
            <v>2021</v>
          </cell>
          <cell r="C218" t="str">
            <v>Trnavská univerzita v Trnave</v>
          </cell>
          <cell r="J218">
            <v>1</v>
          </cell>
        </row>
        <row r="219">
          <cell r="A219">
            <v>2021</v>
          </cell>
          <cell r="C219" t="str">
            <v>Univerzita Komenského v Bratislave</v>
          </cell>
          <cell r="J219">
            <v>4</v>
          </cell>
        </row>
        <row r="220">
          <cell r="A220">
            <v>2021</v>
          </cell>
          <cell r="C220" t="str">
            <v>Univerzita Pavla Jozefa Šafárika v Košiciach</v>
          </cell>
          <cell r="J220">
            <v>1</v>
          </cell>
        </row>
        <row r="221">
          <cell r="A221">
            <v>2021</v>
          </cell>
          <cell r="C221" t="str">
            <v>Slovenská poľnohospodárska univerzita v Nitre</v>
          </cell>
          <cell r="J221">
            <v>1</v>
          </cell>
        </row>
        <row r="222">
          <cell r="A222">
            <v>2021</v>
          </cell>
          <cell r="C222" t="str">
            <v>Univerzita Komenského v Bratislave</v>
          </cell>
          <cell r="J222">
            <v>1</v>
          </cell>
        </row>
        <row r="223">
          <cell r="A223">
            <v>2021</v>
          </cell>
          <cell r="C223" t="str">
            <v>Slovenská technická univerzita v Bratislave</v>
          </cell>
          <cell r="J223">
            <v>3</v>
          </cell>
        </row>
        <row r="224">
          <cell r="A224">
            <v>2021</v>
          </cell>
          <cell r="C224" t="str">
            <v>Univerzita Komenského v Bratislave</v>
          </cell>
          <cell r="J224">
            <v>5</v>
          </cell>
        </row>
        <row r="225">
          <cell r="A225">
            <v>2021</v>
          </cell>
          <cell r="C225" t="str">
            <v>Univerzita Komenského v Bratislave</v>
          </cell>
          <cell r="J225">
            <v>1</v>
          </cell>
        </row>
        <row r="226">
          <cell r="A226">
            <v>2021</v>
          </cell>
          <cell r="C226" t="str">
            <v>Univerzita Komenského v Bratislave</v>
          </cell>
          <cell r="J226">
            <v>1</v>
          </cell>
        </row>
        <row r="227">
          <cell r="A227">
            <v>2021</v>
          </cell>
          <cell r="C227" t="str">
            <v>Univerzita veterinárskeho lekárstva a farmácie v Košiciach</v>
          </cell>
          <cell r="J227">
            <v>2</v>
          </cell>
        </row>
        <row r="228">
          <cell r="A228">
            <v>2021</v>
          </cell>
          <cell r="C228" t="str">
            <v>Univerzita Komenského v Bratislave</v>
          </cell>
          <cell r="J228">
            <v>2</v>
          </cell>
        </row>
        <row r="229">
          <cell r="A229">
            <v>2021</v>
          </cell>
          <cell r="C229" t="str">
            <v>Univerzita Komenského v Bratislave</v>
          </cell>
          <cell r="J229">
            <v>2</v>
          </cell>
        </row>
        <row r="230">
          <cell r="A230">
            <v>2021</v>
          </cell>
          <cell r="C230" t="str">
            <v>Univerzita Konštantína Filozofa v Nitre</v>
          </cell>
          <cell r="J230">
            <v>1</v>
          </cell>
        </row>
        <row r="231">
          <cell r="A231">
            <v>2021</v>
          </cell>
          <cell r="C231" t="str">
            <v>Univerzita Konštantína Filozofa v Nitre</v>
          </cell>
          <cell r="J231">
            <v>1</v>
          </cell>
        </row>
        <row r="232">
          <cell r="A232">
            <v>2021</v>
          </cell>
          <cell r="C232" t="str">
            <v>Univerzita Mateja Bela v Banskej Bystrici</v>
          </cell>
          <cell r="J232">
            <v>1</v>
          </cell>
        </row>
        <row r="233">
          <cell r="A233">
            <v>2021</v>
          </cell>
          <cell r="C233" t="str">
            <v>Univerzita Komenského v Bratislave</v>
          </cell>
          <cell r="J233">
            <v>6</v>
          </cell>
        </row>
        <row r="234">
          <cell r="A234">
            <v>2021</v>
          </cell>
          <cell r="C234" t="str">
            <v>Univerzita Komenského v Bratislave</v>
          </cell>
          <cell r="J234">
            <v>1</v>
          </cell>
        </row>
        <row r="235">
          <cell r="A235">
            <v>2021</v>
          </cell>
          <cell r="C235" t="str">
            <v>Technická univerzita vo Zvolene</v>
          </cell>
          <cell r="J235">
            <v>1</v>
          </cell>
        </row>
        <row r="236">
          <cell r="A236">
            <v>2021</v>
          </cell>
          <cell r="C236" t="str">
            <v>Trenčianska univerzita Alexandra Dubčeka v Trenčíne</v>
          </cell>
          <cell r="J236">
            <v>4</v>
          </cell>
        </row>
        <row r="237">
          <cell r="A237">
            <v>2021</v>
          </cell>
          <cell r="C237" t="str">
            <v>Univerzita Pavla Jozefa Šafárika v Košiciach</v>
          </cell>
          <cell r="J237">
            <v>4</v>
          </cell>
        </row>
        <row r="238">
          <cell r="A238">
            <v>2021</v>
          </cell>
          <cell r="C238" t="str">
            <v>Univerzita Komenského v Bratislave</v>
          </cell>
          <cell r="J238">
            <v>1</v>
          </cell>
        </row>
        <row r="239">
          <cell r="A239">
            <v>2021</v>
          </cell>
          <cell r="C239" t="str">
            <v>Technická univerzita v Košiciach</v>
          </cell>
          <cell r="J239">
            <v>1</v>
          </cell>
        </row>
        <row r="240">
          <cell r="A240">
            <v>2021</v>
          </cell>
          <cell r="C240" t="str">
            <v>Žilinská univerzita v Žiline</v>
          </cell>
          <cell r="J240">
            <v>2</v>
          </cell>
        </row>
        <row r="241">
          <cell r="A241">
            <v>2021</v>
          </cell>
          <cell r="C241" t="str">
            <v>Technická univerzita v Košiciach</v>
          </cell>
          <cell r="J241">
            <v>4</v>
          </cell>
        </row>
        <row r="242">
          <cell r="A242">
            <v>2021</v>
          </cell>
          <cell r="C242" t="str">
            <v>Trnavská univerzita v Trnave</v>
          </cell>
          <cell r="J242">
            <v>1</v>
          </cell>
        </row>
        <row r="243">
          <cell r="A243">
            <v>2021</v>
          </cell>
          <cell r="C243" t="str">
            <v>Univerzita Komenského v Bratislave</v>
          </cell>
          <cell r="J243">
            <v>1</v>
          </cell>
        </row>
        <row r="244">
          <cell r="A244">
            <v>2021</v>
          </cell>
          <cell r="C244" t="str">
            <v>Katolícka univerzita v Ružomberku</v>
          </cell>
          <cell r="J244">
            <v>1</v>
          </cell>
        </row>
        <row r="245">
          <cell r="A245">
            <v>2021</v>
          </cell>
          <cell r="C245" t="str">
            <v>Prešovská univerzita v Prešove</v>
          </cell>
          <cell r="J245">
            <v>2</v>
          </cell>
        </row>
        <row r="246">
          <cell r="A246">
            <v>2021</v>
          </cell>
          <cell r="C246" t="str">
            <v>Univerzita Konštantína Filozofa v Nitre</v>
          </cell>
          <cell r="J246">
            <v>1</v>
          </cell>
        </row>
        <row r="247">
          <cell r="A247">
            <v>2021</v>
          </cell>
          <cell r="C247" t="str">
            <v>Prešovská univerzita v Prešove</v>
          </cell>
          <cell r="J247">
            <v>2</v>
          </cell>
        </row>
        <row r="248">
          <cell r="A248">
            <v>2021</v>
          </cell>
          <cell r="C248" t="str">
            <v>Technická univerzita v Košiciach</v>
          </cell>
          <cell r="J248">
            <v>1</v>
          </cell>
        </row>
        <row r="249">
          <cell r="A249">
            <v>2021</v>
          </cell>
          <cell r="C249" t="str">
            <v>Technická univerzita v Košiciach</v>
          </cell>
          <cell r="J249">
            <v>1</v>
          </cell>
        </row>
        <row r="250">
          <cell r="A250">
            <v>2021</v>
          </cell>
          <cell r="C250" t="str">
            <v>Technická univerzita v Košiciach</v>
          </cell>
          <cell r="J250">
            <v>1</v>
          </cell>
        </row>
        <row r="251">
          <cell r="A251">
            <v>2021</v>
          </cell>
          <cell r="C251" t="str">
            <v>Technická univerzita v Košiciach</v>
          </cell>
          <cell r="J251">
            <v>1</v>
          </cell>
        </row>
        <row r="252">
          <cell r="A252">
            <v>2021</v>
          </cell>
          <cell r="C252" t="str">
            <v>Technická univerzita v Košiciach</v>
          </cell>
          <cell r="J252">
            <v>1</v>
          </cell>
        </row>
        <row r="253">
          <cell r="A253">
            <v>2021</v>
          </cell>
          <cell r="C253" t="str">
            <v>Žilinská univerzita v Žiline</v>
          </cell>
          <cell r="J253">
            <v>3</v>
          </cell>
        </row>
        <row r="254">
          <cell r="A254">
            <v>2021</v>
          </cell>
          <cell r="C254" t="str">
            <v>Slovenská technická univerzita v Bratislave</v>
          </cell>
          <cell r="J254">
            <v>2</v>
          </cell>
        </row>
        <row r="255">
          <cell r="A255">
            <v>2021</v>
          </cell>
          <cell r="C255" t="str">
            <v>Slovenská technická univerzita v Bratislave</v>
          </cell>
          <cell r="J255">
            <v>4</v>
          </cell>
        </row>
        <row r="256">
          <cell r="A256">
            <v>2021</v>
          </cell>
          <cell r="C256" t="str">
            <v>Slovenská technická univerzita v Bratislave</v>
          </cell>
          <cell r="J256">
            <v>2</v>
          </cell>
        </row>
        <row r="257">
          <cell r="A257">
            <v>2021</v>
          </cell>
          <cell r="C257" t="str">
            <v>Technická univerzita v Košiciach</v>
          </cell>
          <cell r="J257">
            <v>1</v>
          </cell>
        </row>
        <row r="258">
          <cell r="A258">
            <v>2021</v>
          </cell>
          <cell r="C258" t="str">
            <v>Vysoká škola múzických umení v Bratislave</v>
          </cell>
          <cell r="J258">
            <v>1</v>
          </cell>
        </row>
        <row r="259">
          <cell r="A259">
            <v>2021</v>
          </cell>
          <cell r="C259" t="str">
            <v>Univerzita Pavla Jozefa Šafárika v Košiciach</v>
          </cell>
          <cell r="J259">
            <v>4</v>
          </cell>
        </row>
        <row r="260">
          <cell r="A260">
            <v>2021</v>
          </cell>
          <cell r="C260" t="str">
            <v>Slovenská technická univerzita v Bratislave</v>
          </cell>
          <cell r="J260">
            <v>1</v>
          </cell>
        </row>
        <row r="261">
          <cell r="A261">
            <v>2021</v>
          </cell>
          <cell r="C261" t="str">
            <v>Technická univerzita vo Zvolene</v>
          </cell>
          <cell r="J261">
            <v>1</v>
          </cell>
        </row>
        <row r="262">
          <cell r="A262">
            <v>2021</v>
          </cell>
          <cell r="C262" t="str">
            <v>Trnavská univerzita v Trnave</v>
          </cell>
          <cell r="J262">
            <v>1</v>
          </cell>
        </row>
        <row r="263">
          <cell r="A263">
            <v>2021</v>
          </cell>
          <cell r="C263" t="str">
            <v>Univerzita Komenského v Bratislave</v>
          </cell>
          <cell r="J263">
            <v>2</v>
          </cell>
        </row>
        <row r="264">
          <cell r="A264">
            <v>2021</v>
          </cell>
          <cell r="C264" t="str">
            <v>Prešovská univerzita v Prešove</v>
          </cell>
          <cell r="J264">
            <v>1</v>
          </cell>
        </row>
        <row r="265">
          <cell r="A265">
            <v>2021</v>
          </cell>
          <cell r="C265" t="str">
            <v>Technická univerzita v Košiciach</v>
          </cell>
          <cell r="J265">
            <v>7</v>
          </cell>
        </row>
        <row r="266">
          <cell r="A266">
            <v>2021</v>
          </cell>
          <cell r="C266" t="str">
            <v>Technická univerzita v Košiciach</v>
          </cell>
          <cell r="J266">
            <v>2</v>
          </cell>
        </row>
        <row r="267">
          <cell r="A267">
            <v>2021</v>
          </cell>
          <cell r="C267" t="str">
            <v>Slovenská technická univerzita v Bratislave</v>
          </cell>
          <cell r="J267">
            <v>1</v>
          </cell>
        </row>
        <row r="268">
          <cell r="A268">
            <v>2021</v>
          </cell>
          <cell r="C268" t="str">
            <v>Technická univerzita v Košiciach</v>
          </cell>
          <cell r="J268">
            <v>1</v>
          </cell>
        </row>
        <row r="269">
          <cell r="A269">
            <v>2021</v>
          </cell>
          <cell r="C269" t="str">
            <v>Žilinská univerzita v Žiline</v>
          </cell>
          <cell r="J269">
            <v>1</v>
          </cell>
        </row>
        <row r="270">
          <cell r="A270">
            <v>2021</v>
          </cell>
          <cell r="C270" t="str">
            <v>Technická univerzita v Košiciach</v>
          </cell>
          <cell r="J270">
            <v>1</v>
          </cell>
        </row>
        <row r="271">
          <cell r="A271">
            <v>2021</v>
          </cell>
          <cell r="C271" t="str">
            <v>Slovenská poľnohospodárska univerzita v Nitre</v>
          </cell>
          <cell r="J271">
            <v>1</v>
          </cell>
        </row>
        <row r="272">
          <cell r="A272">
            <v>2021</v>
          </cell>
          <cell r="C272" t="str">
            <v>Slovenská technická univerzita v Bratislave</v>
          </cell>
          <cell r="J272">
            <v>1</v>
          </cell>
        </row>
        <row r="273">
          <cell r="A273">
            <v>2021</v>
          </cell>
          <cell r="C273" t="str">
            <v>Univerzita sv. Cyrila a Metoda v Trnave</v>
          </cell>
          <cell r="J273">
            <v>1</v>
          </cell>
        </row>
        <row r="274">
          <cell r="A274">
            <v>2021</v>
          </cell>
          <cell r="C274" t="str">
            <v>Univerzita Mateja Bela v Banskej Bystrici</v>
          </cell>
          <cell r="J274">
            <v>1</v>
          </cell>
        </row>
        <row r="275">
          <cell r="A275">
            <v>2021</v>
          </cell>
          <cell r="C275" t="str">
            <v>Vysoká škola múzických umení v Bratislave</v>
          </cell>
          <cell r="J275">
            <v>1</v>
          </cell>
        </row>
        <row r="276">
          <cell r="A276">
            <v>2021</v>
          </cell>
          <cell r="C276" t="str">
            <v>Univerzita Komenského v Bratislave</v>
          </cell>
          <cell r="J276">
            <v>2</v>
          </cell>
        </row>
        <row r="277">
          <cell r="A277">
            <v>2021</v>
          </cell>
          <cell r="C277" t="str">
            <v>Žilinská univerzita v Žiline</v>
          </cell>
          <cell r="J277">
            <v>2</v>
          </cell>
        </row>
        <row r="278">
          <cell r="A278">
            <v>2021</v>
          </cell>
          <cell r="C278" t="str">
            <v>Vysoká škola múzických umení v Bratislave</v>
          </cell>
          <cell r="J278">
            <v>1</v>
          </cell>
        </row>
        <row r="279">
          <cell r="A279">
            <v>2021</v>
          </cell>
          <cell r="C279" t="str">
            <v>Univerzita Konštantína Filozofa v Nitre</v>
          </cell>
          <cell r="J279">
            <v>2</v>
          </cell>
        </row>
        <row r="280">
          <cell r="A280">
            <v>2021</v>
          </cell>
          <cell r="C280" t="str">
            <v>Univerzita Komenského v Bratislave</v>
          </cell>
          <cell r="J280">
            <v>4</v>
          </cell>
        </row>
        <row r="281">
          <cell r="A281">
            <v>2021</v>
          </cell>
          <cell r="C281" t="str">
            <v>Trnavská univerzita v Trnave</v>
          </cell>
          <cell r="J281">
            <v>1</v>
          </cell>
        </row>
        <row r="282">
          <cell r="A282">
            <v>2021</v>
          </cell>
          <cell r="C282" t="str">
            <v>Univerzita Komenského v Bratislave</v>
          </cell>
          <cell r="J282">
            <v>3</v>
          </cell>
        </row>
        <row r="283">
          <cell r="A283">
            <v>2021</v>
          </cell>
          <cell r="C283" t="str">
            <v>Univerzita Mateja Bela v Banskej Bystrici</v>
          </cell>
          <cell r="J283">
            <v>1</v>
          </cell>
        </row>
        <row r="284">
          <cell r="A284">
            <v>2021</v>
          </cell>
          <cell r="C284" t="str">
            <v>Univerzita Pavla Jozefa Šafárika v Košiciach</v>
          </cell>
          <cell r="J284">
            <v>1</v>
          </cell>
        </row>
        <row r="285">
          <cell r="A285">
            <v>2021</v>
          </cell>
          <cell r="C285" t="str">
            <v>Univerzita Komenského v Bratislave</v>
          </cell>
          <cell r="J285">
            <v>1</v>
          </cell>
        </row>
        <row r="286">
          <cell r="A286">
            <v>2021</v>
          </cell>
          <cell r="C286" t="str">
            <v>Univerzita Mateja Bela v Banskej Bystrici</v>
          </cell>
          <cell r="J286">
            <v>1</v>
          </cell>
        </row>
        <row r="287">
          <cell r="A287">
            <v>2021</v>
          </cell>
          <cell r="C287" t="str">
            <v>Trnavská univerzita v Trnave</v>
          </cell>
          <cell r="J287">
            <v>1</v>
          </cell>
        </row>
        <row r="288">
          <cell r="A288">
            <v>2021</v>
          </cell>
          <cell r="C288" t="str">
            <v>Univerzita Konštantína Filozofa v Nitre</v>
          </cell>
          <cell r="J288">
            <v>1</v>
          </cell>
        </row>
        <row r="289">
          <cell r="A289">
            <v>2021</v>
          </cell>
          <cell r="C289" t="str">
            <v>Univerzita Komenského v Bratislave</v>
          </cell>
          <cell r="J289">
            <v>1</v>
          </cell>
        </row>
        <row r="290">
          <cell r="A290">
            <v>2021</v>
          </cell>
          <cell r="C290" t="str">
            <v>Univerzita Komenského v Bratislave</v>
          </cell>
          <cell r="J290">
            <v>3</v>
          </cell>
        </row>
        <row r="291">
          <cell r="A291">
            <v>2021</v>
          </cell>
          <cell r="C291" t="str">
            <v>Katolícka univerzita v Ružomberku</v>
          </cell>
          <cell r="J291">
            <v>2</v>
          </cell>
        </row>
        <row r="292">
          <cell r="A292">
            <v>2021</v>
          </cell>
          <cell r="C292" t="str">
            <v>Prešovská univerzita v Prešove</v>
          </cell>
          <cell r="J292">
            <v>1</v>
          </cell>
        </row>
        <row r="293">
          <cell r="A293">
            <v>2021</v>
          </cell>
          <cell r="C293" t="str">
            <v>Trnavská univerzita v Trnave</v>
          </cell>
          <cell r="J293">
            <v>1</v>
          </cell>
        </row>
        <row r="294">
          <cell r="A294">
            <v>2021</v>
          </cell>
          <cell r="C294" t="str">
            <v>Univerzita Konštantína Filozofa v Nitre</v>
          </cell>
          <cell r="J294">
            <v>2</v>
          </cell>
        </row>
        <row r="295">
          <cell r="A295">
            <v>2021</v>
          </cell>
          <cell r="C295" t="str">
            <v>Univerzita Mateja Bela v Banskej Bystrici</v>
          </cell>
          <cell r="J295">
            <v>1</v>
          </cell>
        </row>
        <row r="296">
          <cell r="A296">
            <v>2021</v>
          </cell>
          <cell r="C296" t="str">
            <v>Univerzita Pavla Jozefa Šafárika v Košiciach</v>
          </cell>
          <cell r="J296">
            <v>3</v>
          </cell>
        </row>
        <row r="297">
          <cell r="A297">
            <v>2021</v>
          </cell>
          <cell r="C297" t="str">
            <v>Technická univerzita v Košiciach</v>
          </cell>
          <cell r="J297">
            <v>1</v>
          </cell>
        </row>
        <row r="298">
          <cell r="A298">
            <v>2021</v>
          </cell>
          <cell r="C298" t="str">
            <v>Paneurópska vysoká škola</v>
          </cell>
          <cell r="J298">
            <v>1</v>
          </cell>
        </row>
        <row r="299">
          <cell r="A299">
            <v>2021</v>
          </cell>
          <cell r="C299" t="str">
            <v>Univerzita Komenského v Bratislave</v>
          </cell>
          <cell r="J299">
            <v>1</v>
          </cell>
        </row>
        <row r="300">
          <cell r="A300">
            <v>2021</v>
          </cell>
          <cell r="C300" t="str">
            <v>Univerzita Konštantína Filozofa v Nitre</v>
          </cell>
          <cell r="J300">
            <v>2</v>
          </cell>
        </row>
        <row r="301">
          <cell r="A301">
            <v>2021</v>
          </cell>
          <cell r="C301" t="str">
            <v>Vysoká škola múzických umení v Bratislave</v>
          </cell>
          <cell r="J301">
            <v>1</v>
          </cell>
        </row>
        <row r="302">
          <cell r="A302">
            <v>2021</v>
          </cell>
          <cell r="C302" t="str">
            <v>Žilinská univerzita v Žiline</v>
          </cell>
          <cell r="J302">
            <v>5</v>
          </cell>
        </row>
        <row r="303">
          <cell r="A303">
            <v>2021</v>
          </cell>
          <cell r="C303" t="str">
            <v>Slovenská technická univerzita v Bratislave</v>
          </cell>
          <cell r="J303">
            <v>2</v>
          </cell>
        </row>
        <row r="304">
          <cell r="A304">
            <v>2021</v>
          </cell>
          <cell r="C304" t="str">
            <v>Technická univerzita v Košiciach</v>
          </cell>
          <cell r="J304">
            <v>1</v>
          </cell>
        </row>
        <row r="305">
          <cell r="A305">
            <v>2021</v>
          </cell>
          <cell r="C305" t="str">
            <v>Vysoká škola múzických umení v Bratislave</v>
          </cell>
          <cell r="J305">
            <v>1</v>
          </cell>
        </row>
        <row r="306">
          <cell r="A306">
            <v>2021</v>
          </cell>
          <cell r="C306" t="str">
            <v>Katolícka univerzita v Ružomberku</v>
          </cell>
          <cell r="J306">
            <v>1</v>
          </cell>
        </row>
        <row r="307">
          <cell r="A307">
            <v>2021</v>
          </cell>
          <cell r="C307" t="str">
            <v>Univerzita Komenského v Bratislave</v>
          </cell>
          <cell r="J307">
            <v>2</v>
          </cell>
        </row>
        <row r="308">
          <cell r="A308">
            <v>2021</v>
          </cell>
          <cell r="C308" t="str">
            <v>Univerzita sv. Cyrila a Metoda v Trnave</v>
          </cell>
          <cell r="J308">
            <v>1</v>
          </cell>
        </row>
        <row r="309">
          <cell r="A309">
            <v>2021</v>
          </cell>
          <cell r="C309" t="str">
            <v>Vysoká škola múzických umení v Bratislave</v>
          </cell>
          <cell r="J309">
            <v>1</v>
          </cell>
        </row>
        <row r="310">
          <cell r="A310">
            <v>2021</v>
          </cell>
          <cell r="C310" t="str">
            <v>Žilinská univerzita v Žiline</v>
          </cell>
          <cell r="J310">
            <v>2</v>
          </cell>
        </row>
        <row r="311">
          <cell r="A311">
            <v>2021</v>
          </cell>
          <cell r="C311" t="str">
            <v>Slovenská poľnohospodárska univerzita v Nitre</v>
          </cell>
          <cell r="J311">
            <v>2</v>
          </cell>
        </row>
        <row r="312">
          <cell r="A312">
            <v>2021</v>
          </cell>
          <cell r="C312" t="str">
            <v>Žilinská univerzita v Žiline</v>
          </cell>
          <cell r="J312">
            <v>2</v>
          </cell>
        </row>
        <row r="313">
          <cell r="A313">
            <v>2021</v>
          </cell>
          <cell r="C313" t="str">
            <v>Slovenská technická univerzita v Bratislave</v>
          </cell>
          <cell r="J313">
            <v>2</v>
          </cell>
        </row>
        <row r="314">
          <cell r="A314">
            <v>2021</v>
          </cell>
          <cell r="C314" t="str">
            <v>Technická univerzita vo Zvolene</v>
          </cell>
          <cell r="J314">
            <v>3</v>
          </cell>
        </row>
        <row r="315">
          <cell r="A315">
            <v>2021</v>
          </cell>
          <cell r="C315" t="str">
            <v>Slovenská technická univerzita v Bratislave</v>
          </cell>
          <cell r="J315">
            <v>2</v>
          </cell>
        </row>
        <row r="316">
          <cell r="A316">
            <v>2021</v>
          </cell>
          <cell r="C316" t="str">
            <v>Technická univerzita v Košiciach</v>
          </cell>
          <cell r="J316">
            <v>1</v>
          </cell>
        </row>
        <row r="317">
          <cell r="A317">
            <v>2021</v>
          </cell>
          <cell r="C317" t="str">
            <v>Univerzita Komenského v Bratislave</v>
          </cell>
          <cell r="J317">
            <v>1</v>
          </cell>
        </row>
        <row r="318">
          <cell r="A318">
            <v>2021</v>
          </cell>
          <cell r="C318" t="str">
            <v>Žilinská univerzita v Žiline</v>
          </cell>
          <cell r="J318">
            <v>2</v>
          </cell>
        </row>
        <row r="319">
          <cell r="A319">
            <v>2021</v>
          </cell>
          <cell r="C319" t="str">
            <v>Univerzita J. Selyeho</v>
          </cell>
          <cell r="J319">
            <v>1</v>
          </cell>
        </row>
        <row r="320">
          <cell r="A320">
            <v>2021</v>
          </cell>
          <cell r="C320" t="str">
            <v>Univerzita Komenského v Bratislave</v>
          </cell>
          <cell r="J320">
            <v>1</v>
          </cell>
        </row>
        <row r="321">
          <cell r="A321">
            <v>2021</v>
          </cell>
          <cell r="C321" t="str">
            <v>Slovenská technická univerzita v Bratislave</v>
          </cell>
          <cell r="J321">
            <v>1</v>
          </cell>
        </row>
        <row r="322">
          <cell r="A322">
            <v>2021</v>
          </cell>
          <cell r="C322" t="str">
            <v>Žilinská univerzita v Žiline</v>
          </cell>
          <cell r="J322">
            <v>2</v>
          </cell>
        </row>
        <row r="323">
          <cell r="A323">
            <v>2021</v>
          </cell>
          <cell r="C323" t="str">
            <v>Univerzita Komenského v Bratislave</v>
          </cell>
          <cell r="J323">
            <v>1</v>
          </cell>
        </row>
        <row r="324">
          <cell r="A324">
            <v>2021</v>
          </cell>
          <cell r="C324" t="str">
            <v>Univerzita Pavla Jozefa Šafárika v Košiciach</v>
          </cell>
          <cell r="J324">
            <v>3</v>
          </cell>
        </row>
        <row r="325">
          <cell r="A325">
            <v>2021</v>
          </cell>
          <cell r="C325" t="str">
            <v>Katolícka univerzita v Ružomberku</v>
          </cell>
          <cell r="J325">
            <v>1</v>
          </cell>
        </row>
        <row r="326">
          <cell r="A326">
            <v>2021</v>
          </cell>
          <cell r="C326" t="str">
            <v>Univerzita Komenského v Bratislave</v>
          </cell>
          <cell r="J326">
            <v>1</v>
          </cell>
        </row>
        <row r="327">
          <cell r="A327">
            <v>2021</v>
          </cell>
          <cell r="C327" t="str">
            <v>Vysoká škola múzických umení v Bratislave</v>
          </cell>
          <cell r="J327">
            <v>1</v>
          </cell>
        </row>
        <row r="328">
          <cell r="A328">
            <v>2021</v>
          </cell>
          <cell r="C328" t="str">
            <v>Slovenská technická univerzita v Bratislave</v>
          </cell>
          <cell r="J328">
            <v>2</v>
          </cell>
        </row>
        <row r="329">
          <cell r="A329">
            <v>2021</v>
          </cell>
          <cell r="C329" t="str">
            <v>Žilinská univerzita v Žiline</v>
          </cell>
          <cell r="J329">
            <v>2</v>
          </cell>
        </row>
        <row r="330">
          <cell r="A330">
            <v>2021</v>
          </cell>
          <cell r="C330" t="str">
            <v>Žilinská univerzita v Žiline</v>
          </cell>
          <cell r="J330">
            <v>2</v>
          </cell>
        </row>
        <row r="331">
          <cell r="A331">
            <v>2021</v>
          </cell>
          <cell r="C331" t="str">
            <v>Slovenská technická univerzita v Bratislave</v>
          </cell>
          <cell r="J331">
            <v>2</v>
          </cell>
        </row>
        <row r="332">
          <cell r="A332">
            <v>2021</v>
          </cell>
          <cell r="C332" t="str">
            <v>Trnavská univerzita v Trnave</v>
          </cell>
          <cell r="J332">
            <v>1</v>
          </cell>
        </row>
        <row r="333">
          <cell r="A333">
            <v>2021</v>
          </cell>
          <cell r="C333" t="str">
            <v>Univerzita sv. Cyrila a Metoda v Trnave</v>
          </cell>
          <cell r="J333">
            <v>2</v>
          </cell>
        </row>
        <row r="334">
          <cell r="A334">
            <v>2021</v>
          </cell>
          <cell r="C334" t="str">
            <v>Trnavská univerzita v Trnave</v>
          </cell>
          <cell r="J334">
            <v>2</v>
          </cell>
        </row>
        <row r="335">
          <cell r="A335">
            <v>2021</v>
          </cell>
          <cell r="C335" t="str">
            <v>Univerzita Konštantína Filozofa v Nitre</v>
          </cell>
          <cell r="J335">
            <v>2</v>
          </cell>
        </row>
        <row r="336">
          <cell r="A336">
            <v>2021</v>
          </cell>
          <cell r="C336" t="str">
            <v>Technická univerzita v Košiciach</v>
          </cell>
          <cell r="J336">
            <v>2</v>
          </cell>
        </row>
        <row r="337">
          <cell r="A337">
            <v>2021</v>
          </cell>
          <cell r="C337" t="str">
            <v>Univerzita Komenského v Bratislave</v>
          </cell>
          <cell r="J337">
            <v>4</v>
          </cell>
        </row>
        <row r="338">
          <cell r="A338">
            <v>2021</v>
          </cell>
          <cell r="C338" t="str">
            <v>Univerzita Konštantína Filozofa v Nitre</v>
          </cell>
          <cell r="J338">
            <v>2</v>
          </cell>
        </row>
        <row r="339">
          <cell r="A339">
            <v>2021</v>
          </cell>
          <cell r="C339" t="str">
            <v>Univerzita Komenského v Bratislave</v>
          </cell>
          <cell r="J339">
            <v>2</v>
          </cell>
        </row>
        <row r="340">
          <cell r="A340">
            <v>2021</v>
          </cell>
          <cell r="C340" t="str">
            <v>Univerzita Konštantína Filozofa v Nitre</v>
          </cell>
          <cell r="J340">
            <v>2</v>
          </cell>
        </row>
        <row r="341">
          <cell r="A341">
            <v>2021</v>
          </cell>
          <cell r="C341" t="str">
            <v>Univerzita Konštantína Filozofa v Nitre</v>
          </cell>
          <cell r="J341">
            <v>1</v>
          </cell>
        </row>
        <row r="342">
          <cell r="A342">
            <v>2021</v>
          </cell>
          <cell r="C342" t="str">
            <v>Univerzita Konštantína Filozofa v Nitre</v>
          </cell>
          <cell r="J342">
            <v>1</v>
          </cell>
        </row>
        <row r="343">
          <cell r="A343">
            <v>2021</v>
          </cell>
          <cell r="C343" t="str">
            <v>Univerzita Komenského v Bratislave</v>
          </cell>
          <cell r="J343">
            <v>2</v>
          </cell>
        </row>
        <row r="344">
          <cell r="A344">
            <v>2021</v>
          </cell>
          <cell r="C344" t="str">
            <v>Univerzita Konštantína Filozofa v Nitre</v>
          </cell>
          <cell r="J344">
            <v>1</v>
          </cell>
        </row>
        <row r="345">
          <cell r="A345">
            <v>2021</v>
          </cell>
          <cell r="C345" t="str">
            <v>Paneurópska vysoká škola</v>
          </cell>
          <cell r="J345">
            <v>2</v>
          </cell>
        </row>
        <row r="346">
          <cell r="A346">
            <v>2021</v>
          </cell>
          <cell r="C346" t="str">
            <v>Univerzita Komenského v Bratislave</v>
          </cell>
          <cell r="J346">
            <v>2</v>
          </cell>
        </row>
        <row r="347">
          <cell r="A347">
            <v>2021</v>
          </cell>
          <cell r="C347" t="str">
            <v>Slovenská technická univerzita v Bratislave</v>
          </cell>
          <cell r="J347">
            <v>1</v>
          </cell>
        </row>
        <row r="348">
          <cell r="A348">
            <v>2021</v>
          </cell>
          <cell r="C348" t="str">
            <v>Univerzita Mateja Bela v Banskej Bystrici</v>
          </cell>
          <cell r="J348">
            <v>2</v>
          </cell>
        </row>
        <row r="349">
          <cell r="A349">
            <v>2021</v>
          </cell>
          <cell r="C349" t="str">
            <v>Univerzita Komenského v Bratislave</v>
          </cell>
          <cell r="J349">
            <v>1</v>
          </cell>
        </row>
        <row r="350">
          <cell r="A350">
            <v>2021</v>
          </cell>
          <cell r="C350" t="str">
            <v>Univerzita Pavla Jozefa Šafárika v Košiciach</v>
          </cell>
          <cell r="J350">
            <v>2</v>
          </cell>
        </row>
        <row r="351">
          <cell r="A351">
            <v>2021</v>
          </cell>
          <cell r="C351" t="str">
            <v>Slovenská zdravotnícka univerzita v Bratislave</v>
          </cell>
          <cell r="J351">
            <v>1</v>
          </cell>
        </row>
        <row r="352">
          <cell r="A352">
            <v>2021</v>
          </cell>
          <cell r="C352" t="str">
            <v>Trnavská univerzita v Trnave</v>
          </cell>
          <cell r="J352">
            <v>1</v>
          </cell>
        </row>
        <row r="353">
          <cell r="A353">
            <v>2021</v>
          </cell>
          <cell r="C353" t="str">
            <v>Univerzita Komenského v Bratislave</v>
          </cell>
          <cell r="J353">
            <v>2</v>
          </cell>
        </row>
        <row r="354">
          <cell r="A354">
            <v>2021</v>
          </cell>
          <cell r="C354" t="str">
            <v>Univerzita Pavla Jozefa Šafárika v Košiciach</v>
          </cell>
          <cell r="J354">
            <v>2</v>
          </cell>
        </row>
        <row r="355">
          <cell r="A355">
            <v>2021</v>
          </cell>
          <cell r="C355" t="str">
            <v>Univerzita veterinárskeho lekárstva a farmácie v Košiciach</v>
          </cell>
          <cell r="J355">
            <v>2</v>
          </cell>
        </row>
        <row r="356">
          <cell r="A356">
            <v>2021</v>
          </cell>
          <cell r="C356" t="str">
            <v>Univerzita veterinárskeho lekárstva a farmácie v Košiciach</v>
          </cell>
          <cell r="J356">
            <v>1</v>
          </cell>
        </row>
        <row r="357">
          <cell r="A357">
            <v>2021</v>
          </cell>
          <cell r="C357" t="str">
            <v>Univerzita Komenského v Bratislave</v>
          </cell>
          <cell r="J357">
            <v>2</v>
          </cell>
        </row>
        <row r="358">
          <cell r="A358">
            <v>2021</v>
          </cell>
          <cell r="C358" t="str">
            <v>Univerzita Pavla Jozefa Šafárika v Košiciach</v>
          </cell>
          <cell r="J358">
            <v>2</v>
          </cell>
        </row>
        <row r="359">
          <cell r="A359">
            <v>2021</v>
          </cell>
          <cell r="C359" t="str">
            <v>Slovenská technická univerzita v Bratislave</v>
          </cell>
          <cell r="J359">
            <v>3</v>
          </cell>
        </row>
        <row r="360">
          <cell r="A360">
            <v>2021</v>
          </cell>
          <cell r="C360" t="str">
            <v>Akadémia umení v Banskej Bystrici</v>
          </cell>
          <cell r="J360">
            <v>3</v>
          </cell>
        </row>
        <row r="361">
          <cell r="A361">
            <v>2021</v>
          </cell>
          <cell r="C361" t="str">
            <v>Technická univerzita v Košiciach</v>
          </cell>
          <cell r="J361">
            <v>2</v>
          </cell>
        </row>
        <row r="362">
          <cell r="A362">
            <v>2021</v>
          </cell>
          <cell r="C362" t="str">
            <v>Technická univerzita v Košiciach</v>
          </cell>
          <cell r="J362">
            <v>1</v>
          </cell>
        </row>
        <row r="363">
          <cell r="A363">
            <v>2021</v>
          </cell>
          <cell r="C363" t="str">
            <v>Technická univerzita vo Zvolene</v>
          </cell>
          <cell r="J363">
            <v>2</v>
          </cell>
        </row>
        <row r="364">
          <cell r="A364">
            <v>2021</v>
          </cell>
          <cell r="C364" t="str">
            <v>Technická univerzita v Košiciach</v>
          </cell>
          <cell r="J364">
            <v>2</v>
          </cell>
        </row>
        <row r="365">
          <cell r="A365">
            <v>2021</v>
          </cell>
          <cell r="C365" t="str">
            <v>Slovenská technická univerzita v Bratislave</v>
          </cell>
          <cell r="J365">
            <v>1</v>
          </cell>
        </row>
        <row r="366">
          <cell r="A366">
            <v>2021</v>
          </cell>
          <cell r="C366" t="str">
            <v>Vysoká škola výtvarných umení v Bratislave</v>
          </cell>
          <cell r="J366">
            <v>1</v>
          </cell>
        </row>
        <row r="367">
          <cell r="A367">
            <v>2021</v>
          </cell>
          <cell r="C367" t="str">
            <v>Slovenská poľnohospodárska univerzita v Nitre</v>
          </cell>
          <cell r="J367">
            <v>1</v>
          </cell>
        </row>
        <row r="368">
          <cell r="A368">
            <v>2021</v>
          </cell>
          <cell r="C368" t="str">
            <v>Univerzita sv. Cyrila a Metoda v Trnave</v>
          </cell>
          <cell r="J368">
            <v>1</v>
          </cell>
        </row>
        <row r="369">
          <cell r="A369">
            <v>2021</v>
          </cell>
          <cell r="C369" t="str">
            <v>Univerzita Komenského v Bratislave</v>
          </cell>
          <cell r="J369">
            <v>4</v>
          </cell>
        </row>
        <row r="370">
          <cell r="A370">
            <v>2021</v>
          </cell>
          <cell r="C370" t="str">
            <v>Univerzita Pavla Jozefa Šafárika v Košiciach</v>
          </cell>
          <cell r="J370">
            <v>4</v>
          </cell>
        </row>
        <row r="371">
          <cell r="A371">
            <v>2021</v>
          </cell>
          <cell r="C371" t="str">
            <v>Prešovská univerzita v Prešove</v>
          </cell>
          <cell r="J371">
            <v>1</v>
          </cell>
        </row>
        <row r="372">
          <cell r="A372">
            <v>2021</v>
          </cell>
          <cell r="C372" t="str">
            <v>Univerzita Komenského v Bratislave</v>
          </cell>
          <cell r="J372">
            <v>1</v>
          </cell>
        </row>
        <row r="373">
          <cell r="A373">
            <v>2021</v>
          </cell>
          <cell r="C373" t="str">
            <v>Prešovská univerzita v Prešove</v>
          </cell>
          <cell r="J373">
            <v>2</v>
          </cell>
        </row>
        <row r="374">
          <cell r="A374">
            <v>2021</v>
          </cell>
          <cell r="C374" t="str">
            <v>Slovenská poľnohospodárska univerzita v Nitre</v>
          </cell>
          <cell r="J374">
            <v>2</v>
          </cell>
        </row>
        <row r="375">
          <cell r="A375">
            <v>2021</v>
          </cell>
          <cell r="C375" t="str">
            <v>Univerzita Komenského v Bratislave</v>
          </cell>
          <cell r="J375">
            <v>2</v>
          </cell>
        </row>
        <row r="376">
          <cell r="A376">
            <v>2021</v>
          </cell>
          <cell r="C376" t="str">
            <v>Univerzita Komenského v Bratislave</v>
          </cell>
          <cell r="J376">
            <v>4</v>
          </cell>
        </row>
        <row r="377">
          <cell r="A377">
            <v>2021</v>
          </cell>
          <cell r="C377" t="str">
            <v>Univerzita Pavla Jozefa Šafárika v Košiciach</v>
          </cell>
          <cell r="J377">
            <v>1</v>
          </cell>
        </row>
        <row r="378">
          <cell r="A378">
            <v>2021</v>
          </cell>
          <cell r="C378" t="str">
            <v>Žilinská univerzita v Žiline</v>
          </cell>
          <cell r="J378">
            <v>2</v>
          </cell>
        </row>
        <row r="379">
          <cell r="A379">
            <v>2021</v>
          </cell>
          <cell r="C379" t="str">
            <v>Slovenská poľnohospodárska univerzita v Nitre</v>
          </cell>
          <cell r="J379">
            <v>1</v>
          </cell>
        </row>
        <row r="380">
          <cell r="A380">
            <v>2021</v>
          </cell>
          <cell r="C380" t="str">
            <v>Trnavská univerzita v Trnave</v>
          </cell>
          <cell r="J380">
            <v>1</v>
          </cell>
        </row>
        <row r="381">
          <cell r="A381">
            <v>2021</v>
          </cell>
          <cell r="C381" t="str">
            <v>Univerzita Komenského v Bratislave</v>
          </cell>
          <cell r="J381">
            <v>2</v>
          </cell>
        </row>
        <row r="382">
          <cell r="A382">
            <v>2021</v>
          </cell>
          <cell r="C382" t="str">
            <v>Ekonomická univerzita v Bratislave</v>
          </cell>
          <cell r="J382">
            <v>1</v>
          </cell>
        </row>
        <row r="383">
          <cell r="A383">
            <v>2021</v>
          </cell>
          <cell r="C383" t="str">
            <v>Žilinská univerzita v Žiline</v>
          </cell>
          <cell r="J383">
            <v>6</v>
          </cell>
        </row>
        <row r="384">
          <cell r="A384">
            <v>2021</v>
          </cell>
          <cell r="C384" t="str">
            <v>Trnavská univerzita v Trnave</v>
          </cell>
          <cell r="J384">
            <v>2</v>
          </cell>
        </row>
        <row r="385">
          <cell r="A385">
            <v>2021</v>
          </cell>
          <cell r="C385" t="str">
            <v>Paneurópska vysoká škola</v>
          </cell>
          <cell r="J385">
            <v>1</v>
          </cell>
        </row>
        <row r="386">
          <cell r="A386">
            <v>2021</v>
          </cell>
          <cell r="C386" t="str">
            <v>Prešovská univerzita v Prešove</v>
          </cell>
          <cell r="J386">
            <v>2</v>
          </cell>
        </row>
        <row r="387">
          <cell r="A387">
            <v>2021</v>
          </cell>
          <cell r="C387" t="str">
            <v>Slovenská poľnohospodárska univerzita v Nitre</v>
          </cell>
          <cell r="J387">
            <v>3</v>
          </cell>
        </row>
        <row r="388">
          <cell r="A388">
            <v>2021</v>
          </cell>
          <cell r="C388" t="str">
            <v>Univerzita Komenského v Bratislave</v>
          </cell>
          <cell r="J388">
            <v>4</v>
          </cell>
        </row>
        <row r="389">
          <cell r="A389">
            <v>2021</v>
          </cell>
          <cell r="C389" t="str">
            <v>Univerzita Konštantína Filozofa v Nitre</v>
          </cell>
          <cell r="J389">
            <v>1</v>
          </cell>
        </row>
        <row r="390">
          <cell r="A390">
            <v>2021</v>
          </cell>
          <cell r="C390" t="str">
            <v>Univerzita Komenského v Bratislave</v>
          </cell>
          <cell r="J390">
            <v>2</v>
          </cell>
        </row>
        <row r="391">
          <cell r="A391">
            <v>2021</v>
          </cell>
          <cell r="C391" t="str">
            <v>Technická univerzita vo Zvolene</v>
          </cell>
          <cell r="J391">
            <v>1</v>
          </cell>
        </row>
        <row r="392">
          <cell r="A392">
            <v>2021</v>
          </cell>
          <cell r="C392" t="str">
            <v>Technická univerzita v Košiciach</v>
          </cell>
          <cell r="J392">
            <v>1</v>
          </cell>
        </row>
        <row r="393">
          <cell r="A393">
            <v>2022</v>
          </cell>
          <cell r="C393" t="str">
            <v>Slovenská poľnohospodárska univerzita v Nitre</v>
          </cell>
          <cell r="J393">
            <v>1</v>
          </cell>
        </row>
        <row r="394">
          <cell r="A394">
            <v>2022</v>
          </cell>
          <cell r="C394" t="str">
            <v>Slovenská poľnohospodárska univerzita v Nitre</v>
          </cell>
          <cell r="J394">
            <v>2</v>
          </cell>
        </row>
        <row r="395">
          <cell r="A395">
            <v>2022</v>
          </cell>
          <cell r="C395" t="str">
            <v>Slovenská technická univerzita v Bratislave</v>
          </cell>
          <cell r="J395">
            <v>1</v>
          </cell>
        </row>
        <row r="396">
          <cell r="A396">
            <v>2022</v>
          </cell>
          <cell r="C396" t="str">
            <v>Univerzita Komenského v Bratislave</v>
          </cell>
          <cell r="J396">
            <v>2</v>
          </cell>
        </row>
        <row r="397">
          <cell r="A397">
            <v>2022</v>
          </cell>
          <cell r="C397" t="str">
            <v>Univerzita Pavla Jozefa Šafárika v Košiciach</v>
          </cell>
          <cell r="J397">
            <v>1</v>
          </cell>
        </row>
        <row r="398">
          <cell r="A398">
            <v>2022</v>
          </cell>
          <cell r="C398" t="str">
            <v>Univerzita Konštantína Filozofa v Nitre</v>
          </cell>
          <cell r="J398">
            <v>1</v>
          </cell>
        </row>
        <row r="399">
          <cell r="A399">
            <v>2022</v>
          </cell>
          <cell r="C399" t="str">
            <v>Univerzita Mateja Bela v Banskej Bystrici</v>
          </cell>
          <cell r="J399">
            <v>1</v>
          </cell>
        </row>
        <row r="400">
          <cell r="A400">
            <v>2022</v>
          </cell>
          <cell r="C400" t="str">
            <v>Univerzita Konštantína Filozofa v Nitre</v>
          </cell>
          <cell r="J400">
            <v>1</v>
          </cell>
        </row>
        <row r="401">
          <cell r="A401">
            <v>2022</v>
          </cell>
          <cell r="C401" t="str">
            <v>Slovenská technická univerzita v Bratislave</v>
          </cell>
          <cell r="J401">
            <v>1</v>
          </cell>
        </row>
        <row r="402">
          <cell r="A402">
            <v>2022</v>
          </cell>
          <cell r="C402" t="str">
            <v>Univerzita Komenského v Bratislave</v>
          </cell>
          <cell r="J402">
            <v>6</v>
          </cell>
        </row>
        <row r="403">
          <cell r="A403">
            <v>2022</v>
          </cell>
          <cell r="C403" t="str">
            <v>Univerzita Pavla Jozefa Šafárika v Košiciach</v>
          </cell>
          <cell r="J403">
            <v>4</v>
          </cell>
        </row>
        <row r="404">
          <cell r="A404">
            <v>2022</v>
          </cell>
          <cell r="C404" t="str">
            <v>Slovenská technická univerzita v Bratislave</v>
          </cell>
          <cell r="J404">
            <v>3</v>
          </cell>
        </row>
        <row r="405">
          <cell r="A405">
            <v>2022</v>
          </cell>
          <cell r="C405" t="str">
            <v>Trenčianska univerzita Alexandra Dubčeka v Trenčíne</v>
          </cell>
          <cell r="J405">
            <v>1</v>
          </cell>
        </row>
        <row r="406">
          <cell r="A406">
            <v>2022</v>
          </cell>
          <cell r="C406" t="str">
            <v>Prešovská univerzita v Prešove</v>
          </cell>
          <cell r="J406">
            <v>1</v>
          </cell>
        </row>
        <row r="407">
          <cell r="A407">
            <v>2022</v>
          </cell>
          <cell r="C407" t="str">
            <v>Univerzita Komenského v Bratislave</v>
          </cell>
          <cell r="J407">
            <v>1</v>
          </cell>
        </row>
        <row r="408">
          <cell r="A408">
            <v>2022</v>
          </cell>
          <cell r="C408" t="str">
            <v>Slovenská technická univerzita v Bratislave</v>
          </cell>
          <cell r="J408">
            <v>1</v>
          </cell>
        </row>
        <row r="409">
          <cell r="A409">
            <v>2022</v>
          </cell>
          <cell r="C409" t="str">
            <v>Slovenská technická univerzita v Bratislave</v>
          </cell>
          <cell r="J409">
            <v>4</v>
          </cell>
        </row>
        <row r="410">
          <cell r="A410">
            <v>2022</v>
          </cell>
          <cell r="C410" t="str">
            <v>Žilinská univerzita v Žiline</v>
          </cell>
          <cell r="J410">
            <v>3</v>
          </cell>
        </row>
        <row r="411">
          <cell r="A411">
            <v>2022</v>
          </cell>
          <cell r="C411" t="str">
            <v>Slovenská technická univerzita v Bratislave</v>
          </cell>
          <cell r="J411">
            <v>1</v>
          </cell>
        </row>
        <row r="412">
          <cell r="A412">
            <v>2022</v>
          </cell>
          <cell r="C412" t="str">
            <v>Slovenská technická univerzita v Bratislave</v>
          </cell>
          <cell r="J412">
            <v>1</v>
          </cell>
        </row>
        <row r="413">
          <cell r="A413">
            <v>2022</v>
          </cell>
          <cell r="C413" t="str">
            <v>Univerzita Komenského v Bratislave</v>
          </cell>
          <cell r="J413">
            <v>3</v>
          </cell>
        </row>
        <row r="414">
          <cell r="A414">
            <v>2022</v>
          </cell>
          <cell r="C414" t="str">
            <v>Univerzita Pavla Jozefa Šafárika v Košiciach</v>
          </cell>
          <cell r="J414">
            <v>1</v>
          </cell>
        </row>
        <row r="415">
          <cell r="A415">
            <v>2022</v>
          </cell>
          <cell r="C415" t="str">
            <v>Slovenská technická univerzita v Bratislave</v>
          </cell>
          <cell r="J415">
            <v>2</v>
          </cell>
        </row>
        <row r="416">
          <cell r="A416">
            <v>2022</v>
          </cell>
          <cell r="C416" t="str">
            <v>Vysoká škola výtvarných umení v Bratislave</v>
          </cell>
          <cell r="J416">
            <v>1</v>
          </cell>
        </row>
        <row r="417">
          <cell r="A417">
            <v>2022</v>
          </cell>
          <cell r="C417" t="str">
            <v>Univerzita Pavla Jozefa Šafárika v Košiciach</v>
          </cell>
          <cell r="J417">
            <v>1</v>
          </cell>
        </row>
        <row r="418">
          <cell r="A418">
            <v>2022</v>
          </cell>
          <cell r="C418" t="str">
            <v>Univerzita Komenského v Bratislave</v>
          </cell>
          <cell r="J418">
            <v>4</v>
          </cell>
        </row>
        <row r="419">
          <cell r="A419">
            <v>2022</v>
          </cell>
          <cell r="C419" t="str">
            <v>Vysoká škola múzických umení v Bratislave</v>
          </cell>
          <cell r="J419">
            <v>1</v>
          </cell>
        </row>
        <row r="420">
          <cell r="A420">
            <v>2022</v>
          </cell>
          <cell r="C420" t="str">
            <v>Žilinská univerzita v Žiline</v>
          </cell>
          <cell r="J420">
            <v>3</v>
          </cell>
        </row>
        <row r="421">
          <cell r="A421">
            <v>2022</v>
          </cell>
          <cell r="C421" t="str">
            <v>Slovenská technická univerzita v Bratislave</v>
          </cell>
          <cell r="J421">
            <v>1</v>
          </cell>
        </row>
        <row r="422">
          <cell r="A422">
            <v>2022</v>
          </cell>
          <cell r="C422" t="str">
            <v>Slovenská technická univerzita v Bratislave</v>
          </cell>
          <cell r="J422">
            <v>4</v>
          </cell>
        </row>
        <row r="423">
          <cell r="A423">
            <v>2022</v>
          </cell>
          <cell r="C423" t="str">
            <v>Technická univerzita v Košiciach</v>
          </cell>
          <cell r="J423">
            <v>1</v>
          </cell>
        </row>
        <row r="424">
          <cell r="A424">
            <v>2022</v>
          </cell>
          <cell r="C424" t="str">
            <v>Akadémia Policajného zboru</v>
          </cell>
          <cell r="J424">
            <v>2</v>
          </cell>
        </row>
        <row r="425">
          <cell r="A425">
            <v>2022</v>
          </cell>
          <cell r="C425" t="str">
            <v>Žilinská univerzita v Žiline</v>
          </cell>
          <cell r="J425">
            <v>2</v>
          </cell>
        </row>
        <row r="426">
          <cell r="A426">
            <v>2022</v>
          </cell>
          <cell r="C426" t="str">
            <v>Slovenská technická univerzita v Bratislave</v>
          </cell>
          <cell r="J426">
            <v>6</v>
          </cell>
        </row>
        <row r="427">
          <cell r="A427">
            <v>2022</v>
          </cell>
          <cell r="C427" t="str">
            <v>Univerzita Komenského v Bratislave</v>
          </cell>
          <cell r="J427">
            <v>4</v>
          </cell>
        </row>
        <row r="428">
          <cell r="A428">
            <v>2022</v>
          </cell>
          <cell r="C428" t="str">
            <v>Univerzita Pavla Jozefa Šafárika v Košiciach</v>
          </cell>
          <cell r="J428">
            <v>1</v>
          </cell>
        </row>
        <row r="429">
          <cell r="A429">
            <v>2022</v>
          </cell>
          <cell r="C429" t="str">
            <v>Univerzita Komenského v Bratislave</v>
          </cell>
          <cell r="J429">
            <v>3</v>
          </cell>
        </row>
        <row r="430">
          <cell r="A430">
            <v>2022</v>
          </cell>
          <cell r="C430" t="str">
            <v>Univerzita Pavla Jozefa Šafárika v Košiciach</v>
          </cell>
          <cell r="J430">
            <v>4</v>
          </cell>
        </row>
        <row r="431">
          <cell r="A431">
            <v>2022</v>
          </cell>
          <cell r="C431" t="str">
            <v>Technická univerzita v Košiciach</v>
          </cell>
          <cell r="J431">
            <v>2</v>
          </cell>
        </row>
        <row r="432">
          <cell r="A432">
            <v>2022</v>
          </cell>
          <cell r="C432" t="str">
            <v>Slovenská technická univerzita v Bratislave</v>
          </cell>
          <cell r="J432">
            <v>6</v>
          </cell>
        </row>
        <row r="433">
          <cell r="A433">
            <v>2022</v>
          </cell>
          <cell r="C433" t="str">
            <v>Univerzita Komenského v Bratislave</v>
          </cell>
          <cell r="J433">
            <v>4</v>
          </cell>
        </row>
        <row r="434">
          <cell r="A434">
            <v>2022</v>
          </cell>
          <cell r="C434" t="str">
            <v>Univerzita sv. Cyrila a Metoda v Trnave</v>
          </cell>
          <cell r="J434">
            <v>3</v>
          </cell>
        </row>
        <row r="435">
          <cell r="A435">
            <v>2022</v>
          </cell>
          <cell r="C435" t="str">
            <v>Univerzita Komenského v Bratislave</v>
          </cell>
          <cell r="J435">
            <v>3</v>
          </cell>
        </row>
        <row r="436">
          <cell r="A436">
            <v>2022</v>
          </cell>
          <cell r="C436" t="str">
            <v>Univerzita Pavla Jozefa Šafárika v Košiciach</v>
          </cell>
          <cell r="J436">
            <v>3</v>
          </cell>
        </row>
        <row r="437">
          <cell r="A437">
            <v>2022</v>
          </cell>
          <cell r="C437" t="str">
            <v>Univerzita Mateja Bela v Banskej Bystrici</v>
          </cell>
          <cell r="J437">
            <v>1</v>
          </cell>
        </row>
        <row r="438">
          <cell r="A438">
            <v>2022</v>
          </cell>
          <cell r="C438" t="str">
            <v>Katolícka univerzita v Ružomberku</v>
          </cell>
          <cell r="J438">
            <v>2</v>
          </cell>
        </row>
        <row r="439">
          <cell r="A439">
            <v>2022</v>
          </cell>
          <cell r="C439" t="str">
            <v>Prešovská univerzita v Prešove</v>
          </cell>
          <cell r="J439">
            <v>1</v>
          </cell>
        </row>
        <row r="440">
          <cell r="A440">
            <v>2022</v>
          </cell>
          <cell r="C440" t="str">
            <v>Slovenská technická univerzita v Bratislave</v>
          </cell>
          <cell r="J440">
            <v>1</v>
          </cell>
        </row>
        <row r="441">
          <cell r="A441">
            <v>2022</v>
          </cell>
          <cell r="C441" t="str">
            <v>Slovenská technická univerzita v Bratislave</v>
          </cell>
          <cell r="J441">
            <v>1</v>
          </cell>
        </row>
        <row r="442">
          <cell r="A442">
            <v>2022</v>
          </cell>
          <cell r="C442" t="str">
            <v>Univerzita Komenského v Bratislave</v>
          </cell>
          <cell r="J442">
            <v>4</v>
          </cell>
        </row>
        <row r="443">
          <cell r="A443">
            <v>2022</v>
          </cell>
          <cell r="C443" t="str">
            <v>Univerzita Pavla Jozefa Šafárika v Košiciach</v>
          </cell>
          <cell r="J443">
            <v>2</v>
          </cell>
        </row>
        <row r="444">
          <cell r="A444">
            <v>2022</v>
          </cell>
          <cell r="C444" t="str">
            <v>Slovenská technická univerzita v Bratislave</v>
          </cell>
          <cell r="J444">
            <v>3</v>
          </cell>
        </row>
        <row r="445">
          <cell r="A445">
            <v>2022</v>
          </cell>
          <cell r="C445" t="str">
            <v>Slovenská technická univerzita v Bratislave</v>
          </cell>
          <cell r="J445">
            <v>5</v>
          </cell>
        </row>
        <row r="446">
          <cell r="A446">
            <v>2022</v>
          </cell>
          <cell r="C446" t="str">
            <v>Ekonomická univerzita v Bratislave</v>
          </cell>
          <cell r="J446">
            <v>3</v>
          </cell>
        </row>
        <row r="447">
          <cell r="A447">
            <v>2022</v>
          </cell>
          <cell r="C447" t="str">
            <v>Trnavská univerzita v Trnave</v>
          </cell>
          <cell r="J447">
            <v>1</v>
          </cell>
        </row>
        <row r="448">
          <cell r="A448">
            <v>2022</v>
          </cell>
          <cell r="C448" t="str">
            <v>Univerzita Pavla Jozefa Šafárika v Košiciach</v>
          </cell>
          <cell r="J448">
            <v>3</v>
          </cell>
        </row>
        <row r="449">
          <cell r="A449">
            <v>2022</v>
          </cell>
          <cell r="C449" t="str">
            <v>Univerzita Komenského v Bratislave</v>
          </cell>
          <cell r="J449">
            <v>1</v>
          </cell>
        </row>
        <row r="450">
          <cell r="A450">
            <v>2022</v>
          </cell>
          <cell r="C450" t="str">
            <v>Univerzita Komenského v Bratislave</v>
          </cell>
          <cell r="J450">
            <v>2</v>
          </cell>
        </row>
        <row r="451">
          <cell r="A451">
            <v>2022</v>
          </cell>
          <cell r="C451" t="str">
            <v>Univerzita J. Selyeho</v>
          </cell>
          <cell r="J451">
            <v>2</v>
          </cell>
        </row>
        <row r="452">
          <cell r="A452">
            <v>2022</v>
          </cell>
          <cell r="C452" t="str">
            <v>Univerzita Komenského v Bratislave</v>
          </cell>
          <cell r="J452">
            <v>2</v>
          </cell>
        </row>
        <row r="453">
          <cell r="A453">
            <v>2022</v>
          </cell>
          <cell r="C453" t="str">
            <v>Katolícka univerzita v Ružomberku</v>
          </cell>
          <cell r="J453">
            <v>1</v>
          </cell>
        </row>
        <row r="454">
          <cell r="A454">
            <v>2022</v>
          </cell>
          <cell r="C454" t="str">
            <v>Univerzita Konštantína Filozofa v Nitre</v>
          </cell>
          <cell r="J454">
            <v>1</v>
          </cell>
        </row>
        <row r="455">
          <cell r="A455">
            <v>2022</v>
          </cell>
          <cell r="C455" t="str">
            <v>Univerzita Komenského v Bratislave</v>
          </cell>
          <cell r="J455">
            <v>1</v>
          </cell>
        </row>
        <row r="456">
          <cell r="A456">
            <v>2022</v>
          </cell>
          <cell r="C456" t="str">
            <v>Univerzita Pavla Jozefa Šafárika v Košiciach</v>
          </cell>
          <cell r="J456">
            <v>2</v>
          </cell>
        </row>
        <row r="457">
          <cell r="A457">
            <v>2022</v>
          </cell>
          <cell r="C457" t="str">
            <v>Vysoká škola múzických umení v Bratislave</v>
          </cell>
          <cell r="J457">
            <v>1</v>
          </cell>
        </row>
        <row r="458">
          <cell r="A458">
            <v>2022</v>
          </cell>
          <cell r="C458" t="str">
            <v>Vysoká škola múzických umení v Bratislave</v>
          </cell>
          <cell r="J458">
            <v>1</v>
          </cell>
        </row>
        <row r="459">
          <cell r="A459">
            <v>2022</v>
          </cell>
          <cell r="C459" t="str">
            <v>Akadémia umení v Banskej Bystrici</v>
          </cell>
          <cell r="J459">
            <v>1</v>
          </cell>
        </row>
        <row r="460">
          <cell r="A460">
            <v>2022</v>
          </cell>
          <cell r="C460" t="str">
            <v>Vysoká škola múzických umení v Bratislave</v>
          </cell>
          <cell r="J460">
            <v>1</v>
          </cell>
        </row>
        <row r="461">
          <cell r="A461">
            <v>2022</v>
          </cell>
          <cell r="C461" t="str">
            <v>Vysoká škola múzických umení v Bratislave</v>
          </cell>
          <cell r="J461">
            <v>1</v>
          </cell>
        </row>
        <row r="462">
          <cell r="A462">
            <v>2022</v>
          </cell>
          <cell r="C462" t="str">
            <v>Slovenská technická univerzita v Bratislave</v>
          </cell>
          <cell r="J462">
            <v>2</v>
          </cell>
        </row>
        <row r="463">
          <cell r="A463">
            <v>2022</v>
          </cell>
          <cell r="C463" t="str">
            <v>Technická univerzita v Košiciach</v>
          </cell>
          <cell r="J463">
            <v>1</v>
          </cell>
        </row>
        <row r="464">
          <cell r="A464">
            <v>2022</v>
          </cell>
          <cell r="C464" t="str">
            <v>Vysoká škola výtvarných umení v Bratislave</v>
          </cell>
          <cell r="J464">
            <v>1</v>
          </cell>
        </row>
        <row r="465">
          <cell r="A465">
            <v>2022</v>
          </cell>
          <cell r="C465" t="str">
            <v>Technická univerzita vo Zvolene</v>
          </cell>
          <cell r="J465">
            <v>3</v>
          </cell>
        </row>
        <row r="466">
          <cell r="A466">
            <v>2022</v>
          </cell>
          <cell r="C466" t="str">
            <v>Žilinská univerzita v Žiline</v>
          </cell>
          <cell r="J466">
            <v>3</v>
          </cell>
        </row>
        <row r="467">
          <cell r="A467">
            <v>2022</v>
          </cell>
          <cell r="C467" t="str">
            <v>Žilinská univerzita v Žiline</v>
          </cell>
          <cell r="J467">
            <v>2</v>
          </cell>
        </row>
        <row r="468">
          <cell r="A468">
            <v>2022</v>
          </cell>
          <cell r="C468" t="str">
            <v>Slovenská technická univerzita v Bratislave</v>
          </cell>
          <cell r="J468">
            <v>3</v>
          </cell>
        </row>
        <row r="469">
          <cell r="A469">
            <v>2022</v>
          </cell>
          <cell r="C469" t="str">
            <v>Slovenská poľnohospodárska univerzita v Nitre</v>
          </cell>
          <cell r="J469">
            <v>2</v>
          </cell>
        </row>
        <row r="470">
          <cell r="A470">
            <v>2022</v>
          </cell>
          <cell r="C470" t="str">
            <v>Technická univerzita vo Zvolene</v>
          </cell>
          <cell r="J470">
            <v>2</v>
          </cell>
        </row>
        <row r="471">
          <cell r="A471">
            <v>2022</v>
          </cell>
          <cell r="C471" t="str">
            <v>Ekonomická univerzita v Bratislave</v>
          </cell>
          <cell r="J471">
            <v>3</v>
          </cell>
        </row>
        <row r="472">
          <cell r="A472">
            <v>2022</v>
          </cell>
          <cell r="C472" t="str">
            <v>Ekonomická univerzita v Bratislave</v>
          </cell>
          <cell r="J472">
            <v>1</v>
          </cell>
        </row>
        <row r="473">
          <cell r="A473">
            <v>2022</v>
          </cell>
          <cell r="C473" t="str">
            <v>Technická univerzita vo Zvolene</v>
          </cell>
          <cell r="J473">
            <v>4</v>
          </cell>
        </row>
        <row r="474">
          <cell r="A474">
            <v>2022</v>
          </cell>
          <cell r="C474" t="str">
            <v>Paneurópska vysoká škola</v>
          </cell>
          <cell r="J474">
            <v>1</v>
          </cell>
        </row>
        <row r="475">
          <cell r="A475">
            <v>2022</v>
          </cell>
          <cell r="C475" t="str">
            <v>Ekonomická univerzita v Bratislave</v>
          </cell>
          <cell r="J475">
            <v>3</v>
          </cell>
        </row>
        <row r="476">
          <cell r="A476">
            <v>2022</v>
          </cell>
          <cell r="C476" t="str">
            <v>Ekonomická univerzita v Bratislave</v>
          </cell>
          <cell r="J476">
            <v>4</v>
          </cell>
        </row>
        <row r="477">
          <cell r="A477">
            <v>2022</v>
          </cell>
          <cell r="C477" t="str">
            <v>Slovenská poľnohospodárska univerzita v Nitre</v>
          </cell>
          <cell r="J477">
            <v>2</v>
          </cell>
        </row>
        <row r="478">
          <cell r="A478">
            <v>2022</v>
          </cell>
          <cell r="C478" t="str">
            <v>Univerzita Mateja Bela v Banskej Bystrici</v>
          </cell>
          <cell r="J478">
            <v>1</v>
          </cell>
        </row>
        <row r="479">
          <cell r="A479">
            <v>2022</v>
          </cell>
          <cell r="C479" t="str">
            <v>Žilinská univerzita v Žiline</v>
          </cell>
          <cell r="J479">
            <v>5</v>
          </cell>
        </row>
        <row r="480">
          <cell r="A480">
            <v>2022</v>
          </cell>
          <cell r="C480" t="str">
            <v>Slovenská poľnohospodárska univerzita v Nitre</v>
          </cell>
          <cell r="J480">
            <v>2</v>
          </cell>
        </row>
        <row r="481">
          <cell r="A481">
            <v>2022</v>
          </cell>
          <cell r="C481" t="str">
            <v>Žilinská univerzita v Žiline</v>
          </cell>
          <cell r="J481">
            <v>4</v>
          </cell>
        </row>
        <row r="482">
          <cell r="A482">
            <v>2022</v>
          </cell>
          <cell r="C482" t="str">
            <v>Technická univerzita v Košiciach</v>
          </cell>
          <cell r="J482">
            <v>1</v>
          </cell>
        </row>
        <row r="483">
          <cell r="A483">
            <v>2022</v>
          </cell>
          <cell r="C483" t="str">
            <v>Technická univerzita vo Zvolene</v>
          </cell>
          <cell r="J483">
            <v>2</v>
          </cell>
        </row>
        <row r="484">
          <cell r="A484">
            <v>2022</v>
          </cell>
          <cell r="C484" t="str">
            <v>Slovenská technická univerzita v Bratislave</v>
          </cell>
          <cell r="J484">
            <v>1</v>
          </cell>
        </row>
        <row r="485">
          <cell r="A485">
            <v>2022</v>
          </cell>
          <cell r="C485" t="str">
            <v>Žilinská univerzita v Žiline</v>
          </cell>
          <cell r="J485">
            <v>1</v>
          </cell>
        </row>
        <row r="486">
          <cell r="A486">
            <v>2022</v>
          </cell>
          <cell r="C486" t="str">
            <v>Slovenská technická univerzita v Bratislave</v>
          </cell>
          <cell r="J486">
            <v>2</v>
          </cell>
        </row>
        <row r="487">
          <cell r="A487">
            <v>2022</v>
          </cell>
          <cell r="C487" t="str">
            <v>Technická univerzita v Košiciach</v>
          </cell>
          <cell r="J487">
            <v>1</v>
          </cell>
        </row>
        <row r="488">
          <cell r="A488">
            <v>2022</v>
          </cell>
          <cell r="C488" t="str">
            <v>Žilinská univerzita v Žiline</v>
          </cell>
          <cell r="J488">
            <v>1</v>
          </cell>
        </row>
        <row r="489">
          <cell r="A489">
            <v>2022</v>
          </cell>
          <cell r="C489" t="str">
            <v>Univerzita Konštantína Filozofa v Nitre</v>
          </cell>
          <cell r="J489">
            <v>5</v>
          </cell>
        </row>
        <row r="490">
          <cell r="A490">
            <v>2022</v>
          </cell>
          <cell r="C490" t="str">
            <v>Univerzita Komenského v Bratislave</v>
          </cell>
          <cell r="J490">
            <v>1</v>
          </cell>
        </row>
        <row r="491">
          <cell r="A491">
            <v>2022</v>
          </cell>
          <cell r="C491" t="str">
            <v>Univerzita Komenského v Bratislave</v>
          </cell>
          <cell r="J491">
            <v>1</v>
          </cell>
        </row>
        <row r="492">
          <cell r="A492">
            <v>2022</v>
          </cell>
          <cell r="C492" t="str">
            <v>Technická univerzita vo Zvolene</v>
          </cell>
          <cell r="J492">
            <v>2</v>
          </cell>
        </row>
        <row r="493">
          <cell r="A493">
            <v>2022</v>
          </cell>
          <cell r="C493" t="str">
            <v>Prešovská univerzita v Prešove</v>
          </cell>
          <cell r="J493">
            <v>1</v>
          </cell>
        </row>
        <row r="494">
          <cell r="A494">
            <v>2022</v>
          </cell>
          <cell r="C494" t="str">
            <v>Univerzita Pavla Jozefa Šafárika v Košiciach</v>
          </cell>
          <cell r="J494">
            <v>2</v>
          </cell>
        </row>
        <row r="495">
          <cell r="A495">
            <v>2022</v>
          </cell>
          <cell r="C495" t="str">
            <v>Prešovská univerzita v Prešove</v>
          </cell>
          <cell r="J495">
            <v>1</v>
          </cell>
        </row>
        <row r="496">
          <cell r="A496">
            <v>2022</v>
          </cell>
          <cell r="C496" t="str">
            <v>Univerzita Komenského v Bratislave</v>
          </cell>
          <cell r="J496">
            <v>1</v>
          </cell>
        </row>
        <row r="497">
          <cell r="A497">
            <v>2022</v>
          </cell>
          <cell r="C497" t="str">
            <v>Univerzita Konštantína Filozofa v Nitre</v>
          </cell>
          <cell r="J497">
            <v>2</v>
          </cell>
        </row>
        <row r="498">
          <cell r="A498">
            <v>2022</v>
          </cell>
          <cell r="C498" t="str">
            <v>Prešovská univerzita v Prešove</v>
          </cell>
          <cell r="J498">
            <v>1</v>
          </cell>
        </row>
        <row r="499">
          <cell r="A499">
            <v>2022</v>
          </cell>
          <cell r="C499" t="str">
            <v>Trnavská univerzita v Trnave</v>
          </cell>
          <cell r="J499">
            <v>1</v>
          </cell>
        </row>
        <row r="500">
          <cell r="A500">
            <v>2022</v>
          </cell>
          <cell r="C500" t="str">
            <v>Univerzita Komenského v Bratislave</v>
          </cell>
          <cell r="J500">
            <v>2</v>
          </cell>
        </row>
        <row r="501">
          <cell r="A501">
            <v>2022</v>
          </cell>
          <cell r="C501" t="str">
            <v>Univerzita sv. Cyrila a Metoda v Trnave</v>
          </cell>
          <cell r="J501">
            <v>2</v>
          </cell>
        </row>
        <row r="502">
          <cell r="A502">
            <v>2022</v>
          </cell>
          <cell r="C502" t="str">
            <v>Prešovská univerzita v Prešove</v>
          </cell>
          <cell r="J502">
            <v>1</v>
          </cell>
        </row>
        <row r="503">
          <cell r="A503">
            <v>2022</v>
          </cell>
          <cell r="C503" t="str">
            <v>Univerzita Komenského v Bratislave</v>
          </cell>
          <cell r="J503">
            <v>6</v>
          </cell>
        </row>
        <row r="504">
          <cell r="A504">
            <v>2022</v>
          </cell>
          <cell r="C504" t="str">
            <v>Univerzita sv. Cyrila a Metoda v Trnave</v>
          </cell>
          <cell r="J504">
            <v>1</v>
          </cell>
        </row>
        <row r="505">
          <cell r="A505">
            <v>2022</v>
          </cell>
          <cell r="C505" t="str">
            <v>Univerzita Komenského v Bratislave</v>
          </cell>
          <cell r="J505">
            <v>2</v>
          </cell>
        </row>
        <row r="506">
          <cell r="A506">
            <v>2022</v>
          </cell>
          <cell r="C506" t="str">
            <v>Univerzita Mateja Bela v Banskej Bystrici</v>
          </cell>
          <cell r="J506">
            <v>1</v>
          </cell>
        </row>
        <row r="507">
          <cell r="A507">
            <v>2022</v>
          </cell>
          <cell r="C507" t="str">
            <v>Univerzita Komenského v Bratislave</v>
          </cell>
          <cell r="J507">
            <v>2</v>
          </cell>
        </row>
        <row r="508">
          <cell r="A508">
            <v>2022</v>
          </cell>
          <cell r="C508" t="str">
            <v>Univerzita Komenského v Bratislave</v>
          </cell>
          <cell r="J508">
            <v>1</v>
          </cell>
        </row>
        <row r="509">
          <cell r="A509">
            <v>2022</v>
          </cell>
          <cell r="C509" t="str">
            <v>Univerzita Komenského v Bratislave</v>
          </cell>
          <cell r="J509">
            <v>1</v>
          </cell>
        </row>
        <row r="510">
          <cell r="A510">
            <v>2022</v>
          </cell>
          <cell r="C510" t="str">
            <v>Technická univerzita v Košiciach</v>
          </cell>
          <cell r="J510">
            <v>1</v>
          </cell>
        </row>
        <row r="511">
          <cell r="A511">
            <v>2022</v>
          </cell>
          <cell r="C511" t="str">
            <v>Univerzita Mateja Bela v Banskej Bystrici</v>
          </cell>
          <cell r="J511">
            <v>2</v>
          </cell>
        </row>
        <row r="512">
          <cell r="A512">
            <v>2022</v>
          </cell>
          <cell r="C512" t="str">
            <v>Univerzita Komenského v Bratislave</v>
          </cell>
          <cell r="J512">
            <v>4</v>
          </cell>
        </row>
        <row r="513">
          <cell r="A513">
            <v>2022</v>
          </cell>
          <cell r="C513" t="str">
            <v>Univerzita Komenského v Bratislave</v>
          </cell>
          <cell r="J513">
            <v>3</v>
          </cell>
        </row>
        <row r="514">
          <cell r="A514">
            <v>2022</v>
          </cell>
          <cell r="C514" t="str">
            <v>Slovenská technická univerzita v Bratislave</v>
          </cell>
          <cell r="J514">
            <v>6</v>
          </cell>
        </row>
        <row r="515">
          <cell r="A515">
            <v>2022</v>
          </cell>
          <cell r="C515" t="str">
            <v>Univerzita Komenského v Bratislave</v>
          </cell>
          <cell r="J515">
            <v>1</v>
          </cell>
        </row>
        <row r="516">
          <cell r="A516">
            <v>2022</v>
          </cell>
          <cell r="C516" t="str">
            <v>Univerzita Pavla Jozefa Šafárika v Košiciach</v>
          </cell>
          <cell r="J516">
            <v>6</v>
          </cell>
        </row>
        <row r="517">
          <cell r="A517">
            <v>2022</v>
          </cell>
          <cell r="C517" t="str">
            <v>Slovenská technická univerzita v Bratislave</v>
          </cell>
          <cell r="J517">
            <v>1</v>
          </cell>
        </row>
        <row r="518">
          <cell r="A518">
            <v>2022</v>
          </cell>
          <cell r="C518" t="str">
            <v>Technická univerzita v Košiciach</v>
          </cell>
          <cell r="J518">
            <v>1</v>
          </cell>
        </row>
        <row r="519">
          <cell r="A519">
            <v>2022</v>
          </cell>
          <cell r="C519" t="str">
            <v>Slovenská poľnohospodárska univerzita v Nitre</v>
          </cell>
          <cell r="J519">
            <v>2</v>
          </cell>
        </row>
        <row r="520">
          <cell r="A520">
            <v>2022</v>
          </cell>
          <cell r="C520" t="str">
            <v>Univerzita Komenského v Bratislave</v>
          </cell>
          <cell r="J520">
            <v>1</v>
          </cell>
        </row>
        <row r="521">
          <cell r="A521">
            <v>2022</v>
          </cell>
          <cell r="C521" t="str">
            <v>Univerzita Pavla Jozefa Šafárika v Košiciach</v>
          </cell>
          <cell r="J521">
            <v>2</v>
          </cell>
        </row>
        <row r="522">
          <cell r="A522">
            <v>2022</v>
          </cell>
          <cell r="C522" t="str">
            <v>Univerzita Komenského v Bratislave</v>
          </cell>
          <cell r="J522">
            <v>10</v>
          </cell>
        </row>
        <row r="523">
          <cell r="A523">
            <v>2022</v>
          </cell>
          <cell r="C523" t="str">
            <v>Katolícka univerzita v Ružomberku</v>
          </cell>
          <cell r="J523">
            <v>2</v>
          </cell>
        </row>
        <row r="524">
          <cell r="A524">
            <v>2022</v>
          </cell>
          <cell r="C524" t="str">
            <v>Univerzita Komenského v Bratislave</v>
          </cell>
          <cell r="J524">
            <v>4</v>
          </cell>
        </row>
        <row r="525">
          <cell r="A525">
            <v>2022</v>
          </cell>
          <cell r="C525" t="str">
            <v>Univerzita Pavla Jozefa Šafárika v Košiciach</v>
          </cell>
          <cell r="J525">
            <v>1</v>
          </cell>
        </row>
        <row r="526">
          <cell r="A526">
            <v>2022</v>
          </cell>
          <cell r="C526" t="str">
            <v>Univerzita Mateja Bela v Banskej Bystrici</v>
          </cell>
          <cell r="J526">
            <v>1</v>
          </cell>
        </row>
        <row r="527">
          <cell r="A527">
            <v>2022</v>
          </cell>
          <cell r="C527" t="str">
            <v>Slovenská technická univerzita v Bratislave</v>
          </cell>
          <cell r="J527">
            <v>1</v>
          </cell>
        </row>
        <row r="528">
          <cell r="A528">
            <v>2022</v>
          </cell>
          <cell r="C528" t="str">
            <v>Univerzita Komenského v Bratislave</v>
          </cell>
          <cell r="J528">
            <v>2</v>
          </cell>
        </row>
        <row r="529">
          <cell r="A529">
            <v>2022</v>
          </cell>
          <cell r="C529" t="str">
            <v>Univerzita Komenského v Bratislave</v>
          </cell>
          <cell r="J529">
            <v>2</v>
          </cell>
        </row>
        <row r="530">
          <cell r="A530">
            <v>2022</v>
          </cell>
          <cell r="C530" t="str">
            <v>Univerzita Komenského v Bratislave</v>
          </cell>
          <cell r="J530">
            <v>3</v>
          </cell>
        </row>
        <row r="531">
          <cell r="A531">
            <v>2022</v>
          </cell>
          <cell r="C531" t="str">
            <v>Katolícka univerzita v Ružomberku</v>
          </cell>
          <cell r="J531">
            <v>1</v>
          </cell>
        </row>
        <row r="532">
          <cell r="A532">
            <v>2022</v>
          </cell>
          <cell r="C532" t="str">
            <v>Prešovská univerzita v Prešove</v>
          </cell>
          <cell r="J532">
            <v>2</v>
          </cell>
        </row>
        <row r="533">
          <cell r="A533">
            <v>2022</v>
          </cell>
          <cell r="C533" t="str">
            <v>Ekonomická univerzita v Bratislave</v>
          </cell>
          <cell r="J533">
            <v>1</v>
          </cell>
        </row>
        <row r="534">
          <cell r="A534">
            <v>2022</v>
          </cell>
          <cell r="C534" t="str">
            <v>Technická univerzita vo Zvolene</v>
          </cell>
          <cell r="J534">
            <v>2</v>
          </cell>
        </row>
        <row r="535">
          <cell r="A535">
            <v>2022</v>
          </cell>
          <cell r="C535" t="str">
            <v>Akadémia umení v Banskej Bystrici</v>
          </cell>
          <cell r="J535">
            <v>3</v>
          </cell>
        </row>
        <row r="536">
          <cell r="A536">
            <v>2022</v>
          </cell>
          <cell r="C536" t="str">
            <v>Univerzita Komenského v Bratislave</v>
          </cell>
          <cell r="J536">
            <v>2</v>
          </cell>
        </row>
        <row r="537">
          <cell r="A537">
            <v>2022</v>
          </cell>
          <cell r="C537" t="str">
            <v>Technická univerzita v Košiciach</v>
          </cell>
          <cell r="J537">
            <v>2</v>
          </cell>
        </row>
        <row r="538">
          <cell r="A538">
            <v>2022</v>
          </cell>
          <cell r="C538" t="str">
            <v>Univerzita veterinárskeho lekárstva a farmácie v Košiciach</v>
          </cell>
          <cell r="J538">
            <v>1</v>
          </cell>
        </row>
        <row r="539">
          <cell r="A539">
            <v>2022</v>
          </cell>
          <cell r="C539" t="str">
            <v>Univerzita veterinárskeho lekárstva a farmácie v Košiciach</v>
          </cell>
          <cell r="J539">
            <v>1</v>
          </cell>
        </row>
        <row r="540">
          <cell r="A540">
            <v>2022</v>
          </cell>
          <cell r="C540" t="str">
            <v>Univerzita veterinárskeho lekárstva a farmácie v Košiciach</v>
          </cell>
          <cell r="J540">
            <v>1</v>
          </cell>
        </row>
        <row r="541">
          <cell r="A541">
            <v>2022</v>
          </cell>
          <cell r="C541" t="str">
            <v>Technická univerzita v Košiciach</v>
          </cell>
          <cell r="J541">
            <v>5</v>
          </cell>
        </row>
        <row r="542">
          <cell r="A542">
            <v>2022</v>
          </cell>
          <cell r="C542" t="str">
            <v>Univerzita Komenského v Bratislave</v>
          </cell>
          <cell r="J542">
            <v>3</v>
          </cell>
        </row>
        <row r="543">
          <cell r="A543">
            <v>2022</v>
          </cell>
          <cell r="C543" t="str">
            <v>Univerzita Pavla Jozefa Šafárika v Košiciach</v>
          </cell>
          <cell r="J543">
            <v>2</v>
          </cell>
        </row>
        <row r="544">
          <cell r="A544">
            <v>2022</v>
          </cell>
          <cell r="C544" t="str">
            <v>Žilinská univerzita v Žiline</v>
          </cell>
          <cell r="J544">
            <v>1</v>
          </cell>
        </row>
        <row r="545">
          <cell r="A545">
            <v>2022</v>
          </cell>
          <cell r="C545" t="str">
            <v>Univerzita Komenského v Bratislave</v>
          </cell>
          <cell r="J545">
            <v>1</v>
          </cell>
        </row>
        <row r="546">
          <cell r="A546">
            <v>2022</v>
          </cell>
          <cell r="C546" t="str">
            <v>Technická univerzita v Košiciach</v>
          </cell>
          <cell r="J546">
            <v>2</v>
          </cell>
        </row>
        <row r="547">
          <cell r="A547">
            <v>2022</v>
          </cell>
          <cell r="C547" t="str">
            <v>Univerzita Komenského v Bratislave</v>
          </cell>
          <cell r="J547">
            <v>3</v>
          </cell>
        </row>
        <row r="548">
          <cell r="A548">
            <v>2022</v>
          </cell>
          <cell r="C548" t="str">
            <v>Univerzita Pavla Jozefa Šafárika v Košiciach</v>
          </cell>
          <cell r="J548">
            <v>3</v>
          </cell>
        </row>
        <row r="549">
          <cell r="A549">
            <v>2022</v>
          </cell>
          <cell r="C549" t="str">
            <v>Slovenská technická univerzita v Bratislave</v>
          </cell>
          <cell r="J549">
            <v>2</v>
          </cell>
        </row>
        <row r="550">
          <cell r="A550">
            <v>2022</v>
          </cell>
          <cell r="C550" t="str">
            <v>Prešovská univerzita v Prešove</v>
          </cell>
          <cell r="J550">
            <v>2</v>
          </cell>
        </row>
        <row r="551">
          <cell r="A551">
            <v>2022</v>
          </cell>
          <cell r="C551" t="str">
            <v>Trnavská univerzita v Trnave</v>
          </cell>
          <cell r="J551">
            <v>1</v>
          </cell>
        </row>
        <row r="552">
          <cell r="A552">
            <v>2022</v>
          </cell>
          <cell r="C552" t="str">
            <v>Univerzita Komenského v Bratislave</v>
          </cell>
          <cell r="J552">
            <v>1</v>
          </cell>
        </row>
        <row r="553">
          <cell r="A553">
            <v>2022</v>
          </cell>
          <cell r="C553" t="str">
            <v>Trnavská univerzita v Trnave</v>
          </cell>
          <cell r="J553">
            <v>1</v>
          </cell>
        </row>
        <row r="554">
          <cell r="A554">
            <v>2022</v>
          </cell>
          <cell r="C554" t="str">
            <v>Univerzita Komenského v Bratislave</v>
          </cell>
          <cell r="J554">
            <v>1</v>
          </cell>
        </row>
        <row r="555">
          <cell r="A555">
            <v>2022</v>
          </cell>
          <cell r="C555" t="str">
            <v>Univerzita Komenského v Bratislave</v>
          </cell>
          <cell r="J555">
            <v>3</v>
          </cell>
        </row>
        <row r="556">
          <cell r="A556">
            <v>2022</v>
          </cell>
          <cell r="C556" t="str">
            <v>Vysoká škola múzických umení v Bratislave</v>
          </cell>
          <cell r="J556">
            <v>2</v>
          </cell>
        </row>
        <row r="557">
          <cell r="A557">
            <v>2022</v>
          </cell>
          <cell r="C557" t="str">
            <v>Univerzita Komenského v Bratislave</v>
          </cell>
          <cell r="J557">
            <v>1</v>
          </cell>
        </row>
        <row r="558">
          <cell r="A558">
            <v>2022</v>
          </cell>
          <cell r="C558" t="str">
            <v>Technická univerzita vo Zvolene</v>
          </cell>
          <cell r="J558">
            <v>1</v>
          </cell>
        </row>
        <row r="559">
          <cell r="A559">
            <v>2022</v>
          </cell>
          <cell r="C559" t="str">
            <v>Žilinská univerzita v Žiline</v>
          </cell>
          <cell r="J559">
            <v>4</v>
          </cell>
        </row>
        <row r="560">
          <cell r="A560">
            <v>2022</v>
          </cell>
          <cell r="C560" t="str">
            <v>Slovenská poľnohospodárska univerzita v Nitre</v>
          </cell>
          <cell r="J560">
            <v>3</v>
          </cell>
        </row>
        <row r="561">
          <cell r="A561">
            <v>2022</v>
          </cell>
          <cell r="C561" t="str">
            <v>Slovenská technická univerzita v Bratislave</v>
          </cell>
          <cell r="J561">
            <v>2</v>
          </cell>
        </row>
        <row r="562">
          <cell r="A562">
            <v>2022</v>
          </cell>
          <cell r="C562" t="str">
            <v>Žilinská univerzita v Žiline</v>
          </cell>
          <cell r="J562">
            <v>1</v>
          </cell>
        </row>
        <row r="563">
          <cell r="A563">
            <v>2022</v>
          </cell>
          <cell r="C563" t="str">
            <v>Univerzita Komenského v Bratislave</v>
          </cell>
          <cell r="J563">
            <v>1</v>
          </cell>
        </row>
        <row r="564">
          <cell r="A564">
            <v>2022</v>
          </cell>
          <cell r="C564" t="str">
            <v>Univerzita Konštantína Filozofa v Nitre</v>
          </cell>
          <cell r="J564">
            <v>2</v>
          </cell>
        </row>
        <row r="565">
          <cell r="A565">
            <v>2022</v>
          </cell>
          <cell r="C565" t="str">
            <v>Univerzita Komenského v Bratislave</v>
          </cell>
          <cell r="J565">
            <v>3</v>
          </cell>
        </row>
        <row r="566">
          <cell r="A566">
            <v>2022</v>
          </cell>
          <cell r="C566" t="str">
            <v>Trnavská univerzita v Trnave</v>
          </cell>
          <cell r="J566">
            <v>2</v>
          </cell>
        </row>
        <row r="567">
          <cell r="A567">
            <v>2022</v>
          </cell>
          <cell r="C567" t="str">
            <v>Univerzita Pavla Jozefa Šafárika v Košiciach</v>
          </cell>
          <cell r="J567">
            <v>2</v>
          </cell>
        </row>
        <row r="568">
          <cell r="A568">
            <v>2022</v>
          </cell>
          <cell r="C568" t="str">
            <v>Univerzita Komenského v Bratislave</v>
          </cell>
          <cell r="J568">
            <v>2</v>
          </cell>
        </row>
        <row r="569">
          <cell r="A569">
            <v>2022</v>
          </cell>
          <cell r="C569" t="str">
            <v>Univerzita Komenského v Bratislave</v>
          </cell>
          <cell r="J569">
            <v>1</v>
          </cell>
        </row>
        <row r="570">
          <cell r="A570">
            <v>2022</v>
          </cell>
          <cell r="C570" t="str">
            <v>Technická univerzita vo Zvolene</v>
          </cell>
          <cell r="J570">
            <v>1</v>
          </cell>
        </row>
        <row r="571">
          <cell r="A571">
            <v>2022</v>
          </cell>
          <cell r="C571" t="str">
            <v>Technická univerzita v Košiciach</v>
          </cell>
          <cell r="J571">
            <v>2</v>
          </cell>
        </row>
        <row r="572">
          <cell r="A572">
            <v>2022</v>
          </cell>
          <cell r="C572" t="str">
            <v>Prešovská univerzita v Prešove</v>
          </cell>
          <cell r="J572">
            <v>2</v>
          </cell>
        </row>
        <row r="573">
          <cell r="A573">
            <v>2022</v>
          </cell>
          <cell r="C573" t="str">
            <v>Univerzita Konštantína Filozofa v Nitre</v>
          </cell>
          <cell r="J573">
            <v>2</v>
          </cell>
        </row>
        <row r="574">
          <cell r="A574">
            <v>2022</v>
          </cell>
          <cell r="C574" t="str">
            <v>Univerzita Komenského v Bratislave</v>
          </cell>
          <cell r="J574">
            <v>2</v>
          </cell>
        </row>
        <row r="575">
          <cell r="A575">
            <v>2022</v>
          </cell>
          <cell r="C575" t="str">
            <v>Univerzita Pavla Jozefa Šafárika v Košiciach</v>
          </cell>
          <cell r="J575">
            <v>1</v>
          </cell>
        </row>
        <row r="576">
          <cell r="A576">
            <v>2022</v>
          </cell>
          <cell r="C576" t="str">
            <v>Univerzita Komenského v Bratislave</v>
          </cell>
          <cell r="J576">
            <v>1</v>
          </cell>
        </row>
        <row r="577">
          <cell r="A577">
            <v>2022</v>
          </cell>
          <cell r="C577" t="str">
            <v>Prešovská univerzita v Prešove</v>
          </cell>
          <cell r="J577">
            <v>1</v>
          </cell>
        </row>
        <row r="578">
          <cell r="A578">
            <v>2022</v>
          </cell>
          <cell r="C578" t="str">
            <v>Univerzita Komenského v Bratislave</v>
          </cell>
          <cell r="J578">
            <v>5</v>
          </cell>
        </row>
        <row r="579">
          <cell r="A579">
            <v>2022</v>
          </cell>
          <cell r="C579" t="str">
            <v>Žilinská univerzita v Žiline</v>
          </cell>
          <cell r="J579">
            <v>4</v>
          </cell>
        </row>
        <row r="580">
          <cell r="A580">
            <v>2022</v>
          </cell>
          <cell r="C580" t="str">
            <v>Univerzita sv. Cyrila a Metoda v Trnave</v>
          </cell>
          <cell r="J580">
            <v>6</v>
          </cell>
        </row>
        <row r="581">
          <cell r="A581">
            <v>2022</v>
          </cell>
          <cell r="C581" t="str">
            <v>Univerzita Konštantína Filozofa v Nitre</v>
          </cell>
          <cell r="J581">
            <v>1</v>
          </cell>
        </row>
        <row r="582">
          <cell r="A582">
            <v>2022</v>
          </cell>
          <cell r="C582" t="str">
            <v>Ekonomická univerzita v Bratislave</v>
          </cell>
          <cell r="J582">
            <v>6</v>
          </cell>
        </row>
        <row r="583">
          <cell r="A583">
            <v>2022</v>
          </cell>
          <cell r="C583" t="str">
            <v>Univerzita sv. Cyrila a Metoda v Trnave</v>
          </cell>
          <cell r="J583">
            <v>5</v>
          </cell>
        </row>
        <row r="584">
          <cell r="A584">
            <v>2022</v>
          </cell>
          <cell r="C584" t="str">
            <v>Paneurópska vysoká škola</v>
          </cell>
          <cell r="J584">
            <v>2</v>
          </cell>
        </row>
        <row r="585">
          <cell r="A585">
            <v>2022</v>
          </cell>
          <cell r="C585" t="str">
            <v>Univerzita Komenského v Bratislave</v>
          </cell>
          <cell r="J585">
            <v>2</v>
          </cell>
        </row>
        <row r="586">
          <cell r="A586">
            <v>2022</v>
          </cell>
          <cell r="C586" t="str">
            <v>Univerzita Mateja Bela v Banskej Bystrici</v>
          </cell>
          <cell r="J586">
            <v>2</v>
          </cell>
        </row>
        <row r="587">
          <cell r="A587">
            <v>2022</v>
          </cell>
          <cell r="C587" t="str">
            <v>Univerzita J. Selyeho</v>
          </cell>
          <cell r="J587">
            <v>2</v>
          </cell>
        </row>
        <row r="588">
          <cell r="A588">
            <v>2022</v>
          </cell>
          <cell r="C588" t="str">
            <v>Slovenská technická univerzita v Bratislave</v>
          </cell>
          <cell r="J588">
            <v>2</v>
          </cell>
        </row>
        <row r="589">
          <cell r="A589">
            <v>2022</v>
          </cell>
          <cell r="C589" t="str">
            <v>Žilinská univerzita v Žiline</v>
          </cell>
          <cell r="J589">
            <v>4</v>
          </cell>
        </row>
        <row r="590">
          <cell r="A590">
            <v>2022</v>
          </cell>
          <cell r="C590" t="str">
            <v>Ekonomická univerzita v Bratislave</v>
          </cell>
          <cell r="J590">
            <v>5</v>
          </cell>
        </row>
        <row r="591">
          <cell r="A591">
            <v>2022</v>
          </cell>
          <cell r="C591" t="str">
            <v>Univerzita Komenského v Bratislave</v>
          </cell>
          <cell r="J591">
            <v>1</v>
          </cell>
        </row>
        <row r="592">
          <cell r="A592">
            <v>2022</v>
          </cell>
          <cell r="C592" t="str">
            <v>Univerzita Pavla Jozefa Šafárika v Košiciach</v>
          </cell>
          <cell r="J592">
            <v>1</v>
          </cell>
        </row>
        <row r="593">
          <cell r="A593">
            <v>2022</v>
          </cell>
          <cell r="C593" t="str">
            <v>Univerzita Mateja Bela v Banskej Bystrici</v>
          </cell>
          <cell r="J593">
            <v>3</v>
          </cell>
        </row>
        <row r="594">
          <cell r="A594">
            <v>2022</v>
          </cell>
          <cell r="C594" t="str">
            <v>Slovenská technická univerzita v Bratislave</v>
          </cell>
          <cell r="J594">
            <v>1</v>
          </cell>
        </row>
        <row r="595">
          <cell r="A595">
            <v>2022</v>
          </cell>
          <cell r="C595" t="str">
            <v>Univerzita Komenského v Bratislave</v>
          </cell>
          <cell r="J595">
            <v>1</v>
          </cell>
        </row>
        <row r="596">
          <cell r="A596">
            <v>2022</v>
          </cell>
          <cell r="C596" t="str">
            <v>Univerzita Komenského v Bratislave</v>
          </cell>
          <cell r="J596">
            <v>2</v>
          </cell>
        </row>
        <row r="597">
          <cell r="A597">
            <v>2022</v>
          </cell>
          <cell r="C597" t="str">
            <v>Univerzita veterinárskeho lekárstva a farmácie v Košiciach</v>
          </cell>
          <cell r="J597">
            <v>4</v>
          </cell>
        </row>
        <row r="598">
          <cell r="A598">
            <v>2022</v>
          </cell>
          <cell r="C598" t="str">
            <v>Technická univerzita v Košiciach</v>
          </cell>
          <cell r="J598">
            <v>1</v>
          </cell>
        </row>
        <row r="599">
          <cell r="A599">
            <v>2022</v>
          </cell>
          <cell r="C599" t="str">
            <v>Slovenská poľnohospodárska univerzita v Nitre</v>
          </cell>
          <cell r="J599">
            <v>3</v>
          </cell>
        </row>
        <row r="600">
          <cell r="A600">
            <v>2022</v>
          </cell>
          <cell r="C600" t="str">
            <v>Univerzita Komenského v Bratislave</v>
          </cell>
          <cell r="J600">
            <v>5</v>
          </cell>
        </row>
        <row r="601">
          <cell r="A601">
            <v>2022</v>
          </cell>
          <cell r="C601" t="str">
            <v>Univerzita Konštantína Filozofa v Nitre</v>
          </cell>
          <cell r="J601">
            <v>3</v>
          </cell>
        </row>
        <row r="602">
          <cell r="A602">
            <v>2022</v>
          </cell>
          <cell r="C602" t="str">
            <v>Univerzita sv. Cyrila a Metoda v Trnave</v>
          </cell>
          <cell r="J602">
            <v>3</v>
          </cell>
        </row>
        <row r="603">
          <cell r="A603">
            <v>2022</v>
          </cell>
          <cell r="C603" t="str">
            <v>Univerzita Pavla Jozefa Šafárika v Košiciach</v>
          </cell>
          <cell r="J603">
            <v>1</v>
          </cell>
        </row>
        <row r="604">
          <cell r="A604">
            <v>2022</v>
          </cell>
          <cell r="C604" t="str">
            <v>Univerzita Konštantína Filozofa v Nitre</v>
          </cell>
          <cell r="J604">
            <v>1</v>
          </cell>
        </row>
        <row r="605">
          <cell r="A605">
            <v>2022</v>
          </cell>
          <cell r="C605" t="str">
            <v>Univerzita Komenského v Bratislave</v>
          </cell>
          <cell r="J605">
            <v>2</v>
          </cell>
        </row>
        <row r="606">
          <cell r="A606">
            <v>2022</v>
          </cell>
          <cell r="C606" t="str">
            <v>Univerzita sv. Cyrila a Metoda v Trnave</v>
          </cell>
          <cell r="J606">
            <v>3</v>
          </cell>
        </row>
        <row r="607">
          <cell r="A607">
            <v>2022</v>
          </cell>
          <cell r="C607" t="str">
            <v>Univerzita Komenského v Bratislave</v>
          </cell>
          <cell r="J607">
            <v>1</v>
          </cell>
        </row>
        <row r="608">
          <cell r="A608">
            <v>2022</v>
          </cell>
          <cell r="C608" t="str">
            <v>Univerzita Komenského v Bratislave</v>
          </cell>
          <cell r="J608">
            <v>1</v>
          </cell>
        </row>
        <row r="609">
          <cell r="A609">
            <v>2022</v>
          </cell>
          <cell r="C609" t="str">
            <v>Univerzita Pavla Jozefa Šafárika v Košiciach</v>
          </cell>
          <cell r="J609">
            <v>2</v>
          </cell>
        </row>
        <row r="610">
          <cell r="A610">
            <v>2022</v>
          </cell>
          <cell r="C610" t="str">
            <v>Univerzita Komenského v Bratislave</v>
          </cell>
          <cell r="J610">
            <v>3</v>
          </cell>
        </row>
        <row r="611">
          <cell r="A611">
            <v>2022</v>
          </cell>
          <cell r="C611" t="str">
            <v>Univerzita Komenského v Bratislave</v>
          </cell>
          <cell r="J611">
            <v>8</v>
          </cell>
        </row>
        <row r="612">
          <cell r="A612">
            <v>2022</v>
          </cell>
          <cell r="C612" t="str">
            <v>Univerzita Konštantína Filozofa v Nitre</v>
          </cell>
          <cell r="J612">
            <v>2</v>
          </cell>
        </row>
        <row r="613">
          <cell r="A613">
            <v>2022</v>
          </cell>
          <cell r="C613" t="str">
            <v>Technická univerzita v Košiciach</v>
          </cell>
          <cell r="J613">
            <v>4</v>
          </cell>
        </row>
        <row r="614">
          <cell r="A614">
            <v>2022</v>
          </cell>
          <cell r="C614" t="str">
            <v>Univerzita Komenského v Bratislave</v>
          </cell>
          <cell r="J614">
            <v>1</v>
          </cell>
        </row>
        <row r="615">
          <cell r="A615">
            <v>2022</v>
          </cell>
          <cell r="C615" t="str">
            <v>Univerzita Mateja Bela v Banskej Bystrici</v>
          </cell>
          <cell r="J615">
            <v>1</v>
          </cell>
        </row>
        <row r="616">
          <cell r="A616">
            <v>2022</v>
          </cell>
          <cell r="C616" t="str">
            <v>Univerzita Pavla Jozefa Šafárika v Košiciach</v>
          </cell>
          <cell r="J616">
            <v>1</v>
          </cell>
        </row>
        <row r="617">
          <cell r="A617">
            <v>2022</v>
          </cell>
          <cell r="C617" t="str">
            <v>Paneurópska vysoká škola</v>
          </cell>
          <cell r="J617">
            <v>1</v>
          </cell>
        </row>
        <row r="618">
          <cell r="A618">
            <v>2022</v>
          </cell>
          <cell r="C618" t="str">
            <v>Univerzita Komenského v Bratislave</v>
          </cell>
          <cell r="J618">
            <v>3</v>
          </cell>
        </row>
        <row r="619">
          <cell r="A619">
            <v>2022</v>
          </cell>
          <cell r="C619" t="str">
            <v>Univerzita Mateja Bela v Banskej Bystrici</v>
          </cell>
          <cell r="J619">
            <v>2</v>
          </cell>
        </row>
        <row r="620">
          <cell r="A620">
            <v>2022</v>
          </cell>
          <cell r="C620" t="str">
            <v>Univerzita Pavla Jozefa Šafárika v Košiciach</v>
          </cell>
          <cell r="J620">
            <v>2</v>
          </cell>
        </row>
        <row r="621">
          <cell r="A621">
            <v>2022</v>
          </cell>
          <cell r="C621" t="str">
            <v>Slovenská technická univerzita v Bratislave</v>
          </cell>
          <cell r="J621">
            <v>1</v>
          </cell>
        </row>
        <row r="622">
          <cell r="A622">
            <v>2022</v>
          </cell>
          <cell r="C622" t="str">
            <v>Univerzita Komenského v Bratislave</v>
          </cell>
          <cell r="J622">
            <v>1</v>
          </cell>
        </row>
        <row r="623">
          <cell r="A623">
            <v>2022</v>
          </cell>
          <cell r="C623" t="str">
            <v>Slovenská technická univerzita v Bratislave</v>
          </cell>
          <cell r="J623">
            <v>3</v>
          </cell>
        </row>
        <row r="624">
          <cell r="A624">
            <v>2022</v>
          </cell>
          <cell r="C624" t="str">
            <v>Univerzita Komenského v Bratislave</v>
          </cell>
          <cell r="J624">
            <v>3</v>
          </cell>
        </row>
        <row r="625">
          <cell r="A625">
            <v>2022</v>
          </cell>
          <cell r="C625" t="str">
            <v>Univerzita Pavla Jozefa Šafárika v Košiciach</v>
          </cell>
          <cell r="J625">
            <v>2</v>
          </cell>
        </row>
        <row r="626">
          <cell r="A626">
            <v>2022</v>
          </cell>
          <cell r="C626" t="str">
            <v>Univerzita Komenského v Bratislave</v>
          </cell>
          <cell r="J626">
            <v>2</v>
          </cell>
        </row>
        <row r="627">
          <cell r="A627">
            <v>2022</v>
          </cell>
          <cell r="C627" t="str">
            <v>Univerzita Komenského v Bratislave</v>
          </cell>
          <cell r="J627">
            <v>3</v>
          </cell>
        </row>
        <row r="628">
          <cell r="A628">
            <v>2022</v>
          </cell>
          <cell r="C628" t="str">
            <v>Univerzita veterinárskeho lekárstva a farmácie v Košiciach</v>
          </cell>
          <cell r="J628">
            <v>4</v>
          </cell>
        </row>
        <row r="629">
          <cell r="A629">
            <v>2022</v>
          </cell>
          <cell r="C629" t="str">
            <v>Univerzita Komenského v Bratislave</v>
          </cell>
          <cell r="J629">
            <v>2</v>
          </cell>
        </row>
        <row r="630">
          <cell r="A630">
            <v>2022</v>
          </cell>
          <cell r="C630" t="str">
            <v>Trnavská univerzita v Trnave</v>
          </cell>
          <cell r="J630">
            <v>1</v>
          </cell>
        </row>
        <row r="631">
          <cell r="A631">
            <v>2022</v>
          </cell>
          <cell r="C631" t="str">
            <v>Univerzita Mateja Bela v Banskej Bystrici</v>
          </cell>
          <cell r="J631">
            <v>1</v>
          </cell>
        </row>
        <row r="632">
          <cell r="A632">
            <v>2022</v>
          </cell>
          <cell r="C632" t="str">
            <v>Univerzita Konštantína Filozofa v Nitre</v>
          </cell>
          <cell r="J632">
            <v>1</v>
          </cell>
        </row>
        <row r="633">
          <cell r="A633">
            <v>2022</v>
          </cell>
          <cell r="C633" t="str">
            <v>Univerzita Komenského v Bratislave</v>
          </cell>
          <cell r="J633">
            <v>3</v>
          </cell>
        </row>
        <row r="634">
          <cell r="A634">
            <v>2022</v>
          </cell>
          <cell r="C634" t="str">
            <v>Univerzita Komenského v Bratislave</v>
          </cell>
          <cell r="J634">
            <v>1</v>
          </cell>
        </row>
        <row r="635">
          <cell r="A635">
            <v>2022</v>
          </cell>
          <cell r="C635" t="str">
            <v>Technická univerzita vo Zvolene</v>
          </cell>
          <cell r="J635">
            <v>1</v>
          </cell>
        </row>
        <row r="636">
          <cell r="A636">
            <v>2022</v>
          </cell>
          <cell r="C636" t="str">
            <v>Univerzita Komenského v Bratislave</v>
          </cell>
          <cell r="J636">
            <v>3</v>
          </cell>
        </row>
        <row r="637">
          <cell r="A637">
            <v>2022</v>
          </cell>
          <cell r="C637" t="str">
            <v>Univerzita Komenského v Bratislave</v>
          </cell>
          <cell r="J637">
            <v>2</v>
          </cell>
        </row>
        <row r="638">
          <cell r="A638">
            <v>2022</v>
          </cell>
          <cell r="C638" t="str">
            <v>Univerzita Konštantína Filozofa v Nitre</v>
          </cell>
          <cell r="J638">
            <v>2</v>
          </cell>
        </row>
        <row r="639">
          <cell r="A639">
            <v>2022</v>
          </cell>
          <cell r="C639" t="str">
            <v>Univerzita Pavla Jozefa Šafárika v Košiciach</v>
          </cell>
          <cell r="J639">
            <v>4</v>
          </cell>
        </row>
        <row r="640">
          <cell r="A640">
            <v>2022</v>
          </cell>
          <cell r="C640" t="str">
            <v>Technická univerzita v Košiciach</v>
          </cell>
          <cell r="J640">
            <v>1</v>
          </cell>
        </row>
        <row r="641">
          <cell r="A641">
            <v>2022</v>
          </cell>
          <cell r="C641" t="str">
            <v>Katolícka univerzita v Ružomberku</v>
          </cell>
          <cell r="J641">
            <v>3</v>
          </cell>
        </row>
        <row r="642">
          <cell r="A642">
            <v>2022</v>
          </cell>
          <cell r="C642" t="str">
            <v>Prešovská univerzita v Prešove</v>
          </cell>
          <cell r="J642">
            <v>5</v>
          </cell>
        </row>
        <row r="643">
          <cell r="A643">
            <v>2022</v>
          </cell>
          <cell r="C643" t="str">
            <v>Univerzita Komenského v Bratislave</v>
          </cell>
          <cell r="J643">
            <v>1</v>
          </cell>
        </row>
        <row r="644">
          <cell r="A644">
            <v>2022</v>
          </cell>
          <cell r="C644" t="str">
            <v>Univerzita Konštantína Filozofa v Nitre</v>
          </cell>
          <cell r="J644">
            <v>2</v>
          </cell>
        </row>
        <row r="645">
          <cell r="A645">
            <v>2022</v>
          </cell>
          <cell r="C645" t="str">
            <v>Univerzita Mateja Bela v Banskej Bystrici</v>
          </cell>
          <cell r="J645">
            <v>2</v>
          </cell>
        </row>
        <row r="646">
          <cell r="A646">
            <v>2022</v>
          </cell>
          <cell r="C646" t="str">
            <v>Technická univerzita v Košiciach</v>
          </cell>
          <cell r="J646">
            <v>3</v>
          </cell>
        </row>
        <row r="647">
          <cell r="A647">
            <v>2022</v>
          </cell>
          <cell r="C647" t="str">
            <v>Technická univerzita v Košiciach</v>
          </cell>
          <cell r="J647">
            <v>2</v>
          </cell>
        </row>
        <row r="648">
          <cell r="A648">
            <v>2022</v>
          </cell>
          <cell r="C648" t="str">
            <v>Technická univerzita v Košiciach</v>
          </cell>
          <cell r="J648">
            <v>2</v>
          </cell>
        </row>
        <row r="649">
          <cell r="A649">
            <v>2022</v>
          </cell>
          <cell r="C649" t="str">
            <v>Žilinská univerzita v Žiline</v>
          </cell>
          <cell r="J649">
            <v>1</v>
          </cell>
        </row>
        <row r="650">
          <cell r="A650">
            <v>2022</v>
          </cell>
          <cell r="C650" t="str">
            <v>Slovenská technická univerzita v Bratislave</v>
          </cell>
          <cell r="J650">
            <v>1</v>
          </cell>
        </row>
        <row r="651">
          <cell r="A651">
            <v>2022</v>
          </cell>
          <cell r="C651" t="str">
            <v>Technická univerzita v Košiciach</v>
          </cell>
          <cell r="J651">
            <v>2</v>
          </cell>
        </row>
        <row r="652">
          <cell r="A652">
            <v>2022</v>
          </cell>
          <cell r="C652" t="str">
            <v>Slovenská technická univerzita v Bratislave</v>
          </cell>
          <cell r="J652">
            <v>1</v>
          </cell>
        </row>
        <row r="653">
          <cell r="A653">
            <v>2022</v>
          </cell>
          <cell r="C653" t="str">
            <v>Univerzita Komenského v Bratislave</v>
          </cell>
          <cell r="J653">
            <v>1</v>
          </cell>
        </row>
        <row r="654">
          <cell r="A654">
            <v>2022</v>
          </cell>
          <cell r="C654" t="str">
            <v>Trnavská univerzita v Trnave</v>
          </cell>
          <cell r="J654">
            <v>2</v>
          </cell>
        </row>
        <row r="655">
          <cell r="A655">
            <v>2022</v>
          </cell>
          <cell r="C655" t="str">
            <v>Univerzita Komenského v Bratislave</v>
          </cell>
          <cell r="J655">
            <v>10</v>
          </cell>
        </row>
        <row r="656">
          <cell r="A656">
            <v>2022</v>
          </cell>
          <cell r="C656" t="str">
            <v>Univerzita Komenského v Bratislave</v>
          </cell>
          <cell r="J656">
            <v>2</v>
          </cell>
        </row>
        <row r="657">
          <cell r="A657">
            <v>2022</v>
          </cell>
          <cell r="C657" t="str">
            <v>Prešovská univerzita v Prešove</v>
          </cell>
          <cell r="J657">
            <v>1</v>
          </cell>
        </row>
        <row r="658">
          <cell r="A658">
            <v>2022</v>
          </cell>
          <cell r="C658" t="str">
            <v>Univerzita Komenského v Bratislave</v>
          </cell>
          <cell r="J658">
            <v>1</v>
          </cell>
        </row>
        <row r="659">
          <cell r="A659">
            <v>2022</v>
          </cell>
          <cell r="C659" t="str">
            <v>Vysoká škola bezpečnostného manažérstva v Košiciach</v>
          </cell>
          <cell r="J659">
            <v>6</v>
          </cell>
        </row>
        <row r="660">
          <cell r="A660">
            <v>2022</v>
          </cell>
          <cell r="C660" t="str">
            <v>Technická univerzita v Košiciach</v>
          </cell>
          <cell r="J660">
            <v>2</v>
          </cell>
        </row>
        <row r="661">
          <cell r="A661">
            <v>2022</v>
          </cell>
          <cell r="C661" t="str">
            <v>Technická univerzita v Košiciach</v>
          </cell>
          <cell r="J661">
            <v>1</v>
          </cell>
        </row>
        <row r="662">
          <cell r="A662">
            <v>2022</v>
          </cell>
          <cell r="C662" t="str">
            <v>Žilinská univerzita v Žiline</v>
          </cell>
          <cell r="J662">
            <v>2</v>
          </cell>
        </row>
        <row r="663">
          <cell r="A663">
            <v>2022</v>
          </cell>
          <cell r="C663" t="str">
            <v>Slovenská poľnohospodárska univerzita v Nitre</v>
          </cell>
          <cell r="J663">
            <v>1</v>
          </cell>
        </row>
        <row r="664">
          <cell r="A664">
            <v>2022</v>
          </cell>
          <cell r="C664" t="str">
            <v>Slovenská technická univerzita v Bratislave</v>
          </cell>
          <cell r="J664">
            <v>1</v>
          </cell>
        </row>
        <row r="665">
          <cell r="A665">
            <v>2022</v>
          </cell>
          <cell r="C665" t="str">
            <v>Univerzita sv. Cyrila a Metoda v Trnave</v>
          </cell>
          <cell r="J665">
            <v>2</v>
          </cell>
        </row>
        <row r="666">
          <cell r="A666">
            <v>2022</v>
          </cell>
          <cell r="C666" t="str">
            <v>Univerzita Komenského v Bratislave</v>
          </cell>
          <cell r="J666">
            <v>1</v>
          </cell>
        </row>
        <row r="667">
          <cell r="A667">
            <v>2022</v>
          </cell>
          <cell r="C667" t="str">
            <v>Univerzita Mateja Bela v Banskej Bystrici</v>
          </cell>
          <cell r="J667">
            <v>1</v>
          </cell>
        </row>
        <row r="668">
          <cell r="A668">
            <v>2022</v>
          </cell>
          <cell r="C668" t="str">
            <v>Vysoká škola múzických umení v Bratislave</v>
          </cell>
          <cell r="J668">
            <v>1</v>
          </cell>
        </row>
        <row r="669">
          <cell r="A669">
            <v>2022</v>
          </cell>
          <cell r="C669" t="str">
            <v>Univerzita Komenského v Bratislave</v>
          </cell>
          <cell r="J669">
            <v>1</v>
          </cell>
        </row>
        <row r="670">
          <cell r="A670">
            <v>2022</v>
          </cell>
          <cell r="C670" t="str">
            <v>Žilinská univerzita v Žiline</v>
          </cell>
          <cell r="J670">
            <v>7</v>
          </cell>
        </row>
        <row r="671">
          <cell r="A671">
            <v>2022</v>
          </cell>
          <cell r="C671" t="str">
            <v>Prešovská univerzita v Prešove</v>
          </cell>
          <cell r="J671">
            <v>1</v>
          </cell>
        </row>
        <row r="672">
          <cell r="A672">
            <v>2022</v>
          </cell>
          <cell r="C672" t="str">
            <v>Univerzita Komenského v Bratislave</v>
          </cell>
          <cell r="J672">
            <v>1</v>
          </cell>
        </row>
        <row r="673">
          <cell r="A673">
            <v>2022</v>
          </cell>
          <cell r="C673" t="str">
            <v>Univerzita Komenského v Bratislave</v>
          </cell>
          <cell r="J673">
            <v>3</v>
          </cell>
        </row>
        <row r="674">
          <cell r="A674">
            <v>2022</v>
          </cell>
          <cell r="C674" t="str">
            <v>Trnavská univerzita v Trnave</v>
          </cell>
          <cell r="J674">
            <v>1</v>
          </cell>
        </row>
        <row r="675">
          <cell r="A675">
            <v>2022</v>
          </cell>
          <cell r="C675" t="str">
            <v>Univerzita Komenského v Bratislave</v>
          </cell>
          <cell r="J675">
            <v>4</v>
          </cell>
        </row>
        <row r="676">
          <cell r="A676">
            <v>2022</v>
          </cell>
          <cell r="C676" t="str">
            <v>Univerzita Konštantína Filozofa v Nitre</v>
          </cell>
          <cell r="J676">
            <v>2</v>
          </cell>
        </row>
        <row r="677">
          <cell r="A677">
            <v>2022</v>
          </cell>
          <cell r="C677" t="str">
            <v>Univerzita Pavla Jozefa Šafárika v Košiciach</v>
          </cell>
          <cell r="J677">
            <v>1</v>
          </cell>
        </row>
        <row r="678">
          <cell r="A678">
            <v>2022</v>
          </cell>
          <cell r="C678" t="str">
            <v>Univerzita Komenského v Bratislave</v>
          </cell>
          <cell r="J678">
            <v>2</v>
          </cell>
        </row>
        <row r="679">
          <cell r="A679">
            <v>2022</v>
          </cell>
          <cell r="C679" t="str">
            <v>Trnavská univerzita v Trnave</v>
          </cell>
          <cell r="J679">
            <v>1</v>
          </cell>
        </row>
        <row r="680">
          <cell r="A680">
            <v>2022</v>
          </cell>
          <cell r="C680" t="str">
            <v>Univerzita Komenského v Bratislave</v>
          </cell>
          <cell r="J680">
            <v>2</v>
          </cell>
        </row>
        <row r="681">
          <cell r="A681">
            <v>2022</v>
          </cell>
          <cell r="C681" t="str">
            <v>Univerzita Komenského v Bratislave</v>
          </cell>
          <cell r="J681">
            <v>1</v>
          </cell>
        </row>
        <row r="682">
          <cell r="A682">
            <v>2022</v>
          </cell>
          <cell r="C682" t="str">
            <v>Univerzita sv. Cyrila a Metoda v Trnave</v>
          </cell>
          <cell r="J682">
            <v>2</v>
          </cell>
        </row>
        <row r="683">
          <cell r="A683">
            <v>2022</v>
          </cell>
          <cell r="C683" t="str">
            <v>Katolícka univerzita v Ružomberku</v>
          </cell>
          <cell r="J683">
            <v>3</v>
          </cell>
        </row>
        <row r="684">
          <cell r="A684">
            <v>2022</v>
          </cell>
          <cell r="C684" t="str">
            <v>Trnavská univerzita v Trnave</v>
          </cell>
          <cell r="J684">
            <v>1</v>
          </cell>
        </row>
        <row r="685">
          <cell r="A685">
            <v>2022</v>
          </cell>
          <cell r="C685" t="str">
            <v>Univerzita Komenského v Bratislave</v>
          </cell>
          <cell r="J685">
            <v>1</v>
          </cell>
        </row>
        <row r="686">
          <cell r="A686">
            <v>2022</v>
          </cell>
          <cell r="C686" t="str">
            <v>Univerzita Konštantína Filozofa v Nitre</v>
          </cell>
          <cell r="J686">
            <v>1</v>
          </cell>
        </row>
        <row r="687">
          <cell r="A687">
            <v>2022</v>
          </cell>
          <cell r="C687" t="str">
            <v>Univerzita Mateja Bela v Banskej Bystrici</v>
          </cell>
          <cell r="J687">
            <v>2</v>
          </cell>
        </row>
        <row r="688">
          <cell r="A688">
            <v>2022</v>
          </cell>
          <cell r="C688" t="str">
            <v>Katolícka univerzita v Ružomberku</v>
          </cell>
          <cell r="J688">
            <v>2</v>
          </cell>
        </row>
        <row r="689">
          <cell r="A689">
            <v>2022</v>
          </cell>
          <cell r="C689" t="str">
            <v>Univerzita Pavla Jozefa Šafárika v Košiciach</v>
          </cell>
          <cell r="J689">
            <v>3</v>
          </cell>
        </row>
        <row r="690">
          <cell r="A690">
            <v>2022</v>
          </cell>
          <cell r="C690" t="str">
            <v>Vysoká škola múzických umení v Bratislave</v>
          </cell>
          <cell r="J690">
            <v>1</v>
          </cell>
        </row>
        <row r="691">
          <cell r="A691">
            <v>2022</v>
          </cell>
          <cell r="C691" t="str">
            <v>Paneurópska vysoká škola</v>
          </cell>
          <cell r="J691">
            <v>1</v>
          </cell>
        </row>
        <row r="692">
          <cell r="A692">
            <v>2022</v>
          </cell>
          <cell r="C692" t="str">
            <v>Univerzita Komenského v Bratislave</v>
          </cell>
          <cell r="J692">
            <v>2</v>
          </cell>
        </row>
        <row r="693">
          <cell r="A693">
            <v>2022</v>
          </cell>
          <cell r="C693" t="str">
            <v>Univerzita Konštantína Filozofa v Nitre</v>
          </cell>
          <cell r="J693">
            <v>1</v>
          </cell>
        </row>
        <row r="694">
          <cell r="A694">
            <v>2022</v>
          </cell>
          <cell r="C694" t="str">
            <v>Vysoká škola múzických umení v Bratislave</v>
          </cell>
          <cell r="J694">
            <v>1</v>
          </cell>
        </row>
        <row r="695">
          <cell r="A695">
            <v>2022</v>
          </cell>
          <cell r="C695" t="str">
            <v>Žilinská univerzita v Žiline</v>
          </cell>
          <cell r="J695">
            <v>1</v>
          </cell>
        </row>
        <row r="696">
          <cell r="A696">
            <v>2022</v>
          </cell>
          <cell r="C696" t="str">
            <v>Slovenská technická univerzita v Bratislave</v>
          </cell>
          <cell r="J696">
            <v>4</v>
          </cell>
        </row>
        <row r="697">
          <cell r="A697">
            <v>2022</v>
          </cell>
          <cell r="C697" t="str">
            <v>Vysoká škola múzických umení v Bratislave</v>
          </cell>
          <cell r="J697">
            <v>3</v>
          </cell>
        </row>
        <row r="698">
          <cell r="A698">
            <v>2022</v>
          </cell>
          <cell r="C698" t="str">
            <v>Katolícka univerzita v Ružomberku</v>
          </cell>
          <cell r="J698">
            <v>2</v>
          </cell>
        </row>
        <row r="699">
          <cell r="A699">
            <v>2022</v>
          </cell>
          <cell r="C699" t="str">
            <v>Univerzita Mateja Bela v Banskej Bystrici</v>
          </cell>
          <cell r="J699">
            <v>1</v>
          </cell>
        </row>
        <row r="700">
          <cell r="A700">
            <v>2022</v>
          </cell>
          <cell r="C700" t="str">
            <v>Vysoká škola múzických umení v Bratislave</v>
          </cell>
          <cell r="J700">
            <v>1</v>
          </cell>
        </row>
        <row r="701">
          <cell r="A701">
            <v>2022</v>
          </cell>
          <cell r="C701" t="str">
            <v>Žilinská univerzita v Žiline</v>
          </cell>
          <cell r="J701">
            <v>1</v>
          </cell>
        </row>
        <row r="702">
          <cell r="A702">
            <v>2022</v>
          </cell>
          <cell r="C702" t="str">
            <v>Slovenská poľnohospodárska univerzita v Nitre</v>
          </cell>
          <cell r="J702">
            <v>1</v>
          </cell>
        </row>
        <row r="703">
          <cell r="A703">
            <v>2022</v>
          </cell>
          <cell r="C703" t="str">
            <v>Slovenská technická univerzita v Bratislave</v>
          </cell>
          <cell r="J703">
            <v>1</v>
          </cell>
        </row>
        <row r="704">
          <cell r="A704">
            <v>2022</v>
          </cell>
          <cell r="C704" t="str">
            <v>Slovenská poľnohospodárska univerzita v Nitre</v>
          </cell>
          <cell r="J704">
            <v>2</v>
          </cell>
        </row>
        <row r="705">
          <cell r="A705">
            <v>2022</v>
          </cell>
          <cell r="C705" t="str">
            <v>Technická univerzita vo Zvolene</v>
          </cell>
          <cell r="J705">
            <v>1</v>
          </cell>
        </row>
        <row r="706">
          <cell r="A706">
            <v>2022</v>
          </cell>
          <cell r="C706" t="str">
            <v>Slovenská technická univerzita v Bratislave</v>
          </cell>
          <cell r="J706">
            <v>5</v>
          </cell>
        </row>
        <row r="707">
          <cell r="A707">
            <v>2022</v>
          </cell>
          <cell r="C707" t="str">
            <v>Univerzita Komenského v Bratislave</v>
          </cell>
          <cell r="J707">
            <v>1</v>
          </cell>
        </row>
        <row r="708">
          <cell r="A708">
            <v>2022</v>
          </cell>
          <cell r="C708" t="str">
            <v>Slovenská technická univerzita v Bratislave</v>
          </cell>
          <cell r="J708">
            <v>2</v>
          </cell>
        </row>
        <row r="709">
          <cell r="A709">
            <v>2022</v>
          </cell>
          <cell r="C709" t="str">
            <v>Žilinská univerzita v Žiline</v>
          </cell>
          <cell r="J709">
            <v>5</v>
          </cell>
        </row>
        <row r="710">
          <cell r="A710">
            <v>2022</v>
          </cell>
          <cell r="C710" t="str">
            <v>Univerzita Komenského v Bratislave</v>
          </cell>
          <cell r="J710">
            <v>2</v>
          </cell>
        </row>
        <row r="711">
          <cell r="A711">
            <v>2022</v>
          </cell>
          <cell r="C711" t="str">
            <v>Slovenská technická univerzita v Bratislave</v>
          </cell>
          <cell r="J711">
            <v>1</v>
          </cell>
        </row>
        <row r="712">
          <cell r="A712">
            <v>2022</v>
          </cell>
          <cell r="C712" t="str">
            <v>Žilinská univerzita v Žiline</v>
          </cell>
          <cell r="J712">
            <v>2</v>
          </cell>
        </row>
        <row r="713">
          <cell r="A713">
            <v>2022</v>
          </cell>
          <cell r="C713" t="str">
            <v>Univerzita Komenského v Bratislave</v>
          </cell>
          <cell r="J713">
            <v>1</v>
          </cell>
        </row>
        <row r="714">
          <cell r="A714">
            <v>2022</v>
          </cell>
          <cell r="C714" t="str">
            <v>Univerzita Komenského v Bratislave</v>
          </cell>
          <cell r="J714">
            <v>5</v>
          </cell>
        </row>
        <row r="715">
          <cell r="A715">
            <v>2022</v>
          </cell>
          <cell r="C715" t="str">
            <v>Univerzita Pavla Jozefa Šafárika v Košiciach</v>
          </cell>
          <cell r="J715">
            <v>1</v>
          </cell>
        </row>
        <row r="716">
          <cell r="A716">
            <v>2022</v>
          </cell>
          <cell r="C716" t="str">
            <v>Katolícka univerzita v Ružomberku</v>
          </cell>
          <cell r="J716">
            <v>2</v>
          </cell>
        </row>
        <row r="717">
          <cell r="A717">
            <v>2022</v>
          </cell>
          <cell r="C717" t="str">
            <v>Vysoká škola múzických umení v Bratislave</v>
          </cell>
          <cell r="J717">
            <v>1</v>
          </cell>
        </row>
        <row r="718">
          <cell r="A718">
            <v>2022</v>
          </cell>
          <cell r="C718" t="str">
            <v>Slovenská technická univerzita v Bratislave</v>
          </cell>
          <cell r="J718">
            <v>7</v>
          </cell>
        </row>
        <row r="719">
          <cell r="A719">
            <v>2022</v>
          </cell>
          <cell r="C719" t="str">
            <v>Žilinská univerzita v Žiline</v>
          </cell>
          <cell r="J719">
            <v>2</v>
          </cell>
        </row>
        <row r="720">
          <cell r="A720">
            <v>2022</v>
          </cell>
          <cell r="C720" t="str">
            <v>Slovenská technická univerzita v Bratislave</v>
          </cell>
          <cell r="J720">
            <v>3</v>
          </cell>
        </row>
        <row r="721">
          <cell r="A721">
            <v>2022</v>
          </cell>
          <cell r="C721" t="str">
            <v>Žilinská univerzita v Žiline</v>
          </cell>
          <cell r="J721">
            <v>1</v>
          </cell>
        </row>
        <row r="722">
          <cell r="A722">
            <v>2022</v>
          </cell>
          <cell r="C722" t="str">
            <v>Technická univerzita v Košiciach</v>
          </cell>
          <cell r="J722">
            <v>2</v>
          </cell>
        </row>
        <row r="723">
          <cell r="A723">
            <v>2022</v>
          </cell>
          <cell r="C723" t="str">
            <v>Slovenská technická univerzita v Bratislave</v>
          </cell>
          <cell r="J723">
            <v>3</v>
          </cell>
        </row>
        <row r="724">
          <cell r="A724">
            <v>2022</v>
          </cell>
          <cell r="C724" t="str">
            <v>Trnavská univerzita v Trnave</v>
          </cell>
          <cell r="J724">
            <v>1</v>
          </cell>
        </row>
        <row r="725">
          <cell r="A725">
            <v>2022</v>
          </cell>
          <cell r="C725" t="str">
            <v>Trnavská univerzita v Trnave</v>
          </cell>
          <cell r="J725">
            <v>1</v>
          </cell>
        </row>
        <row r="726">
          <cell r="A726">
            <v>2022</v>
          </cell>
          <cell r="C726" t="str">
            <v>Univerzita sv. Cyrila a Metoda v Trnave</v>
          </cell>
          <cell r="J726">
            <v>1</v>
          </cell>
        </row>
        <row r="727">
          <cell r="A727">
            <v>2022</v>
          </cell>
          <cell r="C727" t="str">
            <v>Trnavská univerzita v Trnave</v>
          </cell>
          <cell r="J727">
            <v>1</v>
          </cell>
        </row>
        <row r="728">
          <cell r="A728">
            <v>2022</v>
          </cell>
          <cell r="C728" t="str">
            <v>Univerzita Konštantína Filozofa v Nitre</v>
          </cell>
          <cell r="J728">
            <v>1</v>
          </cell>
        </row>
        <row r="729">
          <cell r="A729">
            <v>2022</v>
          </cell>
          <cell r="C729" t="str">
            <v>Technická univerzita v Košiciach</v>
          </cell>
          <cell r="J729">
            <v>2</v>
          </cell>
        </row>
        <row r="730">
          <cell r="A730">
            <v>2022</v>
          </cell>
          <cell r="C730" t="str">
            <v>Prešovská univerzita v Prešove</v>
          </cell>
          <cell r="J730">
            <v>2</v>
          </cell>
        </row>
        <row r="731">
          <cell r="A731">
            <v>2022</v>
          </cell>
          <cell r="C731" t="str">
            <v>Univerzita Komenského v Bratislave</v>
          </cell>
          <cell r="J731">
            <v>3</v>
          </cell>
        </row>
        <row r="732">
          <cell r="A732">
            <v>2022</v>
          </cell>
          <cell r="C732" t="str">
            <v>Univerzita Komenského v Bratislave</v>
          </cell>
          <cell r="J732">
            <v>1</v>
          </cell>
        </row>
        <row r="733">
          <cell r="A733">
            <v>2022</v>
          </cell>
          <cell r="C733" t="str">
            <v>Univerzita Konštantína Filozofa v Nitre</v>
          </cell>
          <cell r="J733">
            <v>2</v>
          </cell>
        </row>
        <row r="734">
          <cell r="A734">
            <v>2022</v>
          </cell>
          <cell r="C734" t="str">
            <v>Univerzita Konštantína Filozofa v Nitre</v>
          </cell>
          <cell r="J734">
            <v>1</v>
          </cell>
        </row>
        <row r="735">
          <cell r="A735">
            <v>2022</v>
          </cell>
          <cell r="C735" t="str">
            <v>Univerzita Pavla Jozefa Šafárika v Košiciach</v>
          </cell>
          <cell r="J735">
            <v>1</v>
          </cell>
        </row>
        <row r="736">
          <cell r="A736">
            <v>2022</v>
          </cell>
          <cell r="C736" t="str">
            <v>Univerzita Konštantína Filozofa v Nitre</v>
          </cell>
          <cell r="J736">
            <v>2</v>
          </cell>
        </row>
        <row r="737">
          <cell r="A737">
            <v>2022</v>
          </cell>
          <cell r="C737" t="str">
            <v>Univerzita Komenského v Bratislave</v>
          </cell>
          <cell r="J737">
            <v>1</v>
          </cell>
        </row>
        <row r="738">
          <cell r="A738">
            <v>2022</v>
          </cell>
          <cell r="C738" t="str">
            <v>Univerzita Konštantína Filozofa v Nitre</v>
          </cell>
          <cell r="J738">
            <v>1</v>
          </cell>
        </row>
        <row r="739">
          <cell r="A739">
            <v>2022</v>
          </cell>
          <cell r="C739" t="str">
            <v>Paneurópska vysoká škola</v>
          </cell>
          <cell r="J739">
            <v>4</v>
          </cell>
        </row>
        <row r="740">
          <cell r="A740">
            <v>2022</v>
          </cell>
          <cell r="C740" t="str">
            <v>Trnavská univerzita v Trnave</v>
          </cell>
          <cell r="J740">
            <v>1</v>
          </cell>
        </row>
        <row r="741">
          <cell r="A741">
            <v>2022</v>
          </cell>
          <cell r="C741" t="str">
            <v>Univerzita Komenského v Bratislave</v>
          </cell>
          <cell r="J741">
            <v>1</v>
          </cell>
        </row>
        <row r="742">
          <cell r="A742">
            <v>2022</v>
          </cell>
          <cell r="C742" t="str">
            <v>Univerzita Mateja Bela v Banskej Bystrici</v>
          </cell>
          <cell r="J742">
            <v>2</v>
          </cell>
        </row>
        <row r="743">
          <cell r="A743">
            <v>2022</v>
          </cell>
          <cell r="C743" t="str">
            <v>Univerzita sv. Cyrila a Metoda v Trnave</v>
          </cell>
          <cell r="J743">
            <v>2</v>
          </cell>
        </row>
        <row r="744">
          <cell r="A744">
            <v>2022</v>
          </cell>
          <cell r="C744" t="str">
            <v>Vysoká škola Danubius</v>
          </cell>
          <cell r="J744">
            <v>1</v>
          </cell>
        </row>
        <row r="745">
          <cell r="A745">
            <v>2022</v>
          </cell>
          <cell r="C745" t="str">
            <v>Univerzita Pavla Jozefa Šafárika v Košiciach</v>
          </cell>
          <cell r="J745">
            <v>1</v>
          </cell>
        </row>
        <row r="746">
          <cell r="A746">
            <v>2022</v>
          </cell>
          <cell r="C746" t="str">
            <v>Ekonomická univerzita v Bratislave</v>
          </cell>
          <cell r="J746">
            <v>2</v>
          </cell>
        </row>
        <row r="747">
          <cell r="A747">
            <v>2022</v>
          </cell>
          <cell r="C747" t="str">
            <v>Trnavská univerzita v Trnave</v>
          </cell>
          <cell r="J747">
            <v>1</v>
          </cell>
        </row>
        <row r="748">
          <cell r="A748">
            <v>2022</v>
          </cell>
          <cell r="C748" t="str">
            <v>Univerzita Pavla Jozefa Šafárika v Košiciach</v>
          </cell>
          <cell r="J748">
            <v>5</v>
          </cell>
        </row>
        <row r="749">
          <cell r="A749">
            <v>2022</v>
          </cell>
          <cell r="C749" t="str">
            <v>Vysoká škola zdravotníctva a sociálnej práce sv. Alžbety v Bratislave, n. o.</v>
          </cell>
          <cell r="J749">
            <v>1</v>
          </cell>
        </row>
        <row r="750">
          <cell r="A750">
            <v>2022</v>
          </cell>
          <cell r="C750" t="str">
            <v>Univerzita veterinárskeho lekárstva a farmácie v Košiciach</v>
          </cell>
          <cell r="J750">
            <v>2</v>
          </cell>
        </row>
        <row r="751">
          <cell r="A751">
            <v>2022</v>
          </cell>
          <cell r="C751" t="str">
            <v>Univerzita veterinárskeho lekárstva a farmácie v Košiciach</v>
          </cell>
          <cell r="J751">
            <v>3</v>
          </cell>
        </row>
        <row r="752">
          <cell r="A752">
            <v>2022</v>
          </cell>
          <cell r="C752" t="str">
            <v>Univerzita veterinárskeho lekárstva a farmácie v Košiciach</v>
          </cell>
          <cell r="J752">
            <v>1</v>
          </cell>
        </row>
        <row r="753">
          <cell r="A753">
            <v>2022</v>
          </cell>
          <cell r="C753" t="str">
            <v>Univerzita Komenského v Bratislave</v>
          </cell>
          <cell r="J753">
            <v>2</v>
          </cell>
        </row>
        <row r="754">
          <cell r="A754">
            <v>2022</v>
          </cell>
          <cell r="C754" t="str">
            <v>Univerzita Komenského v Bratislave</v>
          </cell>
          <cell r="J754">
            <v>1</v>
          </cell>
        </row>
        <row r="755">
          <cell r="A755">
            <v>2022</v>
          </cell>
          <cell r="C755" t="str">
            <v>Univerzita Pavla Jozefa Šafárika v Košiciach</v>
          </cell>
          <cell r="J755">
            <v>1</v>
          </cell>
        </row>
        <row r="756">
          <cell r="A756">
            <v>2022</v>
          </cell>
          <cell r="C756" t="str">
            <v>Univerzita veterinárskeho lekárstva a farmácie v Košiciach</v>
          </cell>
          <cell r="J756">
            <v>4</v>
          </cell>
        </row>
        <row r="757">
          <cell r="A757">
            <v>2022</v>
          </cell>
          <cell r="C757" t="str">
            <v>Slovenská technická univerzita v Bratislave</v>
          </cell>
          <cell r="J757">
            <v>4</v>
          </cell>
        </row>
        <row r="758">
          <cell r="A758">
            <v>2022</v>
          </cell>
          <cell r="C758" t="str">
            <v>Akadémia umení v Banskej Bystrici</v>
          </cell>
          <cell r="J758">
            <v>2</v>
          </cell>
        </row>
        <row r="759">
          <cell r="A759">
            <v>2022</v>
          </cell>
          <cell r="C759" t="str">
            <v>Technická univerzita v Košiciach</v>
          </cell>
          <cell r="J759">
            <v>1</v>
          </cell>
        </row>
        <row r="760">
          <cell r="A760">
            <v>2022</v>
          </cell>
          <cell r="C760" t="str">
            <v>Technická univerzita v Košiciach</v>
          </cell>
          <cell r="J760">
            <v>2</v>
          </cell>
        </row>
        <row r="761">
          <cell r="A761">
            <v>2022</v>
          </cell>
          <cell r="C761" t="str">
            <v>Univerzita Komenského v Bratislave</v>
          </cell>
          <cell r="J761">
            <v>1</v>
          </cell>
        </row>
        <row r="762">
          <cell r="A762">
            <v>2022</v>
          </cell>
          <cell r="C762" t="str">
            <v>Technická univerzita v Košiciach</v>
          </cell>
          <cell r="J762">
            <v>1</v>
          </cell>
        </row>
        <row r="763">
          <cell r="A763">
            <v>2022</v>
          </cell>
          <cell r="C763" t="str">
            <v>Technická univerzita v Košiciach</v>
          </cell>
          <cell r="J763">
            <v>3</v>
          </cell>
        </row>
        <row r="764">
          <cell r="A764">
            <v>2022</v>
          </cell>
          <cell r="C764" t="str">
            <v>Vysoká škola výtvarných umení v Bratislave</v>
          </cell>
          <cell r="J764">
            <v>5</v>
          </cell>
        </row>
        <row r="765">
          <cell r="A765">
            <v>2022</v>
          </cell>
          <cell r="C765" t="str">
            <v>Slovenská poľnohospodárska univerzita v Nitre</v>
          </cell>
          <cell r="J765">
            <v>3</v>
          </cell>
        </row>
        <row r="766">
          <cell r="A766">
            <v>2022</v>
          </cell>
          <cell r="C766" t="str">
            <v>Univerzita sv. Cyrila a Metoda v Trnave</v>
          </cell>
          <cell r="J766">
            <v>2</v>
          </cell>
        </row>
        <row r="767">
          <cell r="A767">
            <v>2022</v>
          </cell>
          <cell r="C767" t="str">
            <v>Univerzita Mateja Bela v Banskej Bystrici</v>
          </cell>
          <cell r="J767">
            <v>1</v>
          </cell>
        </row>
        <row r="768">
          <cell r="A768">
            <v>2022</v>
          </cell>
          <cell r="C768" t="str">
            <v>Slovenská poľnohospodárska univerzita v Nitre</v>
          </cell>
          <cell r="J768">
            <v>1</v>
          </cell>
        </row>
        <row r="769">
          <cell r="A769">
            <v>2022</v>
          </cell>
          <cell r="C769" t="str">
            <v>Slovenská poľnohospodárska univerzita v Nitre</v>
          </cell>
          <cell r="J769">
            <v>1</v>
          </cell>
        </row>
        <row r="770">
          <cell r="A770">
            <v>2022</v>
          </cell>
          <cell r="C770" t="str">
            <v>Univerzita Komenského v Bratislave</v>
          </cell>
          <cell r="J770">
            <v>2</v>
          </cell>
        </row>
        <row r="771">
          <cell r="A771">
            <v>2022</v>
          </cell>
          <cell r="C771" t="str">
            <v>Univerzita Komenského v Bratislave</v>
          </cell>
          <cell r="J771">
            <v>7</v>
          </cell>
        </row>
        <row r="772">
          <cell r="A772">
            <v>2022</v>
          </cell>
          <cell r="C772" t="str">
            <v>Univerzita Pavla Jozefa Šafárika v Košiciach</v>
          </cell>
          <cell r="J772">
            <v>2</v>
          </cell>
        </row>
        <row r="773">
          <cell r="A773">
            <v>2022</v>
          </cell>
          <cell r="C773" t="str">
            <v>Slovenská poľnohospodárska univerzita v Nitre</v>
          </cell>
          <cell r="J773">
            <v>1</v>
          </cell>
        </row>
        <row r="774">
          <cell r="A774">
            <v>2022</v>
          </cell>
          <cell r="C774" t="str">
            <v>Trnavská univerzita v Trnave</v>
          </cell>
          <cell r="J774">
            <v>1</v>
          </cell>
        </row>
        <row r="775">
          <cell r="A775">
            <v>2022</v>
          </cell>
          <cell r="C775" t="str">
            <v>Univerzita Komenského v Bratislave</v>
          </cell>
          <cell r="J775">
            <v>2</v>
          </cell>
        </row>
        <row r="776">
          <cell r="A776">
            <v>2022</v>
          </cell>
          <cell r="C776" t="str">
            <v>Ekonomická univerzita v Bratislave</v>
          </cell>
          <cell r="J776">
            <v>1</v>
          </cell>
        </row>
        <row r="777">
          <cell r="A777">
            <v>2022</v>
          </cell>
          <cell r="C777" t="str">
            <v>Žilinská univerzita v Žiline</v>
          </cell>
          <cell r="J777">
            <v>1</v>
          </cell>
        </row>
        <row r="778">
          <cell r="A778">
            <v>2022</v>
          </cell>
          <cell r="C778" t="str">
            <v>Univerzita Komenského v Bratislave</v>
          </cell>
          <cell r="J778">
            <v>1</v>
          </cell>
        </row>
        <row r="779">
          <cell r="A779">
            <v>2022</v>
          </cell>
          <cell r="C779" t="str">
            <v>Slovenská poľnohospodárska univerzita v Nitre</v>
          </cell>
          <cell r="J779">
            <v>1</v>
          </cell>
        </row>
        <row r="780">
          <cell r="A780">
            <v>2022</v>
          </cell>
          <cell r="C780" t="str">
            <v>Slovenská poľnohospodárska univerzita v Nitre</v>
          </cell>
          <cell r="J780">
            <v>1</v>
          </cell>
        </row>
        <row r="781">
          <cell r="A781">
            <v>2022</v>
          </cell>
          <cell r="C781" t="str">
            <v>Univerzita Komenského v Bratislave</v>
          </cell>
          <cell r="J781">
            <v>7</v>
          </cell>
        </row>
        <row r="782">
          <cell r="A782">
            <v>2022</v>
          </cell>
          <cell r="C782" t="str">
            <v>Univerzita Konštantína Filozofa v Nitre</v>
          </cell>
          <cell r="J782">
            <v>3</v>
          </cell>
        </row>
        <row r="783">
          <cell r="A783">
            <v>2022</v>
          </cell>
          <cell r="C783" t="str">
            <v>Univerzita Komenského v Bratislave</v>
          </cell>
          <cell r="J783">
            <v>1</v>
          </cell>
        </row>
        <row r="784">
          <cell r="A784">
            <v>2022</v>
          </cell>
          <cell r="C784" t="str">
            <v>Technická univerzita v Košiciach</v>
          </cell>
          <cell r="J784">
            <v>3</v>
          </cell>
        </row>
        <row r="785">
          <cell r="A785">
            <v>2023</v>
          </cell>
          <cell r="C785" t="str">
            <v>Slovenská poľnohospodárska univerzita v Nitre</v>
          </cell>
          <cell r="J785">
            <v>1</v>
          </cell>
        </row>
        <row r="786">
          <cell r="A786">
            <v>2023</v>
          </cell>
          <cell r="C786" t="str">
            <v>Slovenská poľnohospodárska univerzita v Nitre</v>
          </cell>
          <cell r="J786">
            <v>1</v>
          </cell>
        </row>
        <row r="787">
          <cell r="A787">
            <v>2023</v>
          </cell>
          <cell r="C787" t="str">
            <v>Slovenská poľnohospodárska univerzita v Nitre</v>
          </cell>
          <cell r="J787">
            <v>1</v>
          </cell>
        </row>
        <row r="788">
          <cell r="A788">
            <v>2023</v>
          </cell>
          <cell r="C788" t="str">
            <v>Slovenská technická univerzita v Bratislave</v>
          </cell>
          <cell r="J788">
            <v>2</v>
          </cell>
        </row>
        <row r="789">
          <cell r="A789">
            <v>2023</v>
          </cell>
          <cell r="C789" t="str">
            <v>Univerzita Komenského v Bratislave</v>
          </cell>
          <cell r="J789">
            <v>1</v>
          </cell>
        </row>
        <row r="790">
          <cell r="A790">
            <v>2023</v>
          </cell>
          <cell r="C790" t="str">
            <v>Univerzita Komenského v Bratislave</v>
          </cell>
          <cell r="J790">
            <v>1</v>
          </cell>
        </row>
        <row r="791">
          <cell r="A791">
            <v>2023</v>
          </cell>
          <cell r="C791" t="str">
            <v>Univerzita Konštantína Filozofa v Nitre</v>
          </cell>
          <cell r="J791">
            <v>1</v>
          </cell>
        </row>
        <row r="792">
          <cell r="A792">
            <v>2023</v>
          </cell>
          <cell r="C792" t="str">
            <v>Slovenská technická univerzita v Bratislave</v>
          </cell>
          <cell r="J792">
            <v>2</v>
          </cell>
        </row>
        <row r="793">
          <cell r="A793">
            <v>2023</v>
          </cell>
          <cell r="C793" t="str">
            <v>Univerzita Komenského v Bratislave</v>
          </cell>
          <cell r="J793">
            <v>3</v>
          </cell>
        </row>
        <row r="794">
          <cell r="A794">
            <v>2023</v>
          </cell>
          <cell r="C794" t="str">
            <v>Univerzita Pavla Jozefa Šafárika v Košiciach</v>
          </cell>
          <cell r="J794">
            <v>1</v>
          </cell>
        </row>
        <row r="795">
          <cell r="A795">
            <v>2023</v>
          </cell>
          <cell r="C795" t="str">
            <v>Slovenská technická univerzita v Bratislave</v>
          </cell>
          <cell r="J795">
            <v>4</v>
          </cell>
        </row>
        <row r="796">
          <cell r="A796">
            <v>2023</v>
          </cell>
          <cell r="C796" t="str">
            <v>Trenčianska univerzita Alexandra Dubčeka v Trenčíne</v>
          </cell>
          <cell r="J796">
            <v>1</v>
          </cell>
        </row>
        <row r="797">
          <cell r="A797">
            <v>2023</v>
          </cell>
          <cell r="C797" t="str">
            <v>Prešovská univerzita v Prešove</v>
          </cell>
          <cell r="J797">
            <v>1</v>
          </cell>
        </row>
        <row r="798">
          <cell r="A798">
            <v>2023</v>
          </cell>
          <cell r="C798" t="str">
            <v>Univerzita Komenského v Bratislave</v>
          </cell>
          <cell r="J798">
            <v>1</v>
          </cell>
        </row>
        <row r="799">
          <cell r="A799">
            <v>2023</v>
          </cell>
          <cell r="C799" t="str">
            <v>Slovenská technická univerzita v Bratislave</v>
          </cell>
          <cell r="J799">
            <v>1</v>
          </cell>
        </row>
        <row r="800">
          <cell r="A800">
            <v>2023</v>
          </cell>
          <cell r="C800" t="str">
            <v>Slovenská technická univerzita v Bratislave</v>
          </cell>
          <cell r="J800">
            <v>1</v>
          </cell>
        </row>
        <row r="801">
          <cell r="A801">
            <v>2023</v>
          </cell>
          <cell r="C801" t="str">
            <v>Univerzita Konštantína Filozofa v Nitre</v>
          </cell>
          <cell r="J801">
            <v>4</v>
          </cell>
        </row>
        <row r="802">
          <cell r="A802">
            <v>2023</v>
          </cell>
          <cell r="C802" t="str">
            <v>Žilinská univerzita v Žiline</v>
          </cell>
          <cell r="J802">
            <v>5</v>
          </cell>
        </row>
        <row r="803">
          <cell r="A803">
            <v>2023</v>
          </cell>
          <cell r="C803" t="str">
            <v>Slovenská technická univerzita v Bratislave</v>
          </cell>
          <cell r="J803">
            <v>1</v>
          </cell>
        </row>
        <row r="804">
          <cell r="A804">
            <v>2023</v>
          </cell>
          <cell r="C804" t="str">
            <v>Univerzita Komenského v Bratislave</v>
          </cell>
          <cell r="J804">
            <v>3</v>
          </cell>
        </row>
        <row r="805">
          <cell r="A805">
            <v>2023</v>
          </cell>
          <cell r="C805" t="str">
            <v>Slovenská technická univerzita v Bratislave</v>
          </cell>
          <cell r="J805">
            <v>3</v>
          </cell>
        </row>
        <row r="806">
          <cell r="A806">
            <v>2023</v>
          </cell>
          <cell r="C806" t="str">
            <v>Univerzita Konštantína Filozofa v Nitre</v>
          </cell>
          <cell r="J806">
            <v>1</v>
          </cell>
        </row>
        <row r="807">
          <cell r="A807">
            <v>2023</v>
          </cell>
          <cell r="C807" t="str">
            <v>Slovenská technická univerzita v Bratislave</v>
          </cell>
          <cell r="J807">
            <v>7</v>
          </cell>
        </row>
        <row r="808">
          <cell r="A808">
            <v>2023</v>
          </cell>
          <cell r="C808" t="str">
            <v>Univerzita Komenského v Bratislave</v>
          </cell>
          <cell r="J808">
            <v>2</v>
          </cell>
        </row>
        <row r="809">
          <cell r="A809">
            <v>2023</v>
          </cell>
          <cell r="C809" t="str">
            <v>Žilinská univerzita v Žiline</v>
          </cell>
          <cell r="J809">
            <v>3</v>
          </cell>
        </row>
        <row r="810">
          <cell r="A810">
            <v>2023</v>
          </cell>
          <cell r="C810" t="str">
            <v>Slovenská technická univerzita v Bratislave</v>
          </cell>
          <cell r="J810">
            <v>4</v>
          </cell>
        </row>
        <row r="811">
          <cell r="A811">
            <v>2023</v>
          </cell>
          <cell r="C811" t="str">
            <v>Akadémia Policajného zboru</v>
          </cell>
          <cell r="J811">
            <v>1</v>
          </cell>
        </row>
        <row r="812">
          <cell r="A812">
            <v>2023</v>
          </cell>
          <cell r="C812" t="str">
            <v>Žilinská univerzita v Žiline</v>
          </cell>
          <cell r="J812">
            <v>2</v>
          </cell>
        </row>
        <row r="813">
          <cell r="A813">
            <v>2023</v>
          </cell>
          <cell r="C813" t="str">
            <v>Slovenská technická univerzita v Bratislave</v>
          </cell>
          <cell r="J813">
            <v>3</v>
          </cell>
        </row>
        <row r="814">
          <cell r="A814">
            <v>2023</v>
          </cell>
          <cell r="C814" t="str">
            <v>Univerzita Komenského v Bratislave</v>
          </cell>
          <cell r="J814">
            <v>6</v>
          </cell>
        </row>
        <row r="815">
          <cell r="A815">
            <v>2023</v>
          </cell>
          <cell r="C815" t="str">
            <v>Univerzita Pavla Jozefa Šafárika v Košiciach</v>
          </cell>
          <cell r="J815">
            <v>2</v>
          </cell>
        </row>
        <row r="816">
          <cell r="A816">
            <v>2023</v>
          </cell>
          <cell r="C816" t="str">
            <v>Univerzita Komenského v Bratislave</v>
          </cell>
          <cell r="J816">
            <v>3</v>
          </cell>
        </row>
        <row r="817">
          <cell r="A817">
            <v>2023</v>
          </cell>
          <cell r="C817" t="str">
            <v>Univerzita Pavla Jozefa Šafárika v Košiciach</v>
          </cell>
          <cell r="J817">
            <v>6</v>
          </cell>
        </row>
        <row r="818">
          <cell r="A818">
            <v>2023</v>
          </cell>
          <cell r="C818" t="str">
            <v>Technická univerzita v Košiciach</v>
          </cell>
          <cell r="J818">
            <v>6</v>
          </cell>
        </row>
        <row r="819">
          <cell r="A819">
            <v>2023</v>
          </cell>
          <cell r="C819" t="str">
            <v>Slovenská technická univerzita v Bratislave</v>
          </cell>
          <cell r="J819">
            <v>4</v>
          </cell>
        </row>
        <row r="820">
          <cell r="A820">
            <v>2023</v>
          </cell>
          <cell r="C820" t="str">
            <v>Univerzita sv. Cyrila a Metoda v Trnave</v>
          </cell>
          <cell r="J820">
            <v>3</v>
          </cell>
        </row>
        <row r="821">
          <cell r="A821">
            <v>2023</v>
          </cell>
          <cell r="C821" t="str">
            <v>Univerzita Komenského v Bratislave</v>
          </cell>
          <cell r="J821">
            <v>2</v>
          </cell>
        </row>
        <row r="822">
          <cell r="A822">
            <v>2023</v>
          </cell>
          <cell r="C822" t="str">
            <v>Univerzita Pavla Jozefa Šafárika v Košiciach</v>
          </cell>
          <cell r="J822">
            <v>1</v>
          </cell>
        </row>
        <row r="823">
          <cell r="A823">
            <v>2023</v>
          </cell>
          <cell r="C823" t="str">
            <v>Univerzita Mateja Bela v Banskej Bystrici</v>
          </cell>
          <cell r="J823">
            <v>1</v>
          </cell>
        </row>
        <row r="824">
          <cell r="A824">
            <v>2023</v>
          </cell>
          <cell r="C824" t="str">
            <v>Slovenská technická univerzita v Bratislave</v>
          </cell>
          <cell r="J824">
            <v>1</v>
          </cell>
        </row>
        <row r="825">
          <cell r="A825">
            <v>2023</v>
          </cell>
          <cell r="C825" t="str">
            <v>Slovenská technická univerzita v Bratislave</v>
          </cell>
          <cell r="J825">
            <v>2</v>
          </cell>
        </row>
        <row r="826">
          <cell r="A826">
            <v>2023</v>
          </cell>
          <cell r="C826" t="str">
            <v>Slovenská technická univerzita v Bratislave</v>
          </cell>
          <cell r="J826">
            <v>1</v>
          </cell>
        </row>
        <row r="827">
          <cell r="A827">
            <v>2023</v>
          </cell>
          <cell r="C827" t="str">
            <v>Ekonomická univerzita v Bratislave</v>
          </cell>
          <cell r="J827">
            <v>2</v>
          </cell>
        </row>
        <row r="828">
          <cell r="A828">
            <v>2023</v>
          </cell>
          <cell r="C828" t="str">
            <v>Trnavská univerzita v Trnave</v>
          </cell>
          <cell r="J828">
            <v>1</v>
          </cell>
        </row>
        <row r="829">
          <cell r="A829">
            <v>2023</v>
          </cell>
          <cell r="C829" t="str">
            <v>Vysoká škola výtvarných umení v Bratislave</v>
          </cell>
          <cell r="J829">
            <v>1</v>
          </cell>
        </row>
        <row r="830">
          <cell r="A830">
            <v>2023</v>
          </cell>
          <cell r="C830" t="str">
            <v>Univerzita Komenského v Bratislave</v>
          </cell>
          <cell r="J830">
            <v>1</v>
          </cell>
        </row>
        <row r="831">
          <cell r="A831">
            <v>2023</v>
          </cell>
          <cell r="C831" t="str">
            <v>Univerzita J. Selyeho</v>
          </cell>
          <cell r="J831">
            <v>1</v>
          </cell>
        </row>
        <row r="832">
          <cell r="A832">
            <v>2023</v>
          </cell>
          <cell r="C832" t="str">
            <v>Katolícka univerzita v Ružomberku</v>
          </cell>
          <cell r="J832">
            <v>2</v>
          </cell>
        </row>
        <row r="833">
          <cell r="A833">
            <v>2023</v>
          </cell>
          <cell r="C833" t="str">
            <v>Univerzita Pavla Jozefa Šafárika v Košiciach</v>
          </cell>
          <cell r="J833">
            <v>3</v>
          </cell>
        </row>
        <row r="834">
          <cell r="A834">
            <v>2023</v>
          </cell>
          <cell r="C834" t="str">
            <v>Akadémia umení v Banskej Bystrici</v>
          </cell>
          <cell r="J834">
            <v>1</v>
          </cell>
        </row>
        <row r="835">
          <cell r="A835">
            <v>2023</v>
          </cell>
          <cell r="C835" t="str">
            <v>Vysoká škola múzických umení v Bratislave</v>
          </cell>
          <cell r="J835">
            <v>1</v>
          </cell>
        </row>
        <row r="836">
          <cell r="A836">
            <v>2023</v>
          </cell>
          <cell r="C836" t="str">
            <v>Slovenská technická univerzita v Bratislave</v>
          </cell>
          <cell r="J836">
            <v>3</v>
          </cell>
        </row>
        <row r="837">
          <cell r="A837">
            <v>2023</v>
          </cell>
          <cell r="C837" t="str">
            <v>Technická univerzita vo Zvolene</v>
          </cell>
          <cell r="J837">
            <v>1</v>
          </cell>
        </row>
        <row r="838">
          <cell r="A838">
            <v>2023</v>
          </cell>
          <cell r="C838" t="str">
            <v>Žilinská univerzita v Žiline</v>
          </cell>
          <cell r="J838">
            <v>2</v>
          </cell>
        </row>
        <row r="839">
          <cell r="A839">
            <v>2023</v>
          </cell>
          <cell r="C839" t="str">
            <v>Žilinská univerzita v Žiline</v>
          </cell>
          <cell r="J839">
            <v>3</v>
          </cell>
        </row>
        <row r="840">
          <cell r="A840">
            <v>2023</v>
          </cell>
          <cell r="C840" t="str">
            <v>Slovenská technická univerzita v Bratislave</v>
          </cell>
          <cell r="J840">
            <v>1</v>
          </cell>
        </row>
        <row r="841">
          <cell r="A841">
            <v>2023</v>
          </cell>
          <cell r="C841" t="str">
            <v>Slovenská poľnohospodárska univerzita v Nitre</v>
          </cell>
          <cell r="J841">
            <v>1</v>
          </cell>
        </row>
        <row r="842">
          <cell r="A842">
            <v>2023</v>
          </cell>
          <cell r="C842" t="str">
            <v>Univerzita Mateja Bela v Banskej Bystrici</v>
          </cell>
          <cell r="J842">
            <v>2</v>
          </cell>
        </row>
        <row r="843">
          <cell r="A843">
            <v>2023</v>
          </cell>
          <cell r="C843" t="str">
            <v>Technická univerzita vo Zvolene</v>
          </cell>
          <cell r="J843">
            <v>2</v>
          </cell>
        </row>
        <row r="844">
          <cell r="A844">
            <v>2023</v>
          </cell>
          <cell r="C844" t="str">
            <v>Univerzita Komenského v Bratislave</v>
          </cell>
          <cell r="J844">
            <v>3</v>
          </cell>
        </row>
        <row r="845">
          <cell r="A845">
            <v>2023</v>
          </cell>
          <cell r="C845" t="str">
            <v>Technická univerzita vo Zvolene</v>
          </cell>
          <cell r="J845">
            <v>3</v>
          </cell>
        </row>
        <row r="846">
          <cell r="A846">
            <v>2023</v>
          </cell>
          <cell r="C846" t="str">
            <v>Paneurópska vysoká škola</v>
          </cell>
          <cell r="J846">
            <v>3</v>
          </cell>
        </row>
        <row r="847">
          <cell r="A847">
            <v>2023</v>
          </cell>
          <cell r="C847" t="str">
            <v>Ekonomická univerzita v Bratislave</v>
          </cell>
          <cell r="J847">
            <v>5</v>
          </cell>
        </row>
        <row r="848">
          <cell r="A848">
            <v>2023</v>
          </cell>
          <cell r="C848" t="str">
            <v>Ekonomická univerzita v Bratislave</v>
          </cell>
          <cell r="J848">
            <v>7</v>
          </cell>
        </row>
        <row r="849">
          <cell r="A849">
            <v>2023</v>
          </cell>
          <cell r="C849" t="str">
            <v>Slovenská poľnohospodárska univerzita v Nitre</v>
          </cell>
          <cell r="J849">
            <v>4</v>
          </cell>
        </row>
        <row r="850">
          <cell r="A850">
            <v>2023</v>
          </cell>
          <cell r="C850" t="str">
            <v>Univerzita J. Selyeho</v>
          </cell>
          <cell r="J850">
            <v>7</v>
          </cell>
        </row>
        <row r="851">
          <cell r="A851">
            <v>2023</v>
          </cell>
          <cell r="C851" t="str">
            <v>Žilinská univerzita v Žiline</v>
          </cell>
          <cell r="J851">
            <v>1</v>
          </cell>
        </row>
        <row r="852">
          <cell r="A852">
            <v>2023</v>
          </cell>
          <cell r="C852" t="str">
            <v>Slovenská poľnohospodárska univerzita v Nitre</v>
          </cell>
          <cell r="J852">
            <v>2</v>
          </cell>
        </row>
        <row r="853">
          <cell r="A853">
            <v>2023</v>
          </cell>
          <cell r="C853" t="str">
            <v>Žilinská univerzita v Žiline</v>
          </cell>
          <cell r="J853">
            <v>3</v>
          </cell>
        </row>
        <row r="854">
          <cell r="A854">
            <v>2023</v>
          </cell>
          <cell r="C854" t="str">
            <v>Technická univerzita v Košiciach</v>
          </cell>
          <cell r="J854">
            <v>2</v>
          </cell>
        </row>
        <row r="855">
          <cell r="A855">
            <v>2023</v>
          </cell>
          <cell r="C855" t="str">
            <v>Ekonomická univerzita v Bratislave</v>
          </cell>
          <cell r="J855">
            <v>3</v>
          </cell>
        </row>
        <row r="856">
          <cell r="A856">
            <v>2023</v>
          </cell>
          <cell r="C856" t="str">
            <v>Technická univerzita vo Zvolene</v>
          </cell>
          <cell r="J856">
            <v>1</v>
          </cell>
        </row>
        <row r="857">
          <cell r="A857">
            <v>2023</v>
          </cell>
          <cell r="C857" t="str">
            <v>Slovenská technická univerzita v Bratislave</v>
          </cell>
          <cell r="J857">
            <v>9</v>
          </cell>
        </row>
        <row r="858">
          <cell r="A858">
            <v>2023</v>
          </cell>
          <cell r="C858" t="str">
            <v>Žilinská univerzita v Žiline</v>
          </cell>
          <cell r="J858">
            <v>1</v>
          </cell>
        </row>
        <row r="859">
          <cell r="A859">
            <v>2023</v>
          </cell>
          <cell r="C859" t="str">
            <v>Slovenská technická univerzita v Bratislave</v>
          </cell>
          <cell r="J859">
            <v>1</v>
          </cell>
        </row>
        <row r="860">
          <cell r="A860">
            <v>2023</v>
          </cell>
          <cell r="C860" t="str">
            <v>Žilinská univerzita v Žiline</v>
          </cell>
          <cell r="J860">
            <v>2</v>
          </cell>
        </row>
        <row r="861">
          <cell r="A861">
            <v>2023</v>
          </cell>
          <cell r="C861" t="str">
            <v>Univerzita Konštantína Filozofa v Nitre</v>
          </cell>
          <cell r="J861">
            <v>2</v>
          </cell>
        </row>
        <row r="862">
          <cell r="A862">
            <v>2023</v>
          </cell>
          <cell r="C862" t="str">
            <v>Univerzita Komenského v Bratislave</v>
          </cell>
          <cell r="J862">
            <v>1</v>
          </cell>
        </row>
        <row r="863">
          <cell r="A863">
            <v>2023</v>
          </cell>
          <cell r="C863" t="str">
            <v>Univerzita Komenského v Bratislave</v>
          </cell>
          <cell r="J863">
            <v>1</v>
          </cell>
        </row>
        <row r="864">
          <cell r="A864">
            <v>2023</v>
          </cell>
          <cell r="C864" t="str">
            <v>Technická univerzita vo Zvolene</v>
          </cell>
          <cell r="J864">
            <v>1</v>
          </cell>
        </row>
        <row r="865">
          <cell r="A865">
            <v>2023</v>
          </cell>
          <cell r="C865" t="str">
            <v>Univerzita Pavla Jozefa Šafárika v Košiciach</v>
          </cell>
          <cell r="J865">
            <v>1</v>
          </cell>
        </row>
        <row r="866">
          <cell r="A866">
            <v>2023</v>
          </cell>
          <cell r="C866" t="str">
            <v>Univerzita Konštantína Filozofa v Nitre</v>
          </cell>
          <cell r="J866">
            <v>1</v>
          </cell>
        </row>
        <row r="867">
          <cell r="A867">
            <v>2023</v>
          </cell>
          <cell r="C867" t="str">
            <v>Univerzita sv. Cyrila a Metoda v Trnave</v>
          </cell>
          <cell r="J867">
            <v>1</v>
          </cell>
        </row>
        <row r="868">
          <cell r="A868">
            <v>2023</v>
          </cell>
          <cell r="C868" t="str">
            <v>Univerzita Komenského v Bratislave</v>
          </cell>
          <cell r="J868">
            <v>3</v>
          </cell>
        </row>
        <row r="869">
          <cell r="A869">
            <v>2023</v>
          </cell>
          <cell r="C869" t="str">
            <v>Univerzita Komenského v Bratislave</v>
          </cell>
          <cell r="J869">
            <v>2</v>
          </cell>
        </row>
        <row r="870">
          <cell r="A870">
            <v>2023</v>
          </cell>
          <cell r="C870" t="str">
            <v>Univerzita Komenského v Bratislave</v>
          </cell>
          <cell r="J870">
            <v>1</v>
          </cell>
        </row>
        <row r="871">
          <cell r="A871">
            <v>2023</v>
          </cell>
          <cell r="C871" t="str">
            <v>Univerzita Komenského v Bratislave</v>
          </cell>
          <cell r="J871">
            <v>1</v>
          </cell>
        </row>
        <row r="872">
          <cell r="A872">
            <v>2023</v>
          </cell>
          <cell r="C872" t="str">
            <v>Univerzita Komenského v Bratislave</v>
          </cell>
          <cell r="J872">
            <v>3</v>
          </cell>
        </row>
        <row r="873">
          <cell r="A873">
            <v>2023</v>
          </cell>
          <cell r="C873" t="str">
            <v>Akadémia umení v Banskej Bystrici</v>
          </cell>
          <cell r="J873">
            <v>1</v>
          </cell>
        </row>
        <row r="874">
          <cell r="A874">
            <v>2023</v>
          </cell>
          <cell r="C874" t="str">
            <v>Vysoká škola múzických umení v Bratislave</v>
          </cell>
          <cell r="J874">
            <v>4</v>
          </cell>
        </row>
        <row r="875">
          <cell r="A875">
            <v>2023</v>
          </cell>
          <cell r="C875" t="str">
            <v>Ekonomická univerzita v Bratislave</v>
          </cell>
          <cell r="J875">
            <v>3</v>
          </cell>
        </row>
        <row r="876">
          <cell r="A876">
            <v>2023</v>
          </cell>
          <cell r="C876" t="str">
            <v>Technická univerzita v Košiciach</v>
          </cell>
          <cell r="J876">
            <v>1</v>
          </cell>
        </row>
        <row r="877">
          <cell r="A877">
            <v>2023</v>
          </cell>
          <cell r="C877" t="str">
            <v>Technická univerzita v Košiciach</v>
          </cell>
          <cell r="J877">
            <v>3</v>
          </cell>
        </row>
        <row r="878">
          <cell r="A878">
            <v>2023</v>
          </cell>
          <cell r="C878" t="str">
            <v>Univerzita Mateja Bela v Banskej Bystrici</v>
          </cell>
          <cell r="J878">
            <v>2</v>
          </cell>
        </row>
        <row r="879">
          <cell r="A879">
            <v>2023</v>
          </cell>
          <cell r="C879" t="str">
            <v>Univerzita Komenského v Bratislave</v>
          </cell>
          <cell r="J879">
            <v>1</v>
          </cell>
        </row>
        <row r="880">
          <cell r="A880">
            <v>2023</v>
          </cell>
          <cell r="C880" t="str">
            <v>Univerzita Pavla Jozefa Šafárika v Košiciach</v>
          </cell>
          <cell r="J880">
            <v>3</v>
          </cell>
        </row>
        <row r="881">
          <cell r="A881">
            <v>2023</v>
          </cell>
          <cell r="C881" t="str">
            <v>Univerzita Pavla Jozefa Šafárika v Košiciach</v>
          </cell>
          <cell r="J881">
            <v>4</v>
          </cell>
        </row>
        <row r="882">
          <cell r="A882">
            <v>2023</v>
          </cell>
          <cell r="C882" t="str">
            <v>Univerzita Komenského v Bratislave</v>
          </cell>
          <cell r="J882">
            <v>6</v>
          </cell>
        </row>
        <row r="883">
          <cell r="A883">
            <v>2023</v>
          </cell>
          <cell r="C883" t="str">
            <v>Univerzita Konštantína Filozofa v Nitre</v>
          </cell>
          <cell r="J883">
            <v>2</v>
          </cell>
        </row>
        <row r="884">
          <cell r="A884">
            <v>2023</v>
          </cell>
          <cell r="C884" t="str">
            <v>Univerzita Komenského v Bratislave</v>
          </cell>
          <cell r="J884">
            <v>4</v>
          </cell>
        </row>
        <row r="885">
          <cell r="A885">
            <v>2023</v>
          </cell>
          <cell r="C885" t="str">
            <v>Slovenská technická univerzita v Bratislave</v>
          </cell>
          <cell r="J885">
            <v>6</v>
          </cell>
        </row>
        <row r="886">
          <cell r="A886">
            <v>2023</v>
          </cell>
          <cell r="C886" t="str">
            <v>Univerzita Komenského v Bratislave</v>
          </cell>
          <cell r="J886">
            <v>2</v>
          </cell>
        </row>
        <row r="887">
          <cell r="A887">
            <v>2023</v>
          </cell>
          <cell r="C887" t="str">
            <v>Slovenská technická univerzita v Bratislave</v>
          </cell>
          <cell r="J887">
            <v>2</v>
          </cell>
        </row>
        <row r="888">
          <cell r="A888">
            <v>2023</v>
          </cell>
          <cell r="C888" t="str">
            <v>Technická univerzita v Košiciach</v>
          </cell>
          <cell r="J888">
            <v>3</v>
          </cell>
        </row>
        <row r="889">
          <cell r="A889">
            <v>2023</v>
          </cell>
          <cell r="C889" t="str">
            <v>Univerzita Pavla Jozefa Šafárika v Košiciach</v>
          </cell>
          <cell r="J889">
            <v>2</v>
          </cell>
        </row>
        <row r="890">
          <cell r="A890">
            <v>2023</v>
          </cell>
          <cell r="C890" t="str">
            <v>Univerzita Komenského v Bratislave</v>
          </cell>
          <cell r="J890">
            <v>5</v>
          </cell>
        </row>
        <row r="891">
          <cell r="A891">
            <v>2023</v>
          </cell>
          <cell r="C891" t="str">
            <v>Univerzita Komenského v Bratislave</v>
          </cell>
          <cell r="J891">
            <v>4</v>
          </cell>
        </row>
        <row r="892">
          <cell r="A892">
            <v>2023</v>
          </cell>
          <cell r="C892" t="str">
            <v>Univerzita Mateja Bela v Banskej Bystrici</v>
          </cell>
          <cell r="J892">
            <v>1</v>
          </cell>
        </row>
        <row r="893">
          <cell r="A893">
            <v>2023</v>
          </cell>
          <cell r="C893" t="str">
            <v>Slovenská technická univerzita v Bratislave</v>
          </cell>
          <cell r="J893">
            <v>3</v>
          </cell>
        </row>
        <row r="894">
          <cell r="A894">
            <v>2023</v>
          </cell>
          <cell r="C894" t="str">
            <v>Univerzita Pavla Jozefa Šafárika v Košiciach</v>
          </cell>
          <cell r="J894">
            <v>1</v>
          </cell>
        </row>
        <row r="895">
          <cell r="A895">
            <v>2023</v>
          </cell>
          <cell r="C895" t="str">
            <v>Univerzita Komenského v Bratislave</v>
          </cell>
          <cell r="J895">
            <v>3</v>
          </cell>
        </row>
        <row r="896">
          <cell r="A896">
            <v>2023</v>
          </cell>
          <cell r="C896" t="str">
            <v>Univerzita Komenského v Bratislave</v>
          </cell>
          <cell r="J896">
            <v>4</v>
          </cell>
        </row>
        <row r="897">
          <cell r="A897">
            <v>2023</v>
          </cell>
          <cell r="C897" t="str">
            <v>Katolícka univerzita v Ružomberku</v>
          </cell>
          <cell r="J897">
            <v>1</v>
          </cell>
        </row>
        <row r="898">
          <cell r="A898">
            <v>2023</v>
          </cell>
          <cell r="C898" t="str">
            <v>Prešovská univerzita v Prešove</v>
          </cell>
          <cell r="J898">
            <v>1</v>
          </cell>
        </row>
        <row r="899">
          <cell r="A899">
            <v>2023</v>
          </cell>
          <cell r="C899" t="str">
            <v>Technická univerzita vo Zvolene</v>
          </cell>
          <cell r="J899">
            <v>2</v>
          </cell>
        </row>
        <row r="900">
          <cell r="A900">
            <v>2023</v>
          </cell>
          <cell r="C900" t="str">
            <v>Vysoká škola múzických umení v Bratislave</v>
          </cell>
          <cell r="J900">
            <v>6</v>
          </cell>
        </row>
        <row r="901">
          <cell r="A901">
            <v>2023</v>
          </cell>
          <cell r="C901" t="str">
            <v>Akadémia umení v Banskej Bystrici</v>
          </cell>
          <cell r="J901">
            <v>4</v>
          </cell>
        </row>
        <row r="902">
          <cell r="A902">
            <v>2023</v>
          </cell>
          <cell r="C902" t="str">
            <v>Technická univerzita v Košiciach</v>
          </cell>
          <cell r="J902">
            <v>4</v>
          </cell>
        </row>
        <row r="903">
          <cell r="A903">
            <v>2023</v>
          </cell>
          <cell r="C903" t="str">
            <v>Univerzita Komenského v Bratislave</v>
          </cell>
          <cell r="J903">
            <v>2</v>
          </cell>
        </row>
        <row r="904">
          <cell r="A904">
            <v>2023</v>
          </cell>
          <cell r="C904" t="str">
            <v>Univerzita veterinárskeho lekárstva a farmácie v Košiciach</v>
          </cell>
          <cell r="J904">
            <v>2</v>
          </cell>
        </row>
        <row r="905">
          <cell r="A905">
            <v>2023</v>
          </cell>
          <cell r="C905" t="str">
            <v>Univerzita veterinárskeho lekárstva a farmácie v Košiciach</v>
          </cell>
          <cell r="J905">
            <v>1</v>
          </cell>
        </row>
        <row r="906">
          <cell r="A906">
            <v>2023</v>
          </cell>
          <cell r="C906" t="str">
            <v>Univerzita veterinárskeho lekárstva a farmácie v Košiciach</v>
          </cell>
          <cell r="J906">
            <v>3</v>
          </cell>
        </row>
        <row r="907">
          <cell r="A907">
            <v>2023</v>
          </cell>
          <cell r="C907" t="str">
            <v>Univerzita veterinárskeho lekárstva a farmácie v Košiciach</v>
          </cell>
          <cell r="J907">
            <v>1</v>
          </cell>
        </row>
        <row r="908">
          <cell r="A908">
            <v>2023</v>
          </cell>
          <cell r="C908" t="str">
            <v>Technická univerzita v Košiciach</v>
          </cell>
          <cell r="J908">
            <v>11</v>
          </cell>
        </row>
        <row r="909">
          <cell r="A909">
            <v>2023</v>
          </cell>
          <cell r="C909" t="str">
            <v>Univerzita Komenského v Bratislave</v>
          </cell>
          <cell r="J909">
            <v>2</v>
          </cell>
        </row>
        <row r="910">
          <cell r="A910">
            <v>2023</v>
          </cell>
          <cell r="C910" t="str">
            <v>Univerzita Pavla Jozefa Šafárika v Košiciach</v>
          </cell>
          <cell r="J910">
            <v>1</v>
          </cell>
        </row>
        <row r="911">
          <cell r="A911">
            <v>2023</v>
          </cell>
          <cell r="C911" t="str">
            <v>Slovenská technická univerzita v Bratislave</v>
          </cell>
          <cell r="J911">
            <v>5</v>
          </cell>
        </row>
        <row r="912">
          <cell r="A912">
            <v>2023</v>
          </cell>
          <cell r="C912" t="str">
            <v>Slovenská poľnohospodárska univerzita v Nitre</v>
          </cell>
          <cell r="J912">
            <v>3</v>
          </cell>
        </row>
        <row r="913">
          <cell r="A913">
            <v>2023</v>
          </cell>
          <cell r="C913" t="str">
            <v>Technická univerzita v Košiciach</v>
          </cell>
          <cell r="J913">
            <v>1</v>
          </cell>
        </row>
        <row r="914">
          <cell r="A914">
            <v>2023</v>
          </cell>
          <cell r="C914" t="str">
            <v>Technická univerzita v Košiciach</v>
          </cell>
          <cell r="J914">
            <v>2</v>
          </cell>
        </row>
        <row r="915">
          <cell r="A915">
            <v>2023</v>
          </cell>
          <cell r="C915" t="str">
            <v>Univerzita Komenského v Bratislave</v>
          </cell>
          <cell r="J915">
            <v>2</v>
          </cell>
        </row>
        <row r="916">
          <cell r="A916">
            <v>2023</v>
          </cell>
          <cell r="C916" t="str">
            <v>Slovenská technická univerzita v Bratislave</v>
          </cell>
          <cell r="J916">
            <v>1</v>
          </cell>
        </row>
        <row r="917">
          <cell r="A917">
            <v>2023</v>
          </cell>
          <cell r="C917" t="str">
            <v>Univerzita Pavla Jozefa Šafárika v Košiciach</v>
          </cell>
          <cell r="J917">
            <v>2</v>
          </cell>
        </row>
        <row r="918">
          <cell r="A918">
            <v>2023</v>
          </cell>
          <cell r="C918" t="str">
            <v>Univerzita Komenského v Bratislave</v>
          </cell>
          <cell r="J918">
            <v>1</v>
          </cell>
        </row>
        <row r="919">
          <cell r="A919">
            <v>2023</v>
          </cell>
          <cell r="C919" t="str">
            <v>Univerzita Komenského v Bratislave</v>
          </cell>
          <cell r="J919">
            <v>1</v>
          </cell>
        </row>
        <row r="920">
          <cell r="A920">
            <v>2023</v>
          </cell>
          <cell r="C920" t="str">
            <v>Univerzita Komenského v Bratislave</v>
          </cell>
          <cell r="J920">
            <v>3</v>
          </cell>
        </row>
        <row r="921">
          <cell r="A921">
            <v>2023</v>
          </cell>
          <cell r="C921" t="str">
            <v>Žilinská univerzita v Žiline</v>
          </cell>
          <cell r="J921">
            <v>1</v>
          </cell>
        </row>
        <row r="922">
          <cell r="A922">
            <v>2023</v>
          </cell>
          <cell r="C922" t="str">
            <v>Slovenská poľnohospodárska univerzita v Nitre</v>
          </cell>
          <cell r="J922">
            <v>5</v>
          </cell>
        </row>
        <row r="923">
          <cell r="A923">
            <v>2023</v>
          </cell>
          <cell r="C923" t="str">
            <v>Žilinská univerzita v Žiline</v>
          </cell>
          <cell r="J923">
            <v>1</v>
          </cell>
        </row>
        <row r="924">
          <cell r="A924">
            <v>2023</v>
          </cell>
          <cell r="C924" t="str">
            <v>Univerzita Konštantína Filozofa v Nitre</v>
          </cell>
          <cell r="J924">
            <v>1</v>
          </cell>
        </row>
        <row r="925">
          <cell r="A925">
            <v>2023</v>
          </cell>
          <cell r="C925" t="str">
            <v>Univerzita Komenského v Bratislave</v>
          </cell>
          <cell r="J925">
            <v>1</v>
          </cell>
        </row>
        <row r="926">
          <cell r="A926">
            <v>2023</v>
          </cell>
          <cell r="C926" t="str">
            <v>Technická univerzita v Košiciach</v>
          </cell>
          <cell r="J926">
            <v>1</v>
          </cell>
        </row>
        <row r="927">
          <cell r="A927">
            <v>2023</v>
          </cell>
          <cell r="C927" t="str">
            <v>Univerzita Komenského v Bratislave</v>
          </cell>
          <cell r="J927">
            <v>2</v>
          </cell>
        </row>
        <row r="928">
          <cell r="A928">
            <v>2023</v>
          </cell>
          <cell r="C928" t="str">
            <v>Univerzita Komenského v Bratislave</v>
          </cell>
          <cell r="J928">
            <v>1</v>
          </cell>
        </row>
        <row r="929">
          <cell r="A929">
            <v>2023</v>
          </cell>
          <cell r="C929" t="str">
            <v>Trnavská univerzita v Trnave</v>
          </cell>
          <cell r="J929">
            <v>1</v>
          </cell>
        </row>
        <row r="930">
          <cell r="A930">
            <v>2023</v>
          </cell>
          <cell r="C930" t="str">
            <v>Univerzita Komenského v Bratislave</v>
          </cell>
          <cell r="J930">
            <v>2</v>
          </cell>
        </row>
        <row r="931">
          <cell r="A931">
            <v>2023</v>
          </cell>
          <cell r="C931" t="str">
            <v>Univerzita Komenského v Bratislave</v>
          </cell>
          <cell r="J931">
            <v>1</v>
          </cell>
        </row>
        <row r="932">
          <cell r="A932">
            <v>2023</v>
          </cell>
          <cell r="C932" t="str">
            <v>Univerzita Pavla Jozefa Šafárika v Košiciach</v>
          </cell>
          <cell r="J932">
            <v>5</v>
          </cell>
        </row>
        <row r="933">
          <cell r="A933">
            <v>2023</v>
          </cell>
          <cell r="C933" t="str">
            <v>Univerzita Komenského v Bratislave</v>
          </cell>
          <cell r="J933">
            <v>2</v>
          </cell>
        </row>
        <row r="934">
          <cell r="A934">
            <v>2023</v>
          </cell>
          <cell r="C934" t="str">
            <v>Technická univerzita vo Zvolene</v>
          </cell>
          <cell r="J934">
            <v>3</v>
          </cell>
        </row>
        <row r="935">
          <cell r="A935">
            <v>2023</v>
          </cell>
          <cell r="C935" t="str">
            <v>Technická univerzita v Košiciach</v>
          </cell>
          <cell r="J935">
            <v>4</v>
          </cell>
        </row>
        <row r="936">
          <cell r="A936">
            <v>2023</v>
          </cell>
          <cell r="C936" t="str">
            <v>Univerzita Konštantína Filozofa v Nitre</v>
          </cell>
          <cell r="J936">
            <v>1</v>
          </cell>
        </row>
        <row r="937">
          <cell r="A937">
            <v>2023</v>
          </cell>
          <cell r="C937" t="str">
            <v>Univerzita Komenského v Bratislave</v>
          </cell>
          <cell r="J937">
            <v>2</v>
          </cell>
        </row>
        <row r="938">
          <cell r="A938">
            <v>2023</v>
          </cell>
          <cell r="C938" t="str">
            <v>Univerzita Pavla Jozefa Šafárika v Košiciach</v>
          </cell>
          <cell r="J938">
            <v>1</v>
          </cell>
        </row>
        <row r="939">
          <cell r="A939">
            <v>2023</v>
          </cell>
          <cell r="C939" t="str">
            <v>Prešovská univerzita v Prešove</v>
          </cell>
          <cell r="J939">
            <v>1</v>
          </cell>
        </row>
        <row r="940">
          <cell r="A940">
            <v>2023</v>
          </cell>
          <cell r="C940" t="str">
            <v>Univerzita Komenského v Bratislave</v>
          </cell>
          <cell r="J940">
            <v>11</v>
          </cell>
        </row>
        <row r="941">
          <cell r="A941">
            <v>2023</v>
          </cell>
          <cell r="C941" t="str">
            <v>Žilinská univerzita v Žiline</v>
          </cell>
          <cell r="J941">
            <v>2</v>
          </cell>
        </row>
        <row r="942">
          <cell r="A942">
            <v>2023</v>
          </cell>
          <cell r="C942" t="str">
            <v>Ekonomická univerzita v Bratislave</v>
          </cell>
          <cell r="J942">
            <v>3</v>
          </cell>
        </row>
        <row r="943">
          <cell r="A943">
            <v>2023</v>
          </cell>
          <cell r="C943" t="str">
            <v>Univerzita sv. Cyrila a Metoda v Trnave</v>
          </cell>
          <cell r="J943">
            <v>1</v>
          </cell>
        </row>
        <row r="944">
          <cell r="A944">
            <v>2023</v>
          </cell>
          <cell r="C944" t="str">
            <v>Univerzita Konštantína Filozofa v Nitre</v>
          </cell>
          <cell r="J944">
            <v>1</v>
          </cell>
        </row>
        <row r="945">
          <cell r="A945">
            <v>2023</v>
          </cell>
          <cell r="C945" t="str">
            <v>Ekonomická univerzita v Bratislave</v>
          </cell>
          <cell r="J945">
            <v>4</v>
          </cell>
        </row>
        <row r="946">
          <cell r="A946">
            <v>2023</v>
          </cell>
          <cell r="C946" t="str">
            <v>Univerzita sv. Cyrila a Metoda v Trnave</v>
          </cell>
          <cell r="J946">
            <v>5</v>
          </cell>
        </row>
        <row r="947">
          <cell r="A947">
            <v>2023</v>
          </cell>
          <cell r="C947" t="str">
            <v>Univerzita Mateja Bela v Banskej Bystrici</v>
          </cell>
          <cell r="J947">
            <v>1</v>
          </cell>
        </row>
        <row r="948">
          <cell r="A948">
            <v>2023</v>
          </cell>
          <cell r="C948" t="str">
            <v>Univerzita Komenského v Bratislave</v>
          </cell>
          <cell r="J948">
            <v>2</v>
          </cell>
        </row>
        <row r="949">
          <cell r="A949">
            <v>2023</v>
          </cell>
          <cell r="C949" t="str">
            <v>Trenčianska univerzita Alexandra Dubčeka v Trenčíne</v>
          </cell>
          <cell r="J949">
            <v>1</v>
          </cell>
        </row>
        <row r="950">
          <cell r="A950">
            <v>2023</v>
          </cell>
          <cell r="C950" t="str">
            <v>Slovenská technická univerzita v Bratislave</v>
          </cell>
          <cell r="J950">
            <v>3</v>
          </cell>
        </row>
        <row r="951">
          <cell r="A951">
            <v>2023</v>
          </cell>
          <cell r="C951" t="str">
            <v>Žilinská univerzita v Žiline</v>
          </cell>
          <cell r="J951">
            <v>1</v>
          </cell>
        </row>
        <row r="952">
          <cell r="A952">
            <v>2023</v>
          </cell>
          <cell r="C952" t="str">
            <v>Ekonomická univerzita v Bratislave</v>
          </cell>
          <cell r="J952">
            <v>4</v>
          </cell>
        </row>
        <row r="953">
          <cell r="A953">
            <v>2023</v>
          </cell>
          <cell r="C953" t="str">
            <v>Univerzita Pavla Jozefa Šafárika v Košiciach</v>
          </cell>
          <cell r="J953">
            <v>1</v>
          </cell>
        </row>
        <row r="954">
          <cell r="A954">
            <v>2023</v>
          </cell>
          <cell r="C954" t="str">
            <v>Univerzita Mateja Bela v Banskej Bystrici</v>
          </cell>
          <cell r="J954">
            <v>2</v>
          </cell>
        </row>
        <row r="955">
          <cell r="A955">
            <v>2023</v>
          </cell>
          <cell r="C955" t="str">
            <v>Univerzita Komenského v Bratislave</v>
          </cell>
          <cell r="J955">
            <v>3</v>
          </cell>
        </row>
        <row r="956">
          <cell r="A956">
            <v>2023</v>
          </cell>
          <cell r="C956" t="str">
            <v>Univerzita Komenského v Bratislave</v>
          </cell>
          <cell r="J956">
            <v>2</v>
          </cell>
        </row>
        <row r="957">
          <cell r="A957">
            <v>2023</v>
          </cell>
          <cell r="C957" t="str">
            <v>Slovenská poľnohospodárska univerzita v Nitre</v>
          </cell>
          <cell r="J957">
            <v>1</v>
          </cell>
        </row>
        <row r="958">
          <cell r="A958">
            <v>2023</v>
          </cell>
          <cell r="C958" t="str">
            <v>Univerzita Komenského v Bratislave</v>
          </cell>
          <cell r="J958">
            <v>11</v>
          </cell>
        </row>
        <row r="959">
          <cell r="A959">
            <v>2023</v>
          </cell>
          <cell r="C959" t="str">
            <v>Univerzita Konštantína Filozofa v Nitre</v>
          </cell>
          <cell r="J959">
            <v>1</v>
          </cell>
        </row>
        <row r="960">
          <cell r="A960">
            <v>2023</v>
          </cell>
          <cell r="C960" t="str">
            <v>Univerzita Pavla Jozefa Šafárika v Košiciach</v>
          </cell>
          <cell r="J960">
            <v>2</v>
          </cell>
        </row>
        <row r="961">
          <cell r="A961">
            <v>2023</v>
          </cell>
          <cell r="C961" t="str">
            <v>Univerzita sv. Cyrila a Metoda v Trnave</v>
          </cell>
          <cell r="J961">
            <v>4</v>
          </cell>
        </row>
        <row r="962">
          <cell r="A962">
            <v>2023</v>
          </cell>
          <cell r="C962" t="str">
            <v>Univerzita Komenského v Bratislave</v>
          </cell>
          <cell r="J962">
            <v>3</v>
          </cell>
        </row>
        <row r="963">
          <cell r="A963">
            <v>2023</v>
          </cell>
          <cell r="C963" t="str">
            <v>Univerzita Pavla Jozefa Šafárika v Košiciach</v>
          </cell>
          <cell r="J963">
            <v>2</v>
          </cell>
        </row>
        <row r="964">
          <cell r="A964">
            <v>2023</v>
          </cell>
          <cell r="C964" t="str">
            <v>Univerzita Komenského v Bratislave</v>
          </cell>
          <cell r="J964">
            <v>3</v>
          </cell>
        </row>
        <row r="965">
          <cell r="A965">
            <v>2023</v>
          </cell>
          <cell r="C965" t="str">
            <v>Univerzita Komenského v Bratislave</v>
          </cell>
          <cell r="J965">
            <v>3</v>
          </cell>
        </row>
        <row r="966">
          <cell r="A966">
            <v>2023</v>
          </cell>
          <cell r="C966" t="str">
            <v>Technická univerzita v Košiciach</v>
          </cell>
          <cell r="J966">
            <v>4</v>
          </cell>
        </row>
        <row r="967">
          <cell r="A967">
            <v>2023</v>
          </cell>
          <cell r="C967" t="str">
            <v>Univerzita Mateja Bela v Banskej Bystrici</v>
          </cell>
          <cell r="J967">
            <v>1</v>
          </cell>
        </row>
        <row r="968">
          <cell r="A968">
            <v>2023</v>
          </cell>
          <cell r="C968" t="str">
            <v>Univerzita Pavla Jozefa Šafárika v Košiciach</v>
          </cell>
          <cell r="J968">
            <v>3</v>
          </cell>
        </row>
        <row r="969">
          <cell r="A969">
            <v>2023</v>
          </cell>
          <cell r="C969" t="str">
            <v>Univerzita Mateja Bela v Banskej Bystrici</v>
          </cell>
          <cell r="J969">
            <v>1</v>
          </cell>
        </row>
        <row r="970">
          <cell r="A970">
            <v>2023</v>
          </cell>
          <cell r="C970" t="str">
            <v>Univerzita Pavla Jozefa Šafárika v Košiciach</v>
          </cell>
          <cell r="J970">
            <v>2</v>
          </cell>
        </row>
        <row r="971">
          <cell r="A971">
            <v>2023</v>
          </cell>
          <cell r="C971" t="str">
            <v>Slovenská technická univerzita v Bratislave</v>
          </cell>
          <cell r="J971">
            <v>2</v>
          </cell>
        </row>
        <row r="972">
          <cell r="A972">
            <v>2023</v>
          </cell>
          <cell r="C972" t="str">
            <v>Univerzita Pavla Jozefa Šafárika v Košiciach</v>
          </cell>
          <cell r="J972">
            <v>2</v>
          </cell>
        </row>
        <row r="973">
          <cell r="A973">
            <v>2023</v>
          </cell>
          <cell r="C973" t="str">
            <v>Univerzita veterinárskeho lekárstva a farmácie v Košiciach</v>
          </cell>
          <cell r="J973">
            <v>1</v>
          </cell>
        </row>
        <row r="974">
          <cell r="A974">
            <v>2023</v>
          </cell>
          <cell r="C974" t="str">
            <v>Univerzita Komenského v Bratislave</v>
          </cell>
          <cell r="J974">
            <v>1</v>
          </cell>
        </row>
        <row r="975">
          <cell r="A975">
            <v>2023</v>
          </cell>
          <cell r="C975" t="str">
            <v>Univerzita Komenského v Bratislave</v>
          </cell>
          <cell r="J975">
            <v>3</v>
          </cell>
        </row>
        <row r="976">
          <cell r="A976">
            <v>2023</v>
          </cell>
          <cell r="C976" t="str">
            <v>Univerzita Konštantína Filozofa v Nitre</v>
          </cell>
          <cell r="J976">
            <v>2</v>
          </cell>
        </row>
        <row r="977">
          <cell r="A977">
            <v>2023</v>
          </cell>
          <cell r="C977" t="str">
            <v>Trnavská univerzita v Trnave</v>
          </cell>
          <cell r="J977">
            <v>1</v>
          </cell>
        </row>
        <row r="978">
          <cell r="A978">
            <v>2023</v>
          </cell>
          <cell r="C978" t="str">
            <v>Univerzita Konštantína Filozofa v Nitre</v>
          </cell>
          <cell r="J978">
            <v>3</v>
          </cell>
        </row>
        <row r="979">
          <cell r="A979">
            <v>2023</v>
          </cell>
          <cell r="C979" t="str">
            <v>Univerzita Konštantína Filozofa v Nitre</v>
          </cell>
          <cell r="J979">
            <v>1</v>
          </cell>
        </row>
        <row r="980">
          <cell r="A980">
            <v>2023</v>
          </cell>
          <cell r="C980" t="str">
            <v>Univerzita Komenského v Bratislave</v>
          </cell>
          <cell r="J980">
            <v>4</v>
          </cell>
        </row>
        <row r="981">
          <cell r="A981">
            <v>2023</v>
          </cell>
          <cell r="C981" t="str">
            <v>Prešovská univerzita v Prešove</v>
          </cell>
          <cell r="J981">
            <v>1</v>
          </cell>
        </row>
        <row r="982">
          <cell r="A982">
            <v>2023</v>
          </cell>
          <cell r="C982" t="str">
            <v>Univerzita Komenského v Bratislave</v>
          </cell>
          <cell r="J982">
            <v>2</v>
          </cell>
        </row>
        <row r="983">
          <cell r="A983">
            <v>2023</v>
          </cell>
          <cell r="C983" t="str">
            <v>Univerzita Mateja Bela v Banskej Bystrici</v>
          </cell>
          <cell r="J983">
            <v>1</v>
          </cell>
        </row>
        <row r="984">
          <cell r="A984">
            <v>2023</v>
          </cell>
          <cell r="C984" t="str">
            <v>Univerzita Pavla Jozefa Šafárika v Košiciach</v>
          </cell>
          <cell r="J984">
            <v>4</v>
          </cell>
        </row>
        <row r="985">
          <cell r="A985">
            <v>2023</v>
          </cell>
          <cell r="C985" t="str">
            <v>Technická univerzita v Košiciach</v>
          </cell>
          <cell r="J985">
            <v>3</v>
          </cell>
        </row>
        <row r="986">
          <cell r="A986">
            <v>2023</v>
          </cell>
          <cell r="C986" t="str">
            <v>Prešovská univerzita v Prešove</v>
          </cell>
          <cell r="J986">
            <v>2</v>
          </cell>
        </row>
        <row r="987">
          <cell r="A987">
            <v>2023</v>
          </cell>
          <cell r="C987" t="str">
            <v>Prešovská univerzita v Prešove</v>
          </cell>
          <cell r="J987">
            <v>4</v>
          </cell>
        </row>
        <row r="988">
          <cell r="A988">
            <v>2023</v>
          </cell>
          <cell r="C988" t="str">
            <v>Univerzita Komenského v Bratislave</v>
          </cell>
          <cell r="J988">
            <v>2</v>
          </cell>
        </row>
        <row r="989">
          <cell r="A989">
            <v>2023</v>
          </cell>
          <cell r="C989" t="str">
            <v>Technická univerzita v Košiciach</v>
          </cell>
          <cell r="J989">
            <v>10</v>
          </cell>
        </row>
        <row r="990">
          <cell r="A990">
            <v>2023</v>
          </cell>
          <cell r="C990" t="str">
            <v>Technická univerzita v Košiciach</v>
          </cell>
          <cell r="J990">
            <v>1</v>
          </cell>
        </row>
        <row r="991">
          <cell r="A991">
            <v>2023</v>
          </cell>
          <cell r="C991" t="str">
            <v>Technická univerzita v Košiciach</v>
          </cell>
          <cell r="J991">
            <v>2</v>
          </cell>
        </row>
        <row r="992">
          <cell r="A992">
            <v>2023</v>
          </cell>
          <cell r="C992" t="str">
            <v>Technická univerzita v Košiciach</v>
          </cell>
          <cell r="J992">
            <v>1</v>
          </cell>
        </row>
        <row r="993">
          <cell r="A993">
            <v>2023</v>
          </cell>
          <cell r="C993" t="str">
            <v>Žilinská univerzita v Žiline</v>
          </cell>
          <cell r="J993">
            <v>2</v>
          </cell>
        </row>
        <row r="994">
          <cell r="A994">
            <v>2023</v>
          </cell>
          <cell r="C994" t="str">
            <v>Slovenská technická univerzita v Bratislave</v>
          </cell>
          <cell r="J994">
            <v>1</v>
          </cell>
        </row>
        <row r="995">
          <cell r="A995">
            <v>2023</v>
          </cell>
          <cell r="C995" t="str">
            <v>Technická univerzita v Košiciach</v>
          </cell>
          <cell r="J995">
            <v>1</v>
          </cell>
        </row>
        <row r="996">
          <cell r="A996">
            <v>2023</v>
          </cell>
          <cell r="C996" t="str">
            <v>Slovenská technická univerzita v Bratislave</v>
          </cell>
          <cell r="J996">
            <v>3</v>
          </cell>
        </row>
        <row r="997">
          <cell r="A997">
            <v>2023</v>
          </cell>
          <cell r="C997" t="str">
            <v>Slovenská technická univerzita v Bratislave</v>
          </cell>
          <cell r="J997">
            <v>5</v>
          </cell>
        </row>
        <row r="998">
          <cell r="A998">
            <v>2023</v>
          </cell>
          <cell r="C998" t="str">
            <v>Technická univerzita v Košiciach</v>
          </cell>
          <cell r="J998">
            <v>1</v>
          </cell>
        </row>
        <row r="999">
          <cell r="A999">
            <v>2023</v>
          </cell>
          <cell r="C999" t="str">
            <v>Univerzita Pavla Jozefa Šafárika v Košiciach</v>
          </cell>
          <cell r="J999">
            <v>6</v>
          </cell>
        </row>
        <row r="1000">
          <cell r="A1000">
            <v>2023</v>
          </cell>
          <cell r="C1000" t="str">
            <v>Slovenská technická univerzita v Bratislave</v>
          </cell>
          <cell r="J1000">
            <v>2</v>
          </cell>
        </row>
        <row r="1001">
          <cell r="A1001">
            <v>2023</v>
          </cell>
          <cell r="C1001" t="str">
            <v>Technická univerzita vo Zvolene</v>
          </cell>
          <cell r="J1001">
            <v>2</v>
          </cell>
        </row>
        <row r="1002">
          <cell r="A1002">
            <v>2023</v>
          </cell>
          <cell r="C1002" t="str">
            <v>Univerzita Komenského v Bratislave</v>
          </cell>
          <cell r="J1002">
            <v>1</v>
          </cell>
        </row>
        <row r="1003">
          <cell r="A1003">
            <v>2023</v>
          </cell>
          <cell r="C1003" t="str">
            <v>Trnavská univerzita v Trnave</v>
          </cell>
          <cell r="J1003">
            <v>2</v>
          </cell>
        </row>
        <row r="1004">
          <cell r="A1004">
            <v>2023</v>
          </cell>
          <cell r="C1004" t="str">
            <v>Univerzita Komenského v Bratislave</v>
          </cell>
          <cell r="J1004">
            <v>5</v>
          </cell>
        </row>
        <row r="1005">
          <cell r="A1005">
            <v>2023</v>
          </cell>
          <cell r="C1005" t="str">
            <v>Univerzita Komenského v Bratislave</v>
          </cell>
          <cell r="J1005">
            <v>1</v>
          </cell>
        </row>
        <row r="1006">
          <cell r="A1006">
            <v>2023</v>
          </cell>
          <cell r="C1006" t="str">
            <v>Univerzita Komenského v Bratislave</v>
          </cell>
          <cell r="J1006">
            <v>2</v>
          </cell>
        </row>
        <row r="1007">
          <cell r="A1007">
            <v>2023</v>
          </cell>
          <cell r="C1007" t="str">
            <v>Vysoká škola bezpečnostného manažérstva v Košiciach</v>
          </cell>
          <cell r="J1007">
            <v>1</v>
          </cell>
        </row>
        <row r="1008">
          <cell r="A1008">
            <v>2023</v>
          </cell>
          <cell r="C1008" t="str">
            <v>Technická univerzita v Košiciach</v>
          </cell>
          <cell r="J1008">
            <v>3</v>
          </cell>
        </row>
        <row r="1009">
          <cell r="A1009">
            <v>2023</v>
          </cell>
          <cell r="C1009" t="str">
            <v>Technická univerzita v Košiciach</v>
          </cell>
          <cell r="J1009">
            <v>2</v>
          </cell>
        </row>
        <row r="1010">
          <cell r="A1010">
            <v>2023</v>
          </cell>
          <cell r="C1010" t="str">
            <v>Slovenská technická univerzita v Bratislave</v>
          </cell>
          <cell r="J1010">
            <v>2</v>
          </cell>
        </row>
        <row r="1011">
          <cell r="A1011">
            <v>2023</v>
          </cell>
          <cell r="C1011" t="str">
            <v>Žilinská univerzita v Žiline</v>
          </cell>
          <cell r="J1011">
            <v>2</v>
          </cell>
        </row>
        <row r="1012">
          <cell r="A1012">
            <v>2023</v>
          </cell>
          <cell r="C1012" t="str">
            <v>Slovenská poľnohospodárska univerzita v Nitre</v>
          </cell>
          <cell r="J1012">
            <v>1</v>
          </cell>
        </row>
        <row r="1013">
          <cell r="A1013">
            <v>2023</v>
          </cell>
          <cell r="C1013" t="str">
            <v>Slovenská technická univerzita v Bratislave</v>
          </cell>
          <cell r="J1013">
            <v>2</v>
          </cell>
        </row>
        <row r="1014">
          <cell r="A1014">
            <v>2023</v>
          </cell>
          <cell r="C1014" t="str">
            <v>Univerzita sv. Cyrila a Metoda v Trnave</v>
          </cell>
          <cell r="J1014">
            <v>4</v>
          </cell>
        </row>
        <row r="1015">
          <cell r="A1015">
            <v>2023</v>
          </cell>
          <cell r="C1015" t="str">
            <v>Univerzita Komenského v Bratislave</v>
          </cell>
          <cell r="J1015">
            <v>1</v>
          </cell>
        </row>
        <row r="1016">
          <cell r="A1016">
            <v>2023</v>
          </cell>
          <cell r="C1016" t="str">
            <v>Žilinská univerzita v Žiline</v>
          </cell>
          <cell r="J1016">
            <v>8</v>
          </cell>
        </row>
        <row r="1017">
          <cell r="A1017">
            <v>2023</v>
          </cell>
          <cell r="C1017" t="str">
            <v>Prešovská univerzita v Prešove</v>
          </cell>
          <cell r="J1017">
            <v>2</v>
          </cell>
        </row>
        <row r="1018">
          <cell r="A1018">
            <v>2023</v>
          </cell>
          <cell r="C1018" t="str">
            <v>Univerzita Komenského v Bratislave</v>
          </cell>
          <cell r="J1018">
            <v>2</v>
          </cell>
        </row>
        <row r="1019">
          <cell r="A1019">
            <v>2023</v>
          </cell>
          <cell r="C1019" t="str">
            <v>Prešovská univerzita v Prešove</v>
          </cell>
          <cell r="J1019">
            <v>1</v>
          </cell>
        </row>
        <row r="1020">
          <cell r="A1020">
            <v>2023</v>
          </cell>
          <cell r="C1020" t="str">
            <v>Univerzita Konštantína Filozofa v Nitre</v>
          </cell>
          <cell r="J1020">
            <v>1</v>
          </cell>
        </row>
        <row r="1021">
          <cell r="A1021">
            <v>2023</v>
          </cell>
          <cell r="C1021" t="str">
            <v>Univerzita Komenského v Bratislave</v>
          </cell>
          <cell r="J1021">
            <v>1</v>
          </cell>
        </row>
        <row r="1022">
          <cell r="A1022">
            <v>2023</v>
          </cell>
          <cell r="C1022" t="str">
            <v>Univerzita Komenského v Bratislave</v>
          </cell>
          <cell r="J1022">
            <v>5</v>
          </cell>
        </row>
        <row r="1023">
          <cell r="A1023">
            <v>2023</v>
          </cell>
          <cell r="C1023" t="str">
            <v>Univerzita Mateja Bela v Banskej Bystrici</v>
          </cell>
          <cell r="J1023">
            <v>1</v>
          </cell>
        </row>
        <row r="1024">
          <cell r="A1024">
            <v>2023</v>
          </cell>
          <cell r="C1024" t="str">
            <v>Univerzita Pavla Jozefa Šafárika v Košiciach</v>
          </cell>
          <cell r="J1024">
            <v>2</v>
          </cell>
        </row>
        <row r="1025">
          <cell r="A1025">
            <v>2023</v>
          </cell>
          <cell r="C1025" t="str">
            <v>Prešovská univerzita v Prešove</v>
          </cell>
          <cell r="J1025">
            <v>1</v>
          </cell>
        </row>
        <row r="1026">
          <cell r="A1026">
            <v>2023</v>
          </cell>
          <cell r="C1026" t="str">
            <v>Trnavská univerzita v Trnave</v>
          </cell>
          <cell r="J1026">
            <v>1</v>
          </cell>
        </row>
        <row r="1027">
          <cell r="A1027">
            <v>2023</v>
          </cell>
          <cell r="C1027" t="str">
            <v>Univerzita Mateja Bela v Banskej Bystrici</v>
          </cell>
          <cell r="J1027">
            <v>1</v>
          </cell>
        </row>
        <row r="1028">
          <cell r="A1028">
            <v>2023</v>
          </cell>
          <cell r="C1028" t="str">
            <v>Univerzita sv. Cyrila a Metoda v Trnave</v>
          </cell>
          <cell r="J1028">
            <v>2</v>
          </cell>
        </row>
        <row r="1029">
          <cell r="A1029">
            <v>2023</v>
          </cell>
          <cell r="C1029" t="str">
            <v>Katolícka univerzita v Ružomberku</v>
          </cell>
          <cell r="J1029">
            <v>2</v>
          </cell>
        </row>
        <row r="1030">
          <cell r="A1030">
            <v>2023</v>
          </cell>
          <cell r="C1030" t="str">
            <v>Univerzita Konštantína Filozofa v Nitre</v>
          </cell>
          <cell r="J1030">
            <v>1</v>
          </cell>
        </row>
        <row r="1031">
          <cell r="A1031">
            <v>2023</v>
          </cell>
          <cell r="C1031" t="str">
            <v>Univerzita Mateja Bela v Banskej Bystrici</v>
          </cell>
          <cell r="J1031">
            <v>1</v>
          </cell>
        </row>
        <row r="1032">
          <cell r="A1032">
            <v>2023</v>
          </cell>
          <cell r="C1032" t="str">
            <v>Univerzita Pavla Jozefa Šafárika v Košiciach</v>
          </cell>
          <cell r="J1032">
            <v>4</v>
          </cell>
        </row>
        <row r="1033">
          <cell r="A1033">
            <v>2023</v>
          </cell>
          <cell r="C1033" t="str">
            <v>Univerzita Komenského v Bratislave</v>
          </cell>
          <cell r="J1033">
            <v>2</v>
          </cell>
        </row>
        <row r="1034">
          <cell r="A1034">
            <v>2023</v>
          </cell>
          <cell r="C1034" t="str">
            <v>Žilinská univerzita v Žiline</v>
          </cell>
          <cell r="J1034">
            <v>3</v>
          </cell>
        </row>
        <row r="1035">
          <cell r="A1035">
            <v>2023</v>
          </cell>
          <cell r="C1035" t="str">
            <v>Slovenská technická univerzita v Bratislave</v>
          </cell>
          <cell r="J1035">
            <v>1</v>
          </cell>
        </row>
        <row r="1036">
          <cell r="A1036">
            <v>2023</v>
          </cell>
          <cell r="C1036" t="str">
            <v>Technická univerzita v Košiciach</v>
          </cell>
          <cell r="J1036">
            <v>6</v>
          </cell>
        </row>
        <row r="1037">
          <cell r="A1037">
            <v>2023</v>
          </cell>
          <cell r="C1037" t="str">
            <v>Trenčianska univerzita Alexandra Dubčeka v Trenčíne</v>
          </cell>
          <cell r="J1037">
            <v>2</v>
          </cell>
        </row>
        <row r="1038">
          <cell r="A1038">
            <v>2023</v>
          </cell>
          <cell r="C1038" t="str">
            <v>Univerzita Komenského v Bratislave</v>
          </cell>
          <cell r="J1038">
            <v>4</v>
          </cell>
        </row>
        <row r="1039">
          <cell r="A1039">
            <v>2023</v>
          </cell>
          <cell r="C1039" t="str">
            <v>Žilinská univerzita v Žiline</v>
          </cell>
          <cell r="J1039">
            <v>3</v>
          </cell>
        </row>
        <row r="1040">
          <cell r="A1040">
            <v>2023</v>
          </cell>
          <cell r="C1040" t="str">
            <v>Slovenská poľnohospodárska univerzita v Nitre</v>
          </cell>
          <cell r="J1040">
            <v>2</v>
          </cell>
        </row>
        <row r="1041">
          <cell r="A1041">
            <v>2023</v>
          </cell>
          <cell r="C1041" t="str">
            <v>Slovenská technická univerzita v Bratislave</v>
          </cell>
          <cell r="J1041">
            <v>2</v>
          </cell>
        </row>
        <row r="1042">
          <cell r="A1042">
            <v>2023</v>
          </cell>
          <cell r="C1042" t="str">
            <v>Slovenská poľnohospodárska univerzita v Nitre</v>
          </cell>
          <cell r="J1042">
            <v>4</v>
          </cell>
        </row>
        <row r="1043">
          <cell r="A1043">
            <v>2023</v>
          </cell>
          <cell r="C1043" t="str">
            <v>Technická univerzita vo Zvolene</v>
          </cell>
          <cell r="J1043">
            <v>3</v>
          </cell>
        </row>
        <row r="1044">
          <cell r="A1044">
            <v>2023</v>
          </cell>
          <cell r="C1044" t="str">
            <v>Slovenská technická univerzita v Bratislave</v>
          </cell>
          <cell r="J1044">
            <v>2</v>
          </cell>
        </row>
        <row r="1045">
          <cell r="A1045">
            <v>2023</v>
          </cell>
          <cell r="C1045" t="str">
            <v>Univerzita Komenského v Bratislave</v>
          </cell>
          <cell r="J1045">
            <v>3</v>
          </cell>
        </row>
        <row r="1046">
          <cell r="A1046">
            <v>2023</v>
          </cell>
          <cell r="C1046" t="str">
            <v>Slovenská technická univerzita v Bratislave</v>
          </cell>
          <cell r="J1046">
            <v>1</v>
          </cell>
        </row>
        <row r="1047">
          <cell r="A1047">
            <v>2023</v>
          </cell>
          <cell r="C1047" t="str">
            <v>Žilinská univerzita v Žiline</v>
          </cell>
          <cell r="J1047">
            <v>4</v>
          </cell>
        </row>
        <row r="1048">
          <cell r="A1048">
            <v>2023</v>
          </cell>
          <cell r="C1048" t="str">
            <v>Univerzita Komenského v Bratislave</v>
          </cell>
          <cell r="J1048">
            <v>2</v>
          </cell>
        </row>
        <row r="1049">
          <cell r="A1049">
            <v>2023</v>
          </cell>
          <cell r="C1049" t="str">
            <v>Žilinská univerzita v Žiline</v>
          </cell>
          <cell r="J1049">
            <v>2</v>
          </cell>
        </row>
        <row r="1050">
          <cell r="A1050">
            <v>2023</v>
          </cell>
          <cell r="C1050" t="str">
            <v>Univerzita Komenského v Bratislave</v>
          </cell>
          <cell r="J1050">
            <v>1</v>
          </cell>
        </row>
        <row r="1051">
          <cell r="A1051">
            <v>2023</v>
          </cell>
          <cell r="C1051" t="str">
            <v>Univerzita Komenského v Bratislave</v>
          </cell>
          <cell r="J1051">
            <v>2</v>
          </cell>
        </row>
        <row r="1052">
          <cell r="A1052">
            <v>2023</v>
          </cell>
          <cell r="C1052" t="str">
            <v>Univerzita Pavla Jozefa Šafárika v Košiciach</v>
          </cell>
          <cell r="J1052">
            <v>3</v>
          </cell>
        </row>
        <row r="1053">
          <cell r="A1053">
            <v>2023</v>
          </cell>
          <cell r="C1053" t="str">
            <v>Slovenská technická univerzita v Bratislave</v>
          </cell>
          <cell r="J1053">
            <v>7</v>
          </cell>
        </row>
        <row r="1054">
          <cell r="A1054">
            <v>2023</v>
          </cell>
          <cell r="C1054" t="str">
            <v>Žilinská univerzita v Žiline</v>
          </cell>
          <cell r="J1054">
            <v>2</v>
          </cell>
        </row>
        <row r="1055">
          <cell r="A1055">
            <v>2023</v>
          </cell>
          <cell r="C1055" t="str">
            <v>Slovenská technická univerzita v Bratislave</v>
          </cell>
          <cell r="J1055">
            <v>1</v>
          </cell>
        </row>
        <row r="1056">
          <cell r="A1056">
            <v>2023</v>
          </cell>
          <cell r="C1056" t="str">
            <v>Žilinská univerzita v Žiline</v>
          </cell>
          <cell r="J1056">
            <v>1</v>
          </cell>
        </row>
        <row r="1057">
          <cell r="A1057">
            <v>2023</v>
          </cell>
          <cell r="C1057" t="str">
            <v>Slovenská technická univerzita v Bratislave</v>
          </cell>
          <cell r="J1057">
            <v>1</v>
          </cell>
        </row>
        <row r="1058">
          <cell r="A1058">
            <v>2023</v>
          </cell>
          <cell r="C1058" t="str">
            <v>Univerzita sv. Cyrila a Metoda v Trnave</v>
          </cell>
          <cell r="J1058">
            <v>3</v>
          </cell>
        </row>
        <row r="1059">
          <cell r="A1059">
            <v>2023</v>
          </cell>
          <cell r="C1059" t="str">
            <v>Vysoká škola múzických umení v Bratislave</v>
          </cell>
          <cell r="J1059">
            <v>1</v>
          </cell>
        </row>
        <row r="1060">
          <cell r="A1060">
            <v>2023</v>
          </cell>
          <cell r="C1060" t="str">
            <v>Univerzita Konštantína Filozofa v Nitre</v>
          </cell>
          <cell r="J1060">
            <v>2</v>
          </cell>
        </row>
        <row r="1061">
          <cell r="A1061">
            <v>2023</v>
          </cell>
          <cell r="C1061" t="str">
            <v>Technická univerzita v Košiciach</v>
          </cell>
          <cell r="J1061">
            <v>4</v>
          </cell>
        </row>
        <row r="1062">
          <cell r="A1062">
            <v>2023</v>
          </cell>
          <cell r="C1062" t="str">
            <v>Technická univerzita v Košiciach</v>
          </cell>
          <cell r="J1062">
            <v>3</v>
          </cell>
        </row>
        <row r="1063">
          <cell r="A1063">
            <v>2023</v>
          </cell>
          <cell r="C1063" t="str">
            <v>Univerzita Komenského v Bratislave</v>
          </cell>
          <cell r="J1063">
            <v>2</v>
          </cell>
        </row>
        <row r="1064">
          <cell r="A1064">
            <v>2023</v>
          </cell>
          <cell r="C1064" t="str">
            <v>Univerzita Pavla Jozefa Šafárika v Košiciach</v>
          </cell>
          <cell r="J1064">
            <v>1</v>
          </cell>
        </row>
        <row r="1065">
          <cell r="A1065">
            <v>2023</v>
          </cell>
          <cell r="C1065" t="str">
            <v>Paneurópska vysoká škola</v>
          </cell>
          <cell r="J1065">
            <v>1</v>
          </cell>
        </row>
        <row r="1066">
          <cell r="A1066">
            <v>2023</v>
          </cell>
          <cell r="C1066" t="str">
            <v>Univerzita Komenského v Bratislave</v>
          </cell>
          <cell r="J1066">
            <v>1</v>
          </cell>
        </row>
        <row r="1067">
          <cell r="A1067">
            <v>2023</v>
          </cell>
          <cell r="C1067" t="str">
            <v>Univerzita Mateja Bela v Banskej Bystrici</v>
          </cell>
          <cell r="J1067">
            <v>1</v>
          </cell>
        </row>
        <row r="1068">
          <cell r="A1068">
            <v>2023</v>
          </cell>
          <cell r="C1068" t="str">
            <v>Univerzita Pavla Jozefa Šafárika v Košiciach</v>
          </cell>
          <cell r="J1068">
            <v>4</v>
          </cell>
        </row>
        <row r="1069">
          <cell r="A1069">
            <v>2023</v>
          </cell>
          <cell r="C1069" t="str">
            <v>Univerzita Komenského v Bratislave</v>
          </cell>
          <cell r="J1069">
            <v>1</v>
          </cell>
        </row>
        <row r="1070">
          <cell r="A1070">
            <v>2023</v>
          </cell>
          <cell r="C1070" t="str">
            <v>Univerzita Komenského v Bratislave</v>
          </cell>
          <cell r="J1070">
            <v>5</v>
          </cell>
        </row>
        <row r="1071">
          <cell r="A1071">
            <v>2023</v>
          </cell>
          <cell r="C1071" t="str">
            <v>Univerzita Mateja Bela v Banskej Bystrici</v>
          </cell>
          <cell r="J1071">
            <v>2</v>
          </cell>
        </row>
        <row r="1072">
          <cell r="A1072">
            <v>2023</v>
          </cell>
          <cell r="C1072" t="str">
            <v>Univerzita sv. Cyrila a Metoda v Trnave</v>
          </cell>
          <cell r="J1072">
            <v>1</v>
          </cell>
        </row>
        <row r="1073">
          <cell r="A1073">
            <v>2023</v>
          </cell>
          <cell r="C1073" t="str">
            <v>Vysoká škola Danubius</v>
          </cell>
          <cell r="J1073">
            <v>1</v>
          </cell>
        </row>
        <row r="1074">
          <cell r="A1074">
            <v>2023</v>
          </cell>
          <cell r="C1074" t="str">
            <v>Univerzita Pavla Jozefa Šafárika v Košiciach</v>
          </cell>
          <cell r="J1074">
            <v>3</v>
          </cell>
        </row>
        <row r="1075">
          <cell r="A1075">
            <v>2023</v>
          </cell>
          <cell r="C1075" t="str">
            <v>Slovenská zdravotnícka univerzita v Bratislave</v>
          </cell>
          <cell r="J1075">
            <v>2</v>
          </cell>
        </row>
        <row r="1076">
          <cell r="A1076">
            <v>2023</v>
          </cell>
          <cell r="C1076" t="str">
            <v>Trnavská univerzita v Trnave</v>
          </cell>
          <cell r="J1076">
            <v>3</v>
          </cell>
        </row>
        <row r="1077">
          <cell r="A1077">
            <v>2023</v>
          </cell>
          <cell r="C1077" t="str">
            <v>Univerzita Pavla Jozefa Šafárika v Košiciach</v>
          </cell>
          <cell r="J1077">
            <v>4</v>
          </cell>
        </row>
        <row r="1078">
          <cell r="A1078">
            <v>2023</v>
          </cell>
          <cell r="C1078" t="str">
            <v>Univerzita veterinárskeho lekárstva a farmácie v Košiciach</v>
          </cell>
          <cell r="J1078">
            <v>3</v>
          </cell>
        </row>
        <row r="1079">
          <cell r="A1079">
            <v>2023</v>
          </cell>
          <cell r="C1079" t="str">
            <v>Univerzita veterinárskeho lekárstva a farmácie v Košiciach</v>
          </cell>
          <cell r="J1079">
            <v>5</v>
          </cell>
        </row>
        <row r="1080">
          <cell r="A1080">
            <v>2023</v>
          </cell>
          <cell r="C1080" t="str">
            <v>Univerzita Komenského v Bratislave</v>
          </cell>
          <cell r="J1080">
            <v>1</v>
          </cell>
        </row>
        <row r="1081">
          <cell r="A1081">
            <v>2023</v>
          </cell>
          <cell r="C1081" t="str">
            <v>Univerzita Komenského v Bratislave</v>
          </cell>
          <cell r="J1081">
            <v>1</v>
          </cell>
        </row>
        <row r="1082">
          <cell r="A1082">
            <v>2023</v>
          </cell>
          <cell r="C1082" t="str">
            <v>Univerzita Pavla Jozefa Šafárika v Košiciach</v>
          </cell>
          <cell r="J1082">
            <v>4</v>
          </cell>
        </row>
        <row r="1083">
          <cell r="A1083">
            <v>2023</v>
          </cell>
          <cell r="C1083" t="str">
            <v>Univerzita veterinárskeho lekárstva a farmácie v Košiciach</v>
          </cell>
          <cell r="J1083">
            <v>1</v>
          </cell>
        </row>
        <row r="1084">
          <cell r="A1084">
            <v>2023</v>
          </cell>
          <cell r="C1084" t="str">
            <v>Slovenská technická univerzita v Bratislave</v>
          </cell>
          <cell r="J1084">
            <v>2</v>
          </cell>
        </row>
        <row r="1085">
          <cell r="A1085">
            <v>2023</v>
          </cell>
          <cell r="C1085" t="str">
            <v>Akadémia umení v Banskej Bystrici</v>
          </cell>
          <cell r="J1085">
            <v>3</v>
          </cell>
        </row>
        <row r="1086">
          <cell r="A1086">
            <v>2023</v>
          </cell>
          <cell r="C1086" t="str">
            <v>Technická univerzita v Košiciach</v>
          </cell>
          <cell r="J1086">
            <v>1</v>
          </cell>
        </row>
        <row r="1087">
          <cell r="A1087">
            <v>2023</v>
          </cell>
          <cell r="C1087" t="str">
            <v>Technická univerzita v Košiciach</v>
          </cell>
          <cell r="J1087">
            <v>2</v>
          </cell>
        </row>
        <row r="1088">
          <cell r="A1088">
            <v>2023</v>
          </cell>
          <cell r="C1088" t="str">
            <v>Technická univerzita vo Zvolene</v>
          </cell>
          <cell r="J1088">
            <v>2</v>
          </cell>
        </row>
        <row r="1089">
          <cell r="A1089">
            <v>2023</v>
          </cell>
          <cell r="C1089" t="str">
            <v>Technická univerzita v Košiciach</v>
          </cell>
          <cell r="J1089">
            <v>6</v>
          </cell>
        </row>
        <row r="1090">
          <cell r="A1090">
            <v>2023</v>
          </cell>
          <cell r="C1090" t="str">
            <v>Vysoká škola výtvarných umení v Bratislave</v>
          </cell>
          <cell r="J1090">
            <v>4</v>
          </cell>
        </row>
        <row r="1091">
          <cell r="A1091">
            <v>2023</v>
          </cell>
          <cell r="C1091" t="str">
            <v>Slovenská poľnohospodárska univerzita v Nitre</v>
          </cell>
          <cell r="J1091">
            <v>1</v>
          </cell>
        </row>
        <row r="1092">
          <cell r="A1092">
            <v>2023</v>
          </cell>
          <cell r="C1092" t="str">
            <v>Univerzita sv. Cyrila a Metoda v Trnave</v>
          </cell>
          <cell r="J1092">
            <v>2</v>
          </cell>
        </row>
        <row r="1093">
          <cell r="A1093">
            <v>2023</v>
          </cell>
          <cell r="C1093" t="str">
            <v>Prešovská univerzita v Prešove</v>
          </cell>
          <cell r="J1093">
            <v>2</v>
          </cell>
        </row>
        <row r="1094">
          <cell r="A1094">
            <v>2023</v>
          </cell>
          <cell r="C1094" t="str">
            <v>Slovenská poľnohospodárska univerzita v Nitre</v>
          </cell>
          <cell r="J1094">
            <v>1</v>
          </cell>
        </row>
        <row r="1095">
          <cell r="A1095">
            <v>2023</v>
          </cell>
          <cell r="C1095" t="str">
            <v>Slovenská poľnohospodárska univerzita v Nitre</v>
          </cell>
          <cell r="J1095">
            <v>1</v>
          </cell>
        </row>
        <row r="1096">
          <cell r="A1096">
            <v>2023</v>
          </cell>
          <cell r="C1096" t="str">
            <v>Univerzita Komenského v Bratislave</v>
          </cell>
          <cell r="J1096">
            <v>3</v>
          </cell>
        </row>
        <row r="1097">
          <cell r="A1097">
            <v>2023</v>
          </cell>
          <cell r="C1097" t="str">
            <v>Univerzita Komenského v Bratislave</v>
          </cell>
          <cell r="J1097">
            <v>7</v>
          </cell>
        </row>
        <row r="1098">
          <cell r="A1098">
            <v>2023</v>
          </cell>
          <cell r="C1098" t="str">
            <v>Univerzita Pavla Jozefa Šafárika v Košiciach</v>
          </cell>
          <cell r="J1098">
            <v>6</v>
          </cell>
        </row>
        <row r="1099">
          <cell r="A1099">
            <v>2023</v>
          </cell>
          <cell r="C1099" t="str">
            <v>Slovenská poľnohospodárska univerzita v Nitre</v>
          </cell>
          <cell r="J1099">
            <v>1</v>
          </cell>
        </row>
        <row r="1100">
          <cell r="A1100">
            <v>2023</v>
          </cell>
          <cell r="C1100" t="str">
            <v>Univerzita Komenského v Bratislave</v>
          </cell>
          <cell r="J1100">
            <v>1</v>
          </cell>
        </row>
        <row r="1101">
          <cell r="A1101">
            <v>2023</v>
          </cell>
          <cell r="C1101" t="str">
            <v>Ekonomická univerzita v Bratislave</v>
          </cell>
          <cell r="J1101">
            <v>2</v>
          </cell>
        </row>
        <row r="1102">
          <cell r="A1102">
            <v>2023</v>
          </cell>
          <cell r="C1102" t="str">
            <v>Žilinská univerzita v Žiline</v>
          </cell>
          <cell r="J1102">
            <v>3</v>
          </cell>
        </row>
        <row r="1103">
          <cell r="A1103">
            <v>2023</v>
          </cell>
          <cell r="C1103" t="str">
            <v>Trenčianska univerzita Alexandra Dubčeka v Trenčíne</v>
          </cell>
          <cell r="J1103">
            <v>3</v>
          </cell>
        </row>
        <row r="1104">
          <cell r="A1104">
            <v>2023</v>
          </cell>
          <cell r="C1104" t="str">
            <v>Paneurópska vysoká škola</v>
          </cell>
          <cell r="J1104">
            <v>2</v>
          </cell>
        </row>
        <row r="1105">
          <cell r="A1105">
            <v>2023</v>
          </cell>
          <cell r="C1105" t="str">
            <v>Prešovská univerzita v Prešove</v>
          </cell>
          <cell r="J1105">
            <v>1</v>
          </cell>
        </row>
        <row r="1106">
          <cell r="A1106">
            <v>2023</v>
          </cell>
          <cell r="C1106" t="str">
            <v>Univerzita Komenského v Bratislave</v>
          </cell>
          <cell r="J1106">
            <v>1</v>
          </cell>
        </row>
        <row r="1107">
          <cell r="A1107">
            <v>2023</v>
          </cell>
          <cell r="C1107" t="str">
            <v>Slovenská poľnohospodárska univerzita v Nitre</v>
          </cell>
          <cell r="J1107">
            <v>4</v>
          </cell>
        </row>
        <row r="1108">
          <cell r="A1108">
            <v>2023</v>
          </cell>
          <cell r="C1108" t="str">
            <v>Slovenská poľnohospodárska univerzita v Nitre</v>
          </cell>
          <cell r="J1108">
            <v>2</v>
          </cell>
        </row>
        <row r="1109">
          <cell r="A1109">
            <v>2023</v>
          </cell>
          <cell r="C1109" t="str">
            <v>Prešovská univerzita v Prešove</v>
          </cell>
          <cell r="J1109">
            <v>2</v>
          </cell>
        </row>
        <row r="1110">
          <cell r="A1110">
            <v>2023</v>
          </cell>
          <cell r="C1110" t="str">
            <v>Univerzita Konštantína Filozofa v Nitre</v>
          </cell>
          <cell r="J1110">
            <v>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AE4" t="str">
            <v>EM1</v>
          </cell>
          <cell r="AF4">
            <v>12</v>
          </cell>
        </row>
        <row r="5">
          <cell r="AE5" t="str">
            <v>EM2</v>
          </cell>
          <cell r="AF5">
            <v>7.1999999999999993</v>
          </cell>
        </row>
        <row r="6">
          <cell r="AE6" t="str">
            <v>EM3</v>
          </cell>
          <cell r="AF6">
            <v>3.5999999999999996</v>
          </cell>
        </row>
        <row r="7">
          <cell r="AE7" t="str">
            <v>EN1</v>
          </cell>
          <cell r="AF7">
            <v>7.1999999999999993</v>
          </cell>
        </row>
        <row r="8">
          <cell r="AE8" t="str">
            <v>EN2</v>
          </cell>
          <cell r="AF8">
            <v>3.5999999999999996</v>
          </cell>
        </row>
        <row r="9">
          <cell r="AE9" t="str">
            <v>EN3</v>
          </cell>
          <cell r="AF9">
            <v>1.7999999999999998</v>
          </cell>
        </row>
        <row r="10">
          <cell r="AE10" t="str">
            <v>ZM1</v>
          </cell>
          <cell r="AF10">
            <v>6</v>
          </cell>
        </row>
        <row r="11">
          <cell r="AE11" t="str">
            <v>ZM2</v>
          </cell>
          <cell r="AF11">
            <v>3.5999999999999996</v>
          </cell>
        </row>
        <row r="12">
          <cell r="AE12" t="str">
            <v>ZM3</v>
          </cell>
          <cell r="AF12">
            <v>1.7999999999999998</v>
          </cell>
        </row>
        <row r="13">
          <cell r="AE13" t="str">
            <v>ZN1</v>
          </cell>
          <cell r="AF13">
            <v>3.5999999999999996</v>
          </cell>
        </row>
        <row r="14">
          <cell r="AE14" t="str">
            <v>ZN2</v>
          </cell>
          <cell r="AF14">
            <v>3.12</v>
          </cell>
        </row>
        <row r="15">
          <cell r="AE15" t="str">
            <v>ZN3</v>
          </cell>
          <cell r="AF15">
            <v>1.7999999999999998</v>
          </cell>
        </row>
        <row r="16">
          <cell r="AE16" t="str">
            <v>ZR1</v>
          </cell>
          <cell r="AF16">
            <v>1.7999999999999998</v>
          </cell>
        </row>
        <row r="17">
          <cell r="AE17" t="str">
            <v>ZR2</v>
          </cell>
          <cell r="AF17">
            <v>1.56</v>
          </cell>
        </row>
        <row r="18">
          <cell r="AE18" t="str">
            <v>ZR3</v>
          </cell>
          <cell r="AF18">
            <v>0.89999999999999991</v>
          </cell>
        </row>
        <row r="19">
          <cell r="AE19" t="str">
            <v>SM1</v>
          </cell>
          <cell r="AF19">
            <v>3</v>
          </cell>
        </row>
        <row r="20">
          <cell r="AE20" t="str">
            <v>SM2</v>
          </cell>
          <cell r="AF20">
            <v>1.7999999999999998</v>
          </cell>
        </row>
        <row r="21">
          <cell r="AE21" t="str">
            <v>SM3</v>
          </cell>
          <cell r="AF21">
            <v>0.89999999999999991</v>
          </cell>
        </row>
        <row r="22">
          <cell r="AE22" t="str">
            <v>SN1</v>
          </cell>
          <cell r="AF22">
            <v>1.56</v>
          </cell>
        </row>
        <row r="23">
          <cell r="AE23" t="str">
            <v>SN2</v>
          </cell>
          <cell r="AF23">
            <v>0.89999999999999991</v>
          </cell>
        </row>
        <row r="24">
          <cell r="AE24" t="str">
            <v>SN3</v>
          </cell>
          <cell r="AF24">
            <v>0.78</v>
          </cell>
        </row>
        <row r="25">
          <cell r="AE25" t="str">
            <v>SR1</v>
          </cell>
          <cell r="AF25">
            <v>0.89999999999999991</v>
          </cell>
        </row>
        <row r="26">
          <cell r="AE26" t="str">
            <v>SR2</v>
          </cell>
          <cell r="AF26">
            <v>0.78</v>
          </cell>
        </row>
        <row r="27">
          <cell r="AE27" t="str">
            <v>SR3</v>
          </cell>
          <cell r="AF27">
            <v>0.44999999999999996</v>
          </cell>
        </row>
        <row r="28">
          <cell r="AE28" t="str">
            <v>I</v>
          </cell>
          <cell r="AF28">
            <v>0.3</v>
          </cell>
        </row>
      </sheetData>
      <sheetData sheetId="38"/>
      <sheetData sheetId="39"/>
      <sheetData sheetId="40">
        <row r="5">
          <cell r="R5">
            <v>3500</v>
          </cell>
        </row>
        <row r="6">
          <cell r="R6">
            <v>5000</v>
          </cell>
        </row>
        <row r="7">
          <cell r="R7">
            <v>5000</v>
          </cell>
        </row>
        <row r="8">
          <cell r="R8">
            <v>1000</v>
          </cell>
        </row>
        <row r="9">
          <cell r="R9">
            <v>3000</v>
          </cell>
        </row>
        <row r="10">
          <cell r="R10">
            <v>3000</v>
          </cell>
        </row>
        <row r="11">
          <cell r="R11">
            <v>3000</v>
          </cell>
        </row>
        <row r="12">
          <cell r="R12">
            <v>100</v>
          </cell>
        </row>
        <row r="15">
          <cell r="Q15">
            <v>3000</v>
          </cell>
        </row>
        <row r="16">
          <cell r="Q16">
            <v>200</v>
          </cell>
        </row>
      </sheetData>
      <sheetData sheetId="41"/>
      <sheetData sheetId="42">
        <row r="1">
          <cell r="B1" t="str">
            <v>vvš-šp 169</v>
          </cell>
          <cell r="E1" t="str">
            <v>Pššp</v>
          </cell>
          <cell r="F1" t="str">
            <v>Kod_šp</v>
          </cell>
        </row>
        <row r="2">
          <cell r="B2" t="str">
            <v>Škola</v>
          </cell>
          <cell r="E2" t="str">
            <v>Počet študentov</v>
          </cell>
          <cell r="F2" t="str">
            <v>skupina</v>
          </cell>
        </row>
        <row r="3">
          <cell r="B3" t="str">
            <v>Univerzita Komenského v Bratislave</v>
          </cell>
          <cell r="E3">
            <v>3</v>
          </cell>
          <cell r="F3" t="str">
            <v>A1</v>
          </cell>
        </row>
        <row r="4">
          <cell r="B4" t="str">
            <v>Technická univerzita vo Zvolene</v>
          </cell>
          <cell r="E4">
            <v>1</v>
          </cell>
          <cell r="F4" t="str">
            <v>A1</v>
          </cell>
          <cell r="H4">
            <v>1</v>
          </cell>
          <cell r="I4" t="str">
            <v>1 – nevidiaci študent</v>
          </cell>
          <cell r="J4">
            <v>2500</v>
          </cell>
          <cell r="K4" t="str">
            <v>A1</v>
          </cell>
        </row>
        <row r="5">
          <cell r="B5" t="str">
            <v>Univerzita Mateja Bela v Banskej Bystrici</v>
          </cell>
          <cell r="E5">
            <v>1</v>
          </cell>
          <cell r="F5" t="str">
            <v>A1</v>
          </cell>
          <cell r="H5">
            <v>2</v>
          </cell>
          <cell r="I5" t="str">
            <v>2 – slabozraký študent</v>
          </cell>
          <cell r="J5">
            <v>2500</v>
          </cell>
          <cell r="K5" t="str">
            <v>A1</v>
          </cell>
        </row>
        <row r="6">
          <cell r="B6" t="str">
            <v>Univerzita Konštantína Filozofa v Nitre</v>
          </cell>
          <cell r="E6">
            <v>2</v>
          </cell>
          <cell r="F6" t="str">
            <v>A1</v>
          </cell>
          <cell r="H6">
            <v>3</v>
          </cell>
          <cell r="I6" t="str">
            <v>3 – nepočujúci študent</v>
          </cell>
          <cell r="J6">
            <v>5400</v>
          </cell>
          <cell r="K6" t="str">
            <v>B2</v>
          </cell>
        </row>
        <row r="7">
          <cell r="B7" t="str">
            <v>Prešovská univerzita v Prešove</v>
          </cell>
          <cell r="E7">
            <v>1</v>
          </cell>
          <cell r="F7" t="str">
            <v>A1</v>
          </cell>
          <cell r="H7">
            <v>4</v>
          </cell>
          <cell r="I7" t="str">
            <v>4 – nedoslýchavý študent</v>
          </cell>
          <cell r="J7">
            <v>5400</v>
          </cell>
          <cell r="K7" t="str">
            <v>B2</v>
          </cell>
        </row>
        <row r="8">
          <cell r="B8" t="str">
            <v>Katolícka univerzita v Ružomberku</v>
          </cell>
          <cell r="E8">
            <v>2</v>
          </cell>
          <cell r="F8" t="str">
            <v>A1</v>
          </cell>
          <cell r="H8">
            <v>5</v>
          </cell>
          <cell r="I8" t="str">
            <v>5 – študent s telesným postihnutím dolných končatín</v>
          </cell>
          <cell r="J8">
            <v>1800</v>
          </cell>
          <cell r="K8" t="str">
            <v>C1</v>
          </cell>
        </row>
        <row r="9">
          <cell r="B9" t="str">
            <v>Univerzita Komenského v Bratislave</v>
          </cell>
          <cell r="E9">
            <v>27</v>
          </cell>
          <cell r="F9" t="str">
            <v>D</v>
          </cell>
          <cell r="H9">
            <v>6</v>
          </cell>
          <cell r="I9" t="str">
            <v>6 – študent s telesným postihnutím horných končatín</v>
          </cell>
          <cell r="J9">
            <v>4000</v>
          </cell>
          <cell r="K9" t="str">
            <v>C2</v>
          </cell>
        </row>
        <row r="10">
          <cell r="B10" t="str">
            <v>Slovenská technická univerzita v Bratislave</v>
          </cell>
          <cell r="E10">
            <v>9</v>
          </cell>
          <cell r="F10" t="str">
            <v>D</v>
          </cell>
          <cell r="H10">
            <v>10</v>
          </cell>
          <cell r="I10" t="str">
            <v>10 – študent s autizmom alebo ďalšími pervazívnymi výv.</v>
          </cell>
          <cell r="J10">
            <v>700</v>
          </cell>
          <cell r="K10" t="str">
            <v>D</v>
          </cell>
        </row>
        <row r="11">
          <cell r="B11" t="str">
            <v>Ekonomická univerzita v Bratislave</v>
          </cell>
          <cell r="E11">
            <v>4</v>
          </cell>
          <cell r="F11" t="str">
            <v>D</v>
          </cell>
          <cell r="H11">
            <v>11</v>
          </cell>
          <cell r="I11" t="str">
            <v>11 – študent s poruchami učenia</v>
          </cell>
          <cell r="J11">
            <v>700</v>
          </cell>
          <cell r="K11" t="str">
            <v>D</v>
          </cell>
        </row>
        <row r="12">
          <cell r="B12" t="str">
            <v>Slovenská poľnohospodárska univerzita v Nitre</v>
          </cell>
          <cell r="E12">
            <v>4</v>
          </cell>
          <cell r="F12" t="str">
            <v>D</v>
          </cell>
          <cell r="H12">
            <v>7</v>
          </cell>
          <cell r="I12" t="str">
            <v>7 – študent s chronickým ochorením</v>
          </cell>
          <cell r="J12">
            <v>325</v>
          </cell>
          <cell r="K12" t="str">
            <v>E</v>
          </cell>
        </row>
        <row r="13">
          <cell r="B13" t="str">
            <v>Technická univerzita vo Zvolene</v>
          </cell>
          <cell r="E13">
            <v>1</v>
          </cell>
          <cell r="F13" t="str">
            <v>D</v>
          </cell>
          <cell r="H13">
            <v>8</v>
          </cell>
          <cell r="I13" t="str">
            <v>8 – študent so zdravotným oslabením</v>
          </cell>
          <cell r="J13">
            <v>325</v>
          </cell>
          <cell r="K13" t="str">
            <v>E</v>
          </cell>
        </row>
        <row r="14">
          <cell r="B14" t="str">
            <v>Univerzita veterinárskeho lekárstva a farmácie v Košiciach</v>
          </cell>
          <cell r="E14">
            <v>4</v>
          </cell>
          <cell r="F14" t="str">
            <v>D</v>
          </cell>
          <cell r="H14">
            <v>9</v>
          </cell>
          <cell r="I14" t="str">
            <v>9 – študent so psychickým ochorením</v>
          </cell>
          <cell r="J14">
            <v>325</v>
          </cell>
          <cell r="K14" t="str">
            <v>E</v>
          </cell>
        </row>
        <row r="15">
          <cell r="B15" t="str">
            <v>Technická univerzita v Košiciach</v>
          </cell>
          <cell r="E15">
            <v>7</v>
          </cell>
          <cell r="F15" t="str">
            <v>D</v>
          </cell>
        </row>
        <row r="16">
          <cell r="B16" t="str">
            <v>Žilinská univerzita v Žiline</v>
          </cell>
          <cell r="E16">
            <v>12</v>
          </cell>
          <cell r="F16" t="str">
            <v>D</v>
          </cell>
        </row>
        <row r="17">
          <cell r="B17" t="str">
            <v>Univerzita Pavla Jozefa Šafárika v Košiciach</v>
          </cell>
          <cell r="E17">
            <v>7</v>
          </cell>
          <cell r="F17" t="str">
            <v>D</v>
          </cell>
        </row>
        <row r="18">
          <cell r="B18" t="str">
            <v>Trnavská univerzita v Trnave</v>
          </cell>
          <cell r="E18">
            <v>1</v>
          </cell>
          <cell r="F18" t="str">
            <v>D</v>
          </cell>
        </row>
        <row r="19">
          <cell r="B19" t="str">
            <v>Univerzita Mateja Bela v Banskej Bystrici</v>
          </cell>
          <cell r="E19">
            <v>5</v>
          </cell>
          <cell r="F19" t="str">
            <v>D</v>
          </cell>
        </row>
        <row r="20">
          <cell r="B20" t="str">
            <v>Univerzita Konštantína Filozofa v Nitre</v>
          </cell>
          <cell r="E20">
            <v>7</v>
          </cell>
          <cell r="F20" t="str">
            <v>D</v>
          </cell>
        </row>
        <row r="21">
          <cell r="B21" t="str">
            <v>Prešovská univerzita v Prešove</v>
          </cell>
          <cell r="E21">
            <v>3</v>
          </cell>
          <cell r="F21" t="str">
            <v>D</v>
          </cell>
        </row>
        <row r="22">
          <cell r="B22" t="str">
            <v>Akadémia umení v Banskej Bystrici</v>
          </cell>
          <cell r="E22">
            <v>3</v>
          </cell>
          <cell r="F22" t="str">
            <v>D</v>
          </cell>
        </row>
        <row r="23">
          <cell r="B23" t="str">
            <v>Trenčianska univerzita Alexandra Dubčeka v Trenčíne</v>
          </cell>
          <cell r="E23">
            <v>2</v>
          </cell>
          <cell r="F23" t="str">
            <v>D</v>
          </cell>
        </row>
        <row r="24">
          <cell r="B24" t="str">
            <v>Univerzita sv. Cyrila a Metoda v Trnave</v>
          </cell>
          <cell r="E24">
            <v>9</v>
          </cell>
          <cell r="F24" t="str">
            <v>D</v>
          </cell>
        </row>
        <row r="25">
          <cell r="B25" t="str">
            <v>Katolícka univerzita v Ružomberku</v>
          </cell>
          <cell r="E25">
            <v>2</v>
          </cell>
          <cell r="F25" t="str">
            <v>D</v>
          </cell>
        </row>
        <row r="26">
          <cell r="B26" t="str">
            <v>Univerzita J. Selyeho</v>
          </cell>
          <cell r="E26">
            <v>1</v>
          </cell>
          <cell r="F26" t="str">
            <v>D</v>
          </cell>
        </row>
        <row r="27">
          <cell r="B27" t="str">
            <v>Univerzita Komenského v Bratislave</v>
          </cell>
          <cell r="E27">
            <v>109</v>
          </cell>
          <cell r="F27" t="str">
            <v>D</v>
          </cell>
        </row>
        <row r="28">
          <cell r="B28" t="str">
            <v>Slovenská technická univerzita v Bratislave</v>
          </cell>
          <cell r="E28">
            <v>53</v>
          </cell>
          <cell r="F28" t="str">
            <v>D</v>
          </cell>
        </row>
        <row r="29">
          <cell r="B29" t="str">
            <v>Ekonomická univerzita v Bratislave</v>
          </cell>
          <cell r="E29">
            <v>13</v>
          </cell>
          <cell r="F29" t="str">
            <v>D</v>
          </cell>
        </row>
        <row r="30">
          <cell r="B30" t="str">
            <v>Slovenská poľnohospodárska univerzita v Nitre</v>
          </cell>
          <cell r="E30">
            <v>32</v>
          </cell>
          <cell r="F30" t="str">
            <v>D</v>
          </cell>
        </row>
        <row r="31">
          <cell r="B31" t="str">
            <v>Technická univerzita vo Zvolene</v>
          </cell>
          <cell r="E31">
            <v>9</v>
          </cell>
          <cell r="F31" t="str">
            <v>D</v>
          </cell>
        </row>
        <row r="32">
          <cell r="B32" t="str">
            <v>Vysoká škola výtvarných umení v Bratislave</v>
          </cell>
          <cell r="E32">
            <v>1</v>
          </cell>
          <cell r="F32" t="str">
            <v>D</v>
          </cell>
        </row>
        <row r="33">
          <cell r="B33" t="str">
            <v>Vysoká škola múzických umení v Bratislave</v>
          </cell>
          <cell r="E33">
            <v>2</v>
          </cell>
          <cell r="F33" t="str">
            <v>D</v>
          </cell>
        </row>
        <row r="34">
          <cell r="B34" t="str">
            <v>Univerzita veterinárskeho lekárstva a farmácie v Košiciach</v>
          </cell>
          <cell r="E34">
            <v>48</v>
          </cell>
          <cell r="F34" t="str">
            <v>D</v>
          </cell>
        </row>
        <row r="35">
          <cell r="B35" t="str">
            <v>Technická univerzita v Košiciach</v>
          </cell>
          <cell r="E35">
            <v>31</v>
          </cell>
          <cell r="F35" t="str">
            <v>D</v>
          </cell>
        </row>
        <row r="36">
          <cell r="B36" t="str">
            <v>Žilinská univerzita v Žiline</v>
          </cell>
          <cell r="E36">
            <v>51</v>
          </cell>
          <cell r="F36" t="str">
            <v>D</v>
          </cell>
        </row>
        <row r="37">
          <cell r="B37" t="str">
            <v>Univerzita Pavla Jozefa Šafárika v Košiciach</v>
          </cell>
          <cell r="E37">
            <v>38</v>
          </cell>
          <cell r="F37" t="str">
            <v>D</v>
          </cell>
        </row>
        <row r="38">
          <cell r="B38" t="str">
            <v>Trnavská univerzita v Trnave</v>
          </cell>
          <cell r="E38">
            <v>16</v>
          </cell>
          <cell r="F38" t="str">
            <v>D</v>
          </cell>
        </row>
        <row r="39">
          <cell r="B39" t="str">
            <v>Univerzita Mateja Bela v Banskej Bystrici</v>
          </cell>
          <cell r="E39">
            <v>11</v>
          </cell>
          <cell r="F39" t="str">
            <v>D</v>
          </cell>
        </row>
        <row r="40">
          <cell r="B40" t="str">
            <v>Univerzita Konštantína Filozofa v Nitre</v>
          </cell>
          <cell r="E40">
            <v>23</v>
          </cell>
          <cell r="F40" t="str">
            <v>D</v>
          </cell>
        </row>
        <row r="41">
          <cell r="B41" t="str">
            <v>Prešovská univerzita v Prešove</v>
          </cell>
          <cell r="E41">
            <v>15</v>
          </cell>
          <cell r="F41" t="str">
            <v>D</v>
          </cell>
        </row>
        <row r="42">
          <cell r="B42" t="str">
            <v>Akadémia umení v Banskej Bystrici</v>
          </cell>
          <cell r="E42">
            <v>8</v>
          </cell>
          <cell r="F42" t="str">
            <v>D</v>
          </cell>
        </row>
        <row r="43">
          <cell r="B43" t="str">
            <v>Trenčianska univerzita Alexandra Dubčeka v Trenčíne</v>
          </cell>
          <cell r="E43">
            <v>12</v>
          </cell>
          <cell r="F43" t="str">
            <v>D</v>
          </cell>
        </row>
        <row r="44">
          <cell r="B44" t="str">
            <v>Univerzita sv. Cyrila a Metoda v Trnave</v>
          </cell>
          <cell r="E44">
            <v>19</v>
          </cell>
          <cell r="F44" t="str">
            <v>D</v>
          </cell>
        </row>
        <row r="45">
          <cell r="B45" t="str">
            <v>Katolícka univerzita v Ružomberku</v>
          </cell>
          <cell r="E45">
            <v>29</v>
          </cell>
          <cell r="F45" t="str">
            <v>D</v>
          </cell>
        </row>
        <row r="46">
          <cell r="B46" t="str">
            <v>Univerzita J. Selyeho</v>
          </cell>
          <cell r="E46">
            <v>5</v>
          </cell>
          <cell r="F46" t="str">
            <v>D</v>
          </cell>
        </row>
        <row r="47">
          <cell r="B47" t="str">
            <v>Univerzita Komenského v Bratislave</v>
          </cell>
          <cell r="E47">
            <v>14</v>
          </cell>
          <cell r="F47" t="str">
            <v>A1</v>
          </cell>
        </row>
        <row r="48">
          <cell r="B48" t="str">
            <v>Slovenská technická univerzita v Bratislave</v>
          </cell>
          <cell r="E48">
            <v>1</v>
          </cell>
          <cell r="F48" t="str">
            <v>A1</v>
          </cell>
        </row>
        <row r="49">
          <cell r="B49" t="str">
            <v>Ekonomická univerzita v Bratislave</v>
          </cell>
          <cell r="E49">
            <v>4</v>
          </cell>
          <cell r="F49" t="str">
            <v>A1</v>
          </cell>
        </row>
        <row r="50">
          <cell r="B50" t="str">
            <v>Vysoká škola výtvarných umení v Bratislave</v>
          </cell>
          <cell r="E50">
            <v>1</v>
          </cell>
          <cell r="F50" t="str">
            <v>A1</v>
          </cell>
        </row>
        <row r="51">
          <cell r="B51" t="str">
            <v>Univerzita veterinárskeho lekárstva a farmácie v Košiciach</v>
          </cell>
          <cell r="E51">
            <v>1</v>
          </cell>
          <cell r="F51" t="str">
            <v>A1</v>
          </cell>
        </row>
        <row r="52">
          <cell r="B52" t="str">
            <v>Technická univerzita v Košiciach</v>
          </cell>
          <cell r="E52">
            <v>2</v>
          </cell>
          <cell r="F52" t="str">
            <v>A1</v>
          </cell>
        </row>
        <row r="53">
          <cell r="B53" t="str">
            <v>Univerzita Pavla Jozefa Šafárika v Košiciach</v>
          </cell>
          <cell r="E53">
            <v>3</v>
          </cell>
          <cell r="F53" t="str">
            <v>A1</v>
          </cell>
        </row>
        <row r="54">
          <cell r="B54" t="str">
            <v>Trnavská univerzita v Trnave</v>
          </cell>
          <cell r="E54">
            <v>4</v>
          </cell>
          <cell r="F54" t="str">
            <v>A1</v>
          </cell>
        </row>
        <row r="55">
          <cell r="B55" t="str">
            <v>Univerzita Mateja Bela v Banskej Bystrici</v>
          </cell>
          <cell r="E55">
            <v>1</v>
          </cell>
          <cell r="F55" t="str">
            <v>A1</v>
          </cell>
        </row>
        <row r="56">
          <cell r="B56" t="str">
            <v>Univerzita Konštantína Filozofa v Nitre</v>
          </cell>
          <cell r="E56">
            <v>2</v>
          </cell>
          <cell r="F56" t="str">
            <v>A1</v>
          </cell>
        </row>
        <row r="57">
          <cell r="B57" t="str">
            <v>Prešovská univerzita v Prešove</v>
          </cell>
          <cell r="E57">
            <v>1</v>
          </cell>
          <cell r="F57" t="str">
            <v>A1</v>
          </cell>
        </row>
        <row r="58">
          <cell r="B58" t="str">
            <v>Trenčianska univerzita Alexandra Dubčeka v Trenčíne</v>
          </cell>
          <cell r="E58">
            <v>3</v>
          </cell>
          <cell r="F58" t="str">
            <v>A1</v>
          </cell>
        </row>
        <row r="59">
          <cell r="B59" t="str">
            <v>Univerzita sv. Cyrila a Metoda v Trnave</v>
          </cell>
          <cell r="E59">
            <v>2</v>
          </cell>
          <cell r="F59" t="str">
            <v>A1</v>
          </cell>
        </row>
        <row r="60">
          <cell r="B60" t="str">
            <v>Katolícka univerzita v Ružomberku</v>
          </cell>
          <cell r="E60">
            <v>11</v>
          </cell>
          <cell r="F60" t="str">
            <v>A1</v>
          </cell>
        </row>
        <row r="61">
          <cell r="B61" t="str">
            <v>Univerzita Komenského v Bratislave</v>
          </cell>
          <cell r="E61">
            <v>3</v>
          </cell>
          <cell r="F61" t="str">
            <v>B2</v>
          </cell>
        </row>
        <row r="62">
          <cell r="B62" t="str">
            <v>Slovenská technická univerzita v Bratislave</v>
          </cell>
          <cell r="E62">
            <v>2</v>
          </cell>
          <cell r="F62" t="str">
            <v>B2</v>
          </cell>
        </row>
        <row r="63">
          <cell r="B63" t="str">
            <v>Technická univerzita vo Zvolene</v>
          </cell>
          <cell r="E63">
            <v>1</v>
          </cell>
          <cell r="F63" t="str">
            <v>B2</v>
          </cell>
        </row>
        <row r="64">
          <cell r="B64" t="str">
            <v>Vysoká škola výtvarných umení v Bratislave</v>
          </cell>
          <cell r="E64">
            <v>1</v>
          </cell>
          <cell r="F64" t="str">
            <v>B2</v>
          </cell>
        </row>
        <row r="65">
          <cell r="B65" t="str">
            <v>Technická univerzita v Košiciach</v>
          </cell>
          <cell r="E65">
            <v>1</v>
          </cell>
          <cell r="F65" t="str">
            <v>B2</v>
          </cell>
        </row>
        <row r="66">
          <cell r="B66" t="str">
            <v>Žilinská univerzita v Žiline</v>
          </cell>
          <cell r="E66">
            <v>2</v>
          </cell>
          <cell r="F66" t="str">
            <v>B2</v>
          </cell>
        </row>
        <row r="67">
          <cell r="B67" t="str">
            <v>Trnavská univerzita v Trnave</v>
          </cell>
          <cell r="E67">
            <v>3</v>
          </cell>
          <cell r="F67" t="str">
            <v>B2</v>
          </cell>
        </row>
        <row r="68">
          <cell r="B68" t="str">
            <v>Univerzita Konštantína Filozofa v Nitre</v>
          </cell>
          <cell r="E68">
            <v>6</v>
          </cell>
          <cell r="F68" t="str">
            <v>B2</v>
          </cell>
        </row>
        <row r="69">
          <cell r="B69" t="str">
            <v>Univerzita sv. Cyrila a Metoda v Trnave</v>
          </cell>
          <cell r="E69">
            <v>1</v>
          </cell>
          <cell r="F69" t="str">
            <v>B2</v>
          </cell>
        </row>
        <row r="70">
          <cell r="B70" t="str">
            <v>Univerzita Komenského v Bratislave</v>
          </cell>
          <cell r="E70">
            <v>17</v>
          </cell>
          <cell r="F70" t="str">
            <v>B2</v>
          </cell>
        </row>
        <row r="71">
          <cell r="B71" t="str">
            <v>Slovenská technická univerzita v Bratislave</v>
          </cell>
          <cell r="E71">
            <v>2</v>
          </cell>
          <cell r="F71" t="str">
            <v>B2</v>
          </cell>
        </row>
        <row r="72">
          <cell r="B72" t="str">
            <v>Ekonomická univerzita v Bratislave</v>
          </cell>
          <cell r="E72">
            <v>2</v>
          </cell>
          <cell r="F72" t="str">
            <v>B2</v>
          </cell>
        </row>
        <row r="73">
          <cell r="B73" t="str">
            <v>Slovenská poľnohospodárska univerzita v Nitre</v>
          </cell>
          <cell r="E73">
            <v>2</v>
          </cell>
          <cell r="F73" t="str">
            <v>B2</v>
          </cell>
        </row>
        <row r="74">
          <cell r="B74" t="str">
            <v>Technická univerzita vo Zvolene</v>
          </cell>
          <cell r="E74">
            <v>4</v>
          </cell>
          <cell r="F74" t="str">
            <v>B2</v>
          </cell>
        </row>
        <row r="75">
          <cell r="B75" t="str">
            <v>Vysoká škola výtvarných umení v Bratislave</v>
          </cell>
          <cell r="E75">
            <v>1</v>
          </cell>
          <cell r="F75" t="str">
            <v>B2</v>
          </cell>
        </row>
        <row r="76">
          <cell r="B76" t="str">
            <v>Univerzita veterinárskeho lekárstva a farmácie v Košiciach</v>
          </cell>
          <cell r="E76">
            <v>2</v>
          </cell>
          <cell r="F76" t="str">
            <v>B2</v>
          </cell>
        </row>
        <row r="77">
          <cell r="B77" t="str">
            <v>Technická univerzita v Košiciach</v>
          </cell>
          <cell r="E77">
            <v>1</v>
          </cell>
          <cell r="F77" t="str">
            <v>B2</v>
          </cell>
        </row>
        <row r="78">
          <cell r="B78" t="str">
            <v>Žilinská univerzita v Žiline</v>
          </cell>
          <cell r="E78">
            <v>1</v>
          </cell>
          <cell r="F78" t="str">
            <v>B2</v>
          </cell>
        </row>
        <row r="79">
          <cell r="B79" t="str">
            <v>Univerzita Pavla Jozefa Šafárika v Košiciach</v>
          </cell>
          <cell r="E79">
            <v>4</v>
          </cell>
          <cell r="F79" t="str">
            <v>B2</v>
          </cell>
        </row>
        <row r="80">
          <cell r="B80" t="str">
            <v>Trnavská univerzita v Trnave</v>
          </cell>
          <cell r="E80">
            <v>2</v>
          </cell>
          <cell r="F80" t="str">
            <v>B2</v>
          </cell>
        </row>
        <row r="81">
          <cell r="B81" t="str">
            <v>Univerzita Mateja Bela v Banskej Bystrici</v>
          </cell>
          <cell r="E81">
            <v>3</v>
          </cell>
          <cell r="F81" t="str">
            <v>B2</v>
          </cell>
        </row>
        <row r="82">
          <cell r="B82" t="str">
            <v>Univerzita Konštantína Filozofa v Nitre</v>
          </cell>
          <cell r="E82">
            <v>1</v>
          </cell>
          <cell r="F82" t="str">
            <v>B2</v>
          </cell>
        </row>
        <row r="83">
          <cell r="B83" t="str">
            <v>Trenčianska univerzita Alexandra Dubčeka v Trenčíne</v>
          </cell>
          <cell r="E83">
            <v>1</v>
          </cell>
          <cell r="F83" t="str">
            <v>B2</v>
          </cell>
        </row>
        <row r="84">
          <cell r="B84" t="str">
            <v>Univerzita sv. Cyrila a Metoda v Trnave</v>
          </cell>
          <cell r="E84">
            <v>2</v>
          </cell>
          <cell r="F84" t="str">
            <v>B2</v>
          </cell>
        </row>
        <row r="85">
          <cell r="B85" t="str">
            <v>Katolícka univerzita v Ružomberku</v>
          </cell>
          <cell r="E85">
            <v>4</v>
          </cell>
          <cell r="F85" t="str">
            <v>B2</v>
          </cell>
        </row>
        <row r="86">
          <cell r="B86" t="str">
            <v>Univerzita Komenského v Bratislave</v>
          </cell>
          <cell r="E86">
            <v>16</v>
          </cell>
          <cell r="F86" t="str">
            <v>C1</v>
          </cell>
        </row>
        <row r="87">
          <cell r="B87" t="str">
            <v>Slovenská technická univerzita v Bratislave</v>
          </cell>
          <cell r="E87">
            <v>1</v>
          </cell>
          <cell r="F87" t="str">
            <v>C1</v>
          </cell>
        </row>
        <row r="88">
          <cell r="B88" t="str">
            <v>Ekonomická univerzita v Bratislave</v>
          </cell>
          <cell r="E88">
            <v>6</v>
          </cell>
          <cell r="F88" t="str">
            <v>C1</v>
          </cell>
        </row>
        <row r="89">
          <cell r="B89" t="str">
            <v>Slovenská poľnohospodárska univerzita v Nitre</v>
          </cell>
          <cell r="E89">
            <v>2</v>
          </cell>
          <cell r="F89" t="str">
            <v>C1</v>
          </cell>
        </row>
        <row r="90">
          <cell r="B90" t="str">
            <v>Technická univerzita vo Zvolene</v>
          </cell>
          <cell r="E90">
            <v>1</v>
          </cell>
          <cell r="F90" t="str">
            <v>C1</v>
          </cell>
        </row>
        <row r="91">
          <cell r="B91" t="str">
            <v>Univerzita veterinárskeho lekárstva a farmácie v Košiciach</v>
          </cell>
          <cell r="E91">
            <v>1</v>
          </cell>
          <cell r="F91" t="str">
            <v>C1</v>
          </cell>
        </row>
        <row r="92">
          <cell r="B92" t="str">
            <v>Technická univerzita v Košiciach</v>
          </cell>
          <cell r="E92">
            <v>5</v>
          </cell>
          <cell r="F92" t="str">
            <v>C1</v>
          </cell>
        </row>
        <row r="93">
          <cell r="B93" t="str">
            <v>Žilinská univerzita v Žiline</v>
          </cell>
          <cell r="E93">
            <v>5</v>
          </cell>
          <cell r="F93" t="str">
            <v>C1</v>
          </cell>
        </row>
        <row r="94">
          <cell r="B94" t="str">
            <v>Univerzita Pavla Jozefa Šafárika v Košiciach</v>
          </cell>
          <cell r="E94">
            <v>8</v>
          </cell>
          <cell r="F94" t="str">
            <v>C1</v>
          </cell>
        </row>
        <row r="95">
          <cell r="B95" t="str">
            <v>Trnavská univerzita v Trnave</v>
          </cell>
          <cell r="E95">
            <v>5</v>
          </cell>
          <cell r="F95" t="str">
            <v>C1</v>
          </cell>
        </row>
        <row r="96">
          <cell r="B96" t="str">
            <v>Univerzita Mateja Bela v Banskej Bystrici</v>
          </cell>
          <cell r="E96">
            <v>4</v>
          </cell>
          <cell r="F96" t="str">
            <v>C1</v>
          </cell>
        </row>
        <row r="97">
          <cell r="B97" t="str">
            <v>Univerzita Konštantína Filozofa v Nitre</v>
          </cell>
          <cell r="E97">
            <v>11</v>
          </cell>
          <cell r="F97" t="str">
            <v>C1</v>
          </cell>
        </row>
        <row r="98">
          <cell r="B98" t="str">
            <v>Prešovská univerzita v Prešove</v>
          </cell>
          <cell r="E98">
            <v>6</v>
          </cell>
          <cell r="F98" t="str">
            <v>C1</v>
          </cell>
        </row>
        <row r="99">
          <cell r="B99" t="str">
            <v>Trenčianska univerzita Alexandra Dubčeka v Trenčíne</v>
          </cell>
          <cell r="E99">
            <v>2</v>
          </cell>
          <cell r="F99" t="str">
            <v>C1</v>
          </cell>
        </row>
        <row r="100">
          <cell r="B100" t="str">
            <v>Univerzita sv. Cyrila a Metoda v Trnave</v>
          </cell>
          <cell r="E100">
            <v>6</v>
          </cell>
          <cell r="F100" t="str">
            <v>C1</v>
          </cell>
        </row>
        <row r="101">
          <cell r="B101" t="str">
            <v>Katolícka univerzita v Ružomberku</v>
          </cell>
          <cell r="E101">
            <v>14</v>
          </cell>
          <cell r="F101" t="str">
            <v>C1</v>
          </cell>
        </row>
        <row r="102">
          <cell r="B102" t="str">
            <v>Univerzita J. Selyeho</v>
          </cell>
          <cell r="E102">
            <v>1</v>
          </cell>
          <cell r="F102" t="str">
            <v>C1</v>
          </cell>
        </row>
        <row r="103">
          <cell r="B103" t="str">
            <v>Univerzita Komenského v Bratislave</v>
          </cell>
          <cell r="E103">
            <v>10</v>
          </cell>
          <cell r="F103" t="str">
            <v>C2</v>
          </cell>
        </row>
        <row r="104">
          <cell r="B104" t="str">
            <v>Ekonomická univerzita v Bratislave</v>
          </cell>
          <cell r="E104">
            <v>3</v>
          </cell>
          <cell r="F104" t="str">
            <v>C2</v>
          </cell>
        </row>
        <row r="105">
          <cell r="B105" t="str">
            <v>Univerzita veterinárskeho lekárstva a farmácie v Košiciach</v>
          </cell>
          <cell r="E105">
            <v>1</v>
          </cell>
          <cell r="F105" t="str">
            <v>C2</v>
          </cell>
        </row>
        <row r="106">
          <cell r="B106" t="str">
            <v>Technická univerzita v Košiciach</v>
          </cell>
          <cell r="E106">
            <v>3</v>
          </cell>
          <cell r="F106" t="str">
            <v>C2</v>
          </cell>
        </row>
        <row r="107">
          <cell r="B107" t="str">
            <v>Žilinská univerzita v Žiline</v>
          </cell>
          <cell r="E107">
            <v>1</v>
          </cell>
          <cell r="F107" t="str">
            <v>C2</v>
          </cell>
        </row>
        <row r="108">
          <cell r="B108" t="str">
            <v>Univerzita Pavla Jozefa Šafárika v Košiciach</v>
          </cell>
          <cell r="E108">
            <v>6</v>
          </cell>
          <cell r="F108" t="str">
            <v>C2</v>
          </cell>
        </row>
        <row r="109">
          <cell r="B109" t="str">
            <v>Trnavská univerzita v Trnave</v>
          </cell>
          <cell r="E109">
            <v>4</v>
          </cell>
          <cell r="F109" t="str">
            <v>C2</v>
          </cell>
        </row>
        <row r="110">
          <cell r="B110" t="str">
            <v>Univerzita Mateja Bela v Banskej Bystrici</v>
          </cell>
          <cell r="E110">
            <v>4</v>
          </cell>
          <cell r="F110" t="str">
            <v>C2</v>
          </cell>
        </row>
        <row r="111">
          <cell r="B111" t="str">
            <v>Univerzita Konštantína Filozofa v Nitre</v>
          </cell>
          <cell r="E111">
            <v>7</v>
          </cell>
          <cell r="F111" t="str">
            <v>C2</v>
          </cell>
        </row>
        <row r="112">
          <cell r="B112" t="str">
            <v>Prešovská univerzita v Prešove</v>
          </cell>
          <cell r="E112">
            <v>4</v>
          </cell>
          <cell r="F112" t="str">
            <v>C2</v>
          </cell>
        </row>
        <row r="113">
          <cell r="B113" t="str">
            <v>Trenčianska univerzita Alexandra Dubčeka v Trenčíne</v>
          </cell>
          <cell r="E113">
            <v>2</v>
          </cell>
          <cell r="F113" t="str">
            <v>C2</v>
          </cell>
        </row>
        <row r="114">
          <cell r="B114" t="str">
            <v>Univerzita sv. Cyrila a Metoda v Trnave</v>
          </cell>
          <cell r="E114">
            <v>3</v>
          </cell>
          <cell r="F114" t="str">
            <v>C2</v>
          </cell>
        </row>
        <row r="115">
          <cell r="B115" t="str">
            <v>Katolícka univerzita v Ružomberku</v>
          </cell>
          <cell r="E115">
            <v>13</v>
          </cell>
          <cell r="F115" t="str">
            <v>C2</v>
          </cell>
        </row>
        <row r="116">
          <cell r="B116" t="str">
            <v>Univerzita J. Selyeho</v>
          </cell>
          <cell r="E116">
            <v>1</v>
          </cell>
          <cell r="F116" t="str">
            <v>C2</v>
          </cell>
        </row>
        <row r="117">
          <cell r="B117" t="str">
            <v>Univerzita Komenského v Bratislave</v>
          </cell>
          <cell r="E117">
            <v>76</v>
          </cell>
          <cell r="F117" t="str">
            <v>E</v>
          </cell>
        </row>
        <row r="118">
          <cell r="B118" t="str">
            <v>Slovenská technická univerzita v Bratislave</v>
          </cell>
          <cell r="E118">
            <v>13</v>
          </cell>
          <cell r="F118" t="str">
            <v>E</v>
          </cell>
        </row>
        <row r="119">
          <cell r="B119" t="str">
            <v>Ekonomická univerzita v Bratislave</v>
          </cell>
          <cell r="E119">
            <v>16</v>
          </cell>
          <cell r="F119" t="str">
            <v>E</v>
          </cell>
        </row>
        <row r="120">
          <cell r="B120" t="str">
            <v>Slovenská poľnohospodárska univerzita v Nitre</v>
          </cell>
          <cell r="E120">
            <v>12</v>
          </cell>
          <cell r="F120" t="str">
            <v>E</v>
          </cell>
        </row>
        <row r="121">
          <cell r="B121" t="str">
            <v>Technická univerzita vo Zvolene</v>
          </cell>
          <cell r="E121">
            <v>1</v>
          </cell>
          <cell r="F121" t="str">
            <v>E</v>
          </cell>
        </row>
        <row r="122">
          <cell r="B122" t="str">
            <v>Univerzita veterinárskeho lekárstva a farmácie v Košiciach</v>
          </cell>
          <cell r="E122">
            <v>21</v>
          </cell>
          <cell r="F122" t="str">
            <v>E</v>
          </cell>
        </row>
        <row r="123">
          <cell r="B123" t="str">
            <v>Technická univerzita v Košiciach</v>
          </cell>
          <cell r="E123">
            <v>13</v>
          </cell>
          <cell r="F123" t="str">
            <v>E</v>
          </cell>
        </row>
        <row r="124">
          <cell r="B124" t="str">
            <v>Žilinská univerzita v Žiline</v>
          </cell>
          <cell r="E124">
            <v>10</v>
          </cell>
          <cell r="F124" t="str">
            <v>E</v>
          </cell>
        </row>
        <row r="125">
          <cell r="B125" t="str">
            <v>Univerzita Pavla Jozefa Šafárika v Košiciach</v>
          </cell>
          <cell r="E125">
            <v>21</v>
          </cell>
          <cell r="F125" t="str">
            <v>E</v>
          </cell>
        </row>
        <row r="126">
          <cell r="B126" t="str">
            <v>Trnavská univerzita v Trnave</v>
          </cell>
          <cell r="E126">
            <v>17</v>
          </cell>
          <cell r="F126" t="str">
            <v>E</v>
          </cell>
        </row>
        <row r="127">
          <cell r="B127" t="str">
            <v>Univerzita Mateja Bela v Banskej Bystrici</v>
          </cell>
          <cell r="E127">
            <v>9</v>
          </cell>
          <cell r="F127" t="str">
            <v>E</v>
          </cell>
        </row>
        <row r="128">
          <cell r="B128" t="str">
            <v>Univerzita Konštantína Filozofa v Nitre</v>
          </cell>
          <cell r="E128">
            <v>19</v>
          </cell>
          <cell r="F128" t="str">
            <v>E</v>
          </cell>
        </row>
        <row r="129">
          <cell r="B129" t="str">
            <v>Prešovská univerzita v Prešove</v>
          </cell>
          <cell r="E129">
            <v>12</v>
          </cell>
          <cell r="F129" t="str">
            <v>E</v>
          </cell>
        </row>
        <row r="130">
          <cell r="B130" t="str">
            <v>Akadémia umení v Banskej Bystrici</v>
          </cell>
          <cell r="E130">
            <v>3</v>
          </cell>
          <cell r="F130" t="str">
            <v>E</v>
          </cell>
        </row>
        <row r="131">
          <cell r="B131" t="str">
            <v>Trenčianska univerzita Alexandra Dubčeka v Trenčíne</v>
          </cell>
          <cell r="E131">
            <v>5</v>
          </cell>
          <cell r="F131" t="str">
            <v>E</v>
          </cell>
        </row>
        <row r="132">
          <cell r="B132" t="str">
            <v>Univerzita sv. Cyrila a Metoda v Trnave</v>
          </cell>
          <cell r="E132">
            <v>2</v>
          </cell>
          <cell r="F132" t="str">
            <v>E</v>
          </cell>
        </row>
        <row r="133">
          <cell r="B133" t="str">
            <v>Katolícka univerzita v Ružomberku</v>
          </cell>
          <cell r="E133">
            <v>28</v>
          </cell>
          <cell r="F133" t="str">
            <v>E</v>
          </cell>
        </row>
        <row r="134">
          <cell r="B134" t="str">
            <v>Univerzita J. Selyeho</v>
          </cell>
          <cell r="E134">
            <v>1</v>
          </cell>
          <cell r="F134" t="str">
            <v>E</v>
          </cell>
        </row>
        <row r="135">
          <cell r="B135" t="str">
            <v>Univerzita Komenského v Bratislave</v>
          </cell>
          <cell r="E135">
            <v>15</v>
          </cell>
          <cell r="F135" t="str">
            <v>E</v>
          </cell>
        </row>
        <row r="136">
          <cell r="B136" t="str">
            <v>Slovenská technická univerzita v Bratislave</v>
          </cell>
          <cell r="E136">
            <v>1</v>
          </cell>
          <cell r="F136" t="str">
            <v>E</v>
          </cell>
        </row>
        <row r="137">
          <cell r="B137" t="str">
            <v>Ekonomická univerzita v Bratislave</v>
          </cell>
          <cell r="E137">
            <v>6</v>
          </cell>
          <cell r="F137" t="str">
            <v>E</v>
          </cell>
        </row>
        <row r="138">
          <cell r="B138" t="str">
            <v>Slovenská poľnohospodárska univerzita v Nitre</v>
          </cell>
          <cell r="E138">
            <v>3</v>
          </cell>
          <cell r="F138" t="str">
            <v>E</v>
          </cell>
        </row>
        <row r="139">
          <cell r="B139" t="str">
            <v>Technická univerzita vo Zvolene</v>
          </cell>
          <cell r="E139">
            <v>1</v>
          </cell>
          <cell r="F139" t="str">
            <v>E</v>
          </cell>
        </row>
        <row r="140">
          <cell r="B140" t="str">
            <v>Univerzita veterinárskeho lekárstva a farmácie v Košiciach</v>
          </cell>
          <cell r="E140">
            <v>1</v>
          </cell>
          <cell r="F140" t="str">
            <v>E</v>
          </cell>
        </row>
        <row r="141">
          <cell r="B141" t="str">
            <v>Technická univerzita v Košiciach</v>
          </cell>
          <cell r="E141">
            <v>1</v>
          </cell>
          <cell r="F141" t="str">
            <v>E</v>
          </cell>
        </row>
        <row r="142">
          <cell r="B142" t="str">
            <v>Žilinská univerzita v Žiline</v>
          </cell>
          <cell r="E142">
            <v>6</v>
          </cell>
          <cell r="F142" t="str">
            <v>E</v>
          </cell>
        </row>
        <row r="143">
          <cell r="B143" t="str">
            <v>Univerzita Pavla Jozefa Šafárika v Košiciach</v>
          </cell>
          <cell r="E143">
            <v>16</v>
          </cell>
          <cell r="F143" t="str">
            <v>E</v>
          </cell>
        </row>
        <row r="144">
          <cell r="B144" t="str">
            <v>Trnavská univerzita v Trnave</v>
          </cell>
          <cell r="E144">
            <v>3</v>
          </cell>
          <cell r="F144" t="str">
            <v>E</v>
          </cell>
        </row>
        <row r="145">
          <cell r="B145" t="str">
            <v>Univerzita Mateja Bela v Banskej Bystrici</v>
          </cell>
          <cell r="E145">
            <v>5</v>
          </cell>
          <cell r="F145" t="str">
            <v>E</v>
          </cell>
        </row>
        <row r="146">
          <cell r="B146" t="str">
            <v>Univerzita Konštantína Filozofa v Nitre</v>
          </cell>
          <cell r="E146">
            <v>3</v>
          </cell>
          <cell r="F146" t="str">
            <v>E</v>
          </cell>
        </row>
        <row r="147">
          <cell r="B147" t="str">
            <v>Prešovská univerzita v Prešove</v>
          </cell>
          <cell r="E147">
            <v>4</v>
          </cell>
          <cell r="F147" t="str">
            <v>E</v>
          </cell>
        </row>
        <row r="148">
          <cell r="B148" t="str">
            <v>Trenčianska univerzita Alexandra Dubčeka v Trenčíne</v>
          </cell>
          <cell r="E148">
            <v>5</v>
          </cell>
          <cell r="F148" t="str">
            <v>E</v>
          </cell>
        </row>
        <row r="149">
          <cell r="B149" t="str">
            <v>Katolícka univerzita v Ružomberku</v>
          </cell>
          <cell r="E149">
            <v>12</v>
          </cell>
          <cell r="F149" t="str">
            <v>E</v>
          </cell>
        </row>
        <row r="150">
          <cell r="B150" t="str">
            <v>Univerzita Komenského v Bratislave</v>
          </cell>
          <cell r="E150">
            <v>48</v>
          </cell>
          <cell r="F150" t="str">
            <v>E</v>
          </cell>
        </row>
        <row r="151">
          <cell r="B151" t="str">
            <v>Slovenská technická univerzita v Bratislave</v>
          </cell>
          <cell r="E151">
            <v>12</v>
          </cell>
          <cell r="F151" t="str">
            <v>E</v>
          </cell>
        </row>
        <row r="152">
          <cell r="B152" t="str">
            <v>Ekonomická univerzita v Bratislave</v>
          </cell>
          <cell r="E152">
            <v>4</v>
          </cell>
          <cell r="F152" t="str">
            <v>E</v>
          </cell>
        </row>
        <row r="153">
          <cell r="B153" t="str">
            <v>Slovenská poľnohospodárska univerzita v Nitre</v>
          </cell>
          <cell r="E153">
            <v>7</v>
          </cell>
          <cell r="F153" t="str">
            <v>E</v>
          </cell>
        </row>
        <row r="154">
          <cell r="B154" t="str">
            <v>Technická univerzita vo Zvolene</v>
          </cell>
          <cell r="E154">
            <v>1</v>
          </cell>
          <cell r="F154" t="str">
            <v>E</v>
          </cell>
        </row>
        <row r="155">
          <cell r="B155" t="str">
            <v>Vysoká škola výtvarných umení v Bratislave</v>
          </cell>
          <cell r="E155">
            <v>6</v>
          </cell>
          <cell r="F155" t="str">
            <v>E</v>
          </cell>
        </row>
        <row r="156">
          <cell r="B156" t="str">
            <v>Vysoká škola múzických umení v Bratislave</v>
          </cell>
          <cell r="E156">
            <v>2</v>
          </cell>
          <cell r="F156" t="str">
            <v>E</v>
          </cell>
        </row>
        <row r="157">
          <cell r="B157" t="str">
            <v>Univerzita veterinárskeho lekárstva a farmácie v Košiciach</v>
          </cell>
          <cell r="E157">
            <v>16</v>
          </cell>
          <cell r="F157" t="str">
            <v>E</v>
          </cell>
        </row>
        <row r="158">
          <cell r="B158" t="str">
            <v>Technická univerzita v Košiciach</v>
          </cell>
          <cell r="E158">
            <v>5</v>
          </cell>
          <cell r="F158" t="str">
            <v>E</v>
          </cell>
        </row>
        <row r="159">
          <cell r="B159" t="str">
            <v>Žilinská univerzita v Žiline</v>
          </cell>
          <cell r="E159">
            <v>7</v>
          </cell>
          <cell r="F159" t="str">
            <v>E</v>
          </cell>
        </row>
        <row r="160">
          <cell r="B160" t="str">
            <v>Univerzita Pavla Jozefa Šafárika v Košiciach</v>
          </cell>
          <cell r="E160">
            <v>18</v>
          </cell>
          <cell r="F160" t="str">
            <v>E</v>
          </cell>
        </row>
        <row r="161">
          <cell r="B161" t="str">
            <v>Trnavská univerzita v Trnave</v>
          </cell>
          <cell r="E161">
            <v>9</v>
          </cell>
          <cell r="F161" t="str">
            <v>E</v>
          </cell>
        </row>
        <row r="162">
          <cell r="B162" t="str">
            <v>Univerzita Mateja Bela v Banskej Bystrici</v>
          </cell>
          <cell r="E162">
            <v>12</v>
          </cell>
          <cell r="F162" t="str">
            <v>E</v>
          </cell>
        </row>
        <row r="163">
          <cell r="B163" t="str">
            <v>Univerzita Konštantína Filozofa v Nitre</v>
          </cell>
          <cell r="E163">
            <v>9</v>
          </cell>
          <cell r="F163" t="str">
            <v>E</v>
          </cell>
        </row>
        <row r="164">
          <cell r="B164" t="str">
            <v>Prešovská univerzita v Prešove</v>
          </cell>
          <cell r="E164">
            <v>4</v>
          </cell>
          <cell r="F164" t="str">
            <v>E</v>
          </cell>
        </row>
        <row r="165">
          <cell r="B165" t="str">
            <v>Akadémia umení v Banskej Bystrici</v>
          </cell>
          <cell r="E165">
            <v>1</v>
          </cell>
          <cell r="F165" t="str">
            <v>E</v>
          </cell>
        </row>
        <row r="166">
          <cell r="B166" t="str">
            <v>Trenčianska univerzita Alexandra Dubčeka v Trenčíne</v>
          </cell>
          <cell r="E166">
            <v>3</v>
          </cell>
          <cell r="F166" t="str">
            <v>E</v>
          </cell>
        </row>
        <row r="167">
          <cell r="B167" t="str">
            <v>Univerzita sv. Cyrila a Metoda v Trnave</v>
          </cell>
          <cell r="E167">
            <v>5</v>
          </cell>
          <cell r="F167" t="str">
            <v>E</v>
          </cell>
        </row>
        <row r="168">
          <cell r="B168" t="str">
            <v>Katolícka univerzita v Ružomberku</v>
          </cell>
          <cell r="E168">
            <v>17</v>
          </cell>
          <cell r="F168" t="str">
            <v>E</v>
          </cell>
        </row>
        <row r="169">
          <cell r="B169" t="str">
            <v>Univerzita J. Selyeho</v>
          </cell>
          <cell r="E169">
            <v>1</v>
          </cell>
          <cell r="F169" t="str">
            <v>E</v>
          </cell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</sheetData>
      <sheetData sheetId="43"/>
      <sheetData sheetId="44">
        <row r="3">
          <cell r="A3">
            <v>701000000</v>
          </cell>
          <cell r="B3" t="str">
            <v>Univerzita Komenského v Bratislave</v>
          </cell>
          <cell r="C3" t="str">
            <v>UK</v>
          </cell>
        </row>
        <row r="4">
          <cell r="A4">
            <v>702000000</v>
          </cell>
          <cell r="B4" t="str">
            <v>Slovenská technická univerzita v Bratislave</v>
          </cell>
          <cell r="C4" t="str">
            <v>STU</v>
          </cell>
        </row>
        <row r="5">
          <cell r="A5">
            <v>703000000</v>
          </cell>
          <cell r="B5" t="str">
            <v>Ekonomická univerzita v Bratislave</v>
          </cell>
          <cell r="C5" t="str">
            <v>EU</v>
          </cell>
        </row>
        <row r="6">
          <cell r="A6">
            <v>704000000</v>
          </cell>
          <cell r="B6" t="str">
            <v>Slovenská poľnohospodárska univerzita v Nitre</v>
          </cell>
          <cell r="C6" t="str">
            <v>SPU</v>
          </cell>
        </row>
        <row r="7">
          <cell r="A7">
            <v>705000000</v>
          </cell>
          <cell r="B7" t="str">
            <v>Technická univerzita vo Zvolene</v>
          </cell>
          <cell r="C7" t="str">
            <v>TUZVO</v>
          </cell>
        </row>
        <row r="8">
          <cell r="A8">
            <v>706000000</v>
          </cell>
          <cell r="B8" t="str">
            <v>Vysoká škola výtvarných umení v Bratislave</v>
          </cell>
          <cell r="C8" t="str">
            <v>VŠVU</v>
          </cell>
        </row>
        <row r="9">
          <cell r="A9">
            <v>707000000</v>
          </cell>
          <cell r="B9" t="str">
            <v>Vysoká škola múzických umení v Bratislave</v>
          </cell>
          <cell r="C9" t="str">
            <v>VŠMU</v>
          </cell>
        </row>
        <row r="10">
          <cell r="A10">
            <v>708000000</v>
          </cell>
          <cell r="B10" t="str">
            <v>Univerzita veterinárskeho lekárstva a farmácie v Košiciach</v>
          </cell>
          <cell r="C10" t="str">
            <v>UVLF</v>
          </cell>
        </row>
        <row r="11">
          <cell r="A11">
            <v>709000000</v>
          </cell>
          <cell r="B11" t="str">
            <v>Technická univerzita v Košiciach</v>
          </cell>
          <cell r="C11" t="str">
            <v>TUKE</v>
          </cell>
        </row>
        <row r="12">
          <cell r="A12">
            <v>710000000</v>
          </cell>
          <cell r="B12" t="str">
            <v>Žilinská univerzita v Žiline</v>
          </cell>
          <cell r="C12" t="str">
            <v>ŽU</v>
          </cell>
        </row>
        <row r="13">
          <cell r="A13">
            <v>711000000</v>
          </cell>
          <cell r="B13" t="str">
            <v>Univerzita Pavla Jozefa Šafárika v Košiciach</v>
          </cell>
          <cell r="C13" t="str">
            <v>UPJŠ</v>
          </cell>
        </row>
        <row r="14">
          <cell r="A14">
            <v>712000000</v>
          </cell>
          <cell r="B14" t="str">
            <v>Akadémia ozbrojených síl generála Milana Rastislava Štefánika</v>
          </cell>
          <cell r="C14" t="str">
            <v>AOS</v>
          </cell>
        </row>
        <row r="15">
          <cell r="A15">
            <v>713000000</v>
          </cell>
          <cell r="B15" t="str">
            <v>Trnavská univerzita v Trnave</v>
          </cell>
          <cell r="C15" t="str">
            <v>TVU</v>
          </cell>
        </row>
        <row r="16">
          <cell r="A16">
            <v>714000000</v>
          </cell>
          <cell r="B16" t="str">
            <v>Univerzita Mateja Bela v Banskej Bystrici</v>
          </cell>
          <cell r="C16" t="str">
            <v>UMB</v>
          </cell>
        </row>
        <row r="17">
          <cell r="A17">
            <v>715000000</v>
          </cell>
          <cell r="B17" t="str">
            <v>Akadémia Policajného zboru</v>
          </cell>
          <cell r="C17" t="str">
            <v>APZ</v>
          </cell>
        </row>
        <row r="18">
          <cell r="A18">
            <v>716000000</v>
          </cell>
          <cell r="B18" t="str">
            <v>Univerzita Konštantína Filozofa v Nitre</v>
          </cell>
          <cell r="C18" t="str">
            <v>UKF</v>
          </cell>
        </row>
        <row r="19">
          <cell r="A19">
            <v>717000000</v>
          </cell>
          <cell r="B19" t="str">
            <v>Prešovská univerzita v Prešove</v>
          </cell>
          <cell r="C19" t="str">
            <v>PU</v>
          </cell>
        </row>
        <row r="20">
          <cell r="A20">
            <v>718000000</v>
          </cell>
          <cell r="B20" t="str">
            <v>Akadémia umení v Banskej Bystrici</v>
          </cell>
          <cell r="C20" t="str">
            <v>AU</v>
          </cell>
        </row>
        <row r="21">
          <cell r="A21">
            <v>719000000</v>
          </cell>
          <cell r="B21" t="str">
            <v>Trenčianska univerzita Alexandra Dubčeka v Trenčíne</v>
          </cell>
          <cell r="C21" t="str">
            <v>TUAD</v>
          </cell>
        </row>
        <row r="22">
          <cell r="A22">
            <v>720000000</v>
          </cell>
          <cell r="B22" t="str">
            <v>Univerzita sv. Cyrila a Metoda v Trnave</v>
          </cell>
          <cell r="C22" t="str">
            <v>UCM</v>
          </cell>
        </row>
        <row r="23">
          <cell r="A23">
            <v>721000000</v>
          </cell>
          <cell r="B23" t="str">
            <v>Vysoká škola manažmentu</v>
          </cell>
          <cell r="C23" t="str">
            <v>VŠM</v>
          </cell>
        </row>
        <row r="24">
          <cell r="A24">
            <v>722000000</v>
          </cell>
          <cell r="B24" t="str">
            <v>Katolícka univerzita v Ružomberku</v>
          </cell>
          <cell r="C24" t="str">
            <v>KU</v>
          </cell>
        </row>
        <row r="25">
          <cell r="A25">
            <v>723000000</v>
          </cell>
          <cell r="B25" t="str">
            <v>Slovenská zdravotnícka univerzita v Bratislave</v>
          </cell>
          <cell r="C25" t="str">
            <v>SZU</v>
          </cell>
        </row>
        <row r="26">
          <cell r="A26">
            <v>724000000</v>
          </cell>
          <cell r="B26" t="str">
            <v>Vysoká škola zdravotníctva a sociálnej práce sv. Alžbety v Bratislave, n. o.</v>
          </cell>
          <cell r="C26" t="str">
            <v>VŠZaSP</v>
          </cell>
        </row>
        <row r="27">
          <cell r="A27">
            <v>725000000</v>
          </cell>
          <cell r="B27" t="str">
            <v>Univerzita J. Selyeho</v>
          </cell>
          <cell r="C27" t="str">
            <v>UJS</v>
          </cell>
        </row>
        <row r="28">
          <cell r="A28">
            <v>726000000</v>
          </cell>
          <cell r="B28" t="str">
            <v>Vysoká škola ekonómie a manažmentu v Bratislave</v>
          </cell>
          <cell r="C28" t="str">
            <v>VŠEMVS</v>
          </cell>
        </row>
        <row r="29">
          <cell r="A29">
            <v>727000000</v>
          </cell>
          <cell r="B29" t="str">
            <v>Paneurópska vysoká škola</v>
          </cell>
          <cell r="C29" t="str">
            <v>PEVŠ</v>
          </cell>
        </row>
        <row r="30">
          <cell r="A30">
            <v>728000000</v>
          </cell>
          <cell r="B30" t="str">
            <v>Vysoká škola Danubius</v>
          </cell>
          <cell r="C30" t="str">
            <v>VŠDan</v>
          </cell>
        </row>
        <row r="31">
          <cell r="A31">
            <v>729000000</v>
          </cell>
          <cell r="B31" t="str">
            <v>Vysoká škola medzinárodného podnikania ISM Slovakia v Prešove</v>
          </cell>
          <cell r="C31" t="str">
            <v>ISM</v>
          </cell>
        </row>
        <row r="32">
          <cell r="A32">
            <v>731000000</v>
          </cell>
          <cell r="B32" t="str">
            <v>Vysoká škola DTI</v>
          </cell>
          <cell r="C32" t="str">
            <v>VŠDTI</v>
          </cell>
        </row>
        <row r="33">
          <cell r="A33">
            <v>732000000</v>
          </cell>
          <cell r="B33" t="str">
            <v>Bratislavská medzinárodná škola liberálnych štúdií</v>
          </cell>
          <cell r="C33" t="str">
            <v>BISLA</v>
          </cell>
        </row>
        <row r="34">
          <cell r="A34">
            <v>733000000</v>
          </cell>
          <cell r="B34" t="str">
            <v>Vysoká škola bezpečnostného manažérstva v Košiciach</v>
          </cell>
          <cell r="C34" t="str">
            <v>VŠBM</v>
          </cell>
        </row>
        <row r="35">
          <cell r="A35">
            <v>734000000</v>
          </cell>
          <cell r="B35" t="str">
            <v>Hudobná a umelecká akadémia Jána Albrechta - Banská Štiavnica, s. r. o., odborná vysoká škola</v>
          </cell>
          <cell r="C35" t="str">
            <v>HUAJA</v>
          </cell>
        </row>
        <row r="36">
          <cell r="A36">
            <v>738000000</v>
          </cell>
          <cell r="B36" t="str">
            <v>Vysoká škola NEWTON, a.s.</v>
          </cell>
          <cell r="C36" t="str">
            <v>NEWTON</v>
          </cell>
        </row>
        <row r="37">
          <cell r="A37">
            <v>740000000</v>
          </cell>
          <cell r="B37" t="str">
            <v>Vysoká škola logistiky o.p.s.</v>
          </cell>
          <cell r="C37" t="str">
            <v>VSLO Přerov</v>
          </cell>
        </row>
        <row r="38">
          <cell r="A38">
            <v>741000000</v>
          </cell>
          <cell r="B38" t="str">
            <v>University College Prague – Vysoká škola mezinárodních vztahů a Vysoká škola hotelová a ekonomická s.r.o.</v>
          </cell>
          <cell r="C38" t="str">
            <v>UCP</v>
          </cell>
        </row>
        <row r="39">
          <cell r="A39">
            <v>795000000</v>
          </cell>
          <cell r="B39" t="str">
            <v>INSTITUT SUPÉRIEUR SPÉCIALISÉ DE LA MODE (MOD´SPÉ Paris)</v>
          </cell>
          <cell r="C39" t="str">
            <v>MOD´SPÉ Paris</v>
          </cell>
        </row>
        <row r="40">
          <cell r="A40">
            <v>796000000</v>
          </cell>
          <cell r="B40" t="str">
            <v>Staropolska Szkoła Wyższa w Kielcach</v>
          </cell>
          <cell r="C40" t="str">
            <v>SPSWK</v>
          </cell>
        </row>
        <row r="41">
          <cell r="A41">
            <v>797000000</v>
          </cell>
          <cell r="B41" t="str">
            <v>Magyar Agrár- és Élettudományi Egyetem</v>
          </cell>
          <cell r="C41" t="str">
            <v>MATE</v>
          </cell>
        </row>
        <row r="42">
          <cell r="A42">
            <v>798000000</v>
          </cell>
          <cell r="B42" t="str">
            <v>Collegium Humanum - Szkoła Główna Menedżerska</v>
          </cell>
          <cell r="C42" t="str">
            <v>CoHu-SGM</v>
          </cell>
        </row>
      </sheetData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B1" zoomScale="90" zoomScaleNormal="90" workbookViewId="0">
      <pane xSplit="2" ySplit="2" topLeftCell="D3" activePane="bottomRight" state="frozen"/>
      <selection pane="topRight" activeCell="F1" sqref="F1"/>
      <selection pane="bottomLeft" activeCell="B3" sqref="B3"/>
      <selection pane="bottomRight" activeCell="K12" sqref="K12"/>
    </sheetView>
  </sheetViews>
  <sheetFormatPr defaultColWidth="8.85546875" defaultRowHeight="12.75" x14ac:dyDescent="0.2"/>
  <cols>
    <col min="1" max="1" width="4.140625" style="458" customWidth="1"/>
    <col min="2" max="2" width="13.42578125" style="458" customWidth="1"/>
    <col min="3" max="3" width="5.85546875" style="458" customWidth="1"/>
    <col min="4" max="4" width="24.42578125" style="458" customWidth="1"/>
    <col min="5" max="5" width="49.85546875" style="458" bestFit="1" customWidth="1"/>
    <col min="6" max="6" width="18.42578125" style="487" bestFit="1" customWidth="1"/>
    <col min="7" max="7" width="13.42578125" style="460" bestFit="1" customWidth="1"/>
    <col min="8" max="8" width="5.140625" style="458" customWidth="1"/>
    <col min="9" max="16384" width="8.85546875" style="458"/>
  </cols>
  <sheetData>
    <row r="1" spans="1:8" ht="24" customHeight="1" thickBot="1" x14ac:dyDescent="0.25">
      <c r="A1" s="461"/>
      <c r="B1" s="459"/>
      <c r="F1" s="462"/>
      <c r="H1" s="462"/>
    </row>
    <row r="2" spans="1:8" ht="73.5" customHeight="1" thickBot="1" x14ac:dyDescent="0.25">
      <c r="A2" s="461"/>
      <c r="B2" s="464" t="s">
        <v>249</v>
      </c>
      <c r="C2" s="465" t="s">
        <v>553</v>
      </c>
      <c r="D2" s="466" t="s">
        <v>554</v>
      </c>
      <c r="E2" s="466" t="s">
        <v>555</v>
      </c>
      <c r="F2" s="467" t="s">
        <v>639</v>
      </c>
      <c r="G2" s="468" t="s">
        <v>556</v>
      </c>
      <c r="H2" s="469"/>
    </row>
    <row r="3" spans="1:8" ht="15.75" x14ac:dyDescent="0.2">
      <c r="A3" s="461">
        <v>1</v>
      </c>
      <c r="B3" s="470" t="s">
        <v>497</v>
      </c>
      <c r="C3" s="471" t="s">
        <v>559</v>
      </c>
      <c r="D3" s="470" t="s">
        <v>560</v>
      </c>
      <c r="E3" s="470" t="s">
        <v>34</v>
      </c>
      <c r="F3" s="488">
        <v>1407813.8314404693</v>
      </c>
      <c r="G3" s="472" t="str">
        <f>+LEFT(D3,7)</f>
        <v>M1_PRIR</v>
      </c>
      <c r="H3" s="473"/>
    </row>
    <row r="4" spans="1:8" ht="15.75" x14ac:dyDescent="0.2">
      <c r="A4" s="461">
        <v>2</v>
      </c>
      <c r="B4" s="470" t="s">
        <v>497</v>
      </c>
      <c r="C4" s="471" t="s">
        <v>559</v>
      </c>
      <c r="D4" s="470" t="s">
        <v>561</v>
      </c>
      <c r="E4" s="470" t="s">
        <v>35</v>
      </c>
      <c r="F4" s="488">
        <v>2451908.1618775874</v>
      </c>
      <c r="G4" s="474" t="str">
        <f t="shared" ref="G4:G79" si="0">+LEFT(D4,7)</f>
        <v>M1_PRIR</v>
      </c>
      <c r="H4" s="473"/>
    </row>
    <row r="5" spans="1:8" ht="15.75" x14ac:dyDescent="0.2">
      <c r="A5" s="461">
        <v>3</v>
      </c>
      <c r="B5" s="470" t="s">
        <v>336</v>
      </c>
      <c r="C5" s="471" t="s">
        <v>559</v>
      </c>
      <c r="D5" s="470" t="s">
        <v>563</v>
      </c>
      <c r="E5" s="470" t="s">
        <v>50</v>
      </c>
      <c r="F5" s="488">
        <v>150137.29080834211</v>
      </c>
      <c r="G5" s="474" t="str">
        <f t="shared" si="0"/>
        <v>M1_PRIR</v>
      </c>
      <c r="H5" s="473"/>
    </row>
    <row r="6" spans="1:8" ht="15.75" x14ac:dyDescent="0.2">
      <c r="A6" s="461"/>
      <c r="B6" s="470" t="s">
        <v>336</v>
      </c>
      <c r="C6" s="471" t="s">
        <v>559</v>
      </c>
      <c r="D6" s="470" t="s">
        <v>563</v>
      </c>
      <c r="E6" s="470" t="s">
        <v>87</v>
      </c>
      <c r="F6" s="488">
        <v>98294.608362535699</v>
      </c>
      <c r="G6" s="474" t="str">
        <f t="shared" si="0"/>
        <v>M1_PRIR</v>
      </c>
      <c r="H6" s="473"/>
    </row>
    <row r="7" spans="1:8" ht="15.75" x14ac:dyDescent="0.2">
      <c r="A7" s="461">
        <v>4</v>
      </c>
      <c r="B7" s="470" t="s">
        <v>562</v>
      </c>
      <c r="C7" s="471" t="s">
        <v>559</v>
      </c>
      <c r="D7" s="470" t="s">
        <v>565</v>
      </c>
      <c r="E7" s="470" t="s">
        <v>103</v>
      </c>
      <c r="F7" s="488">
        <v>402261.5418564502</v>
      </c>
      <c r="G7" s="474" t="str">
        <f t="shared" si="0"/>
        <v>M1_PRIR</v>
      </c>
      <c r="H7" s="473"/>
    </row>
    <row r="8" spans="1:8" ht="15.75" x14ac:dyDescent="0.2">
      <c r="A8" s="461">
        <v>5</v>
      </c>
      <c r="B8" s="470" t="s">
        <v>562</v>
      </c>
      <c r="C8" s="471" t="s">
        <v>559</v>
      </c>
      <c r="D8" s="470" t="s">
        <v>567</v>
      </c>
      <c r="E8" s="470" t="s">
        <v>105</v>
      </c>
      <c r="F8" s="488">
        <v>24238.986072367166</v>
      </c>
      <c r="G8" s="474" t="str">
        <f t="shared" si="0"/>
        <v>M1_PRIR</v>
      </c>
      <c r="H8" s="473"/>
    </row>
    <row r="9" spans="1:8" ht="15.75" x14ac:dyDescent="0.2">
      <c r="A9" s="461"/>
      <c r="B9" s="470" t="s">
        <v>575</v>
      </c>
      <c r="C9" s="471" t="s">
        <v>640</v>
      </c>
      <c r="D9" s="470" t="s">
        <v>567</v>
      </c>
      <c r="E9" s="470" t="s">
        <v>107</v>
      </c>
      <c r="F9" s="488">
        <v>4820.109326886648</v>
      </c>
      <c r="G9" s="474" t="str">
        <f t="shared" si="0"/>
        <v>M1_PRIR</v>
      </c>
      <c r="H9" s="473"/>
    </row>
    <row r="10" spans="1:8" ht="15.75" x14ac:dyDescent="0.2">
      <c r="A10" s="461"/>
      <c r="B10" s="470" t="s">
        <v>566</v>
      </c>
      <c r="C10" s="471" t="s">
        <v>640</v>
      </c>
      <c r="D10" s="470" t="s">
        <v>567</v>
      </c>
      <c r="E10" s="470" t="s">
        <v>113</v>
      </c>
      <c r="F10" s="488">
        <v>37903.11739388376</v>
      </c>
      <c r="G10" s="474" t="str">
        <f t="shared" si="0"/>
        <v>M1_PRIR</v>
      </c>
      <c r="H10" s="473"/>
    </row>
    <row r="11" spans="1:8" ht="15.75" x14ac:dyDescent="0.2">
      <c r="A11" s="461">
        <v>6</v>
      </c>
      <c r="B11" s="470" t="s">
        <v>568</v>
      </c>
      <c r="C11" s="471" t="s">
        <v>559</v>
      </c>
      <c r="D11" s="470" t="s">
        <v>569</v>
      </c>
      <c r="E11" s="475" t="s">
        <v>570</v>
      </c>
      <c r="F11" s="488">
        <v>657525.35286147823</v>
      </c>
      <c r="G11" s="474" t="str">
        <f t="shared" si="0"/>
        <v>M1_PRIR</v>
      </c>
      <c r="H11" s="473"/>
    </row>
    <row r="12" spans="1:8" ht="15.75" x14ac:dyDescent="0.2">
      <c r="A12" s="461">
        <v>7</v>
      </c>
      <c r="B12" s="476" t="s">
        <v>337</v>
      </c>
      <c r="C12" s="471" t="s">
        <v>559</v>
      </c>
      <c r="D12" s="476" t="s">
        <v>572</v>
      </c>
      <c r="E12" s="477" t="s">
        <v>84</v>
      </c>
      <c r="F12" s="489">
        <v>383259.37899006129</v>
      </c>
      <c r="G12" s="474" t="str">
        <f t="shared" si="0"/>
        <v>M2_TECH</v>
      </c>
      <c r="H12" s="473"/>
    </row>
    <row r="13" spans="1:8" ht="15.75" x14ac:dyDescent="0.2">
      <c r="A13" s="461">
        <v>8</v>
      </c>
      <c r="B13" s="476" t="s">
        <v>571</v>
      </c>
      <c r="C13" s="471" t="s">
        <v>559</v>
      </c>
      <c r="D13" s="476" t="s">
        <v>574</v>
      </c>
      <c r="E13" s="477" t="s">
        <v>113</v>
      </c>
      <c r="F13" s="489">
        <v>114542.9596126925</v>
      </c>
      <c r="G13" s="474" t="str">
        <f t="shared" si="0"/>
        <v>M2_TECH</v>
      </c>
      <c r="H13" s="473"/>
    </row>
    <row r="14" spans="1:8" ht="15.75" x14ac:dyDescent="0.2">
      <c r="A14" s="461">
        <v>9</v>
      </c>
      <c r="B14" s="476" t="s">
        <v>497</v>
      </c>
      <c r="C14" s="471" t="s">
        <v>559</v>
      </c>
      <c r="D14" s="476" t="s">
        <v>576</v>
      </c>
      <c r="E14" s="477" t="s">
        <v>103</v>
      </c>
      <c r="F14" s="489">
        <v>338953.07808629132</v>
      </c>
      <c r="G14" s="474" t="str">
        <f t="shared" si="0"/>
        <v>M2_TECH</v>
      </c>
      <c r="H14" s="473"/>
    </row>
    <row r="15" spans="1:8" ht="15.75" x14ac:dyDescent="0.2">
      <c r="A15" s="461">
        <v>10</v>
      </c>
      <c r="B15" s="476" t="s">
        <v>336</v>
      </c>
      <c r="C15" s="471" t="s">
        <v>559</v>
      </c>
      <c r="D15" s="476" t="s">
        <v>577</v>
      </c>
      <c r="E15" s="477" t="s">
        <v>49</v>
      </c>
      <c r="F15" s="489">
        <v>834277.74796839757</v>
      </c>
      <c r="G15" s="474" t="str">
        <f t="shared" si="0"/>
        <v>M2_TECH</v>
      </c>
      <c r="H15" s="473"/>
    </row>
    <row r="16" spans="1:8" ht="15.75" x14ac:dyDescent="0.2">
      <c r="A16" s="461">
        <v>11</v>
      </c>
      <c r="B16" s="476" t="s">
        <v>336</v>
      </c>
      <c r="C16" s="471" t="s">
        <v>559</v>
      </c>
      <c r="D16" s="476" t="s">
        <v>578</v>
      </c>
      <c r="E16" s="477" t="s">
        <v>50</v>
      </c>
      <c r="F16" s="489">
        <v>805137.74236348306</v>
      </c>
      <c r="G16" s="474" t="str">
        <f t="shared" si="0"/>
        <v>M2_TECH</v>
      </c>
      <c r="H16" s="473"/>
    </row>
    <row r="17" spans="1:8" ht="15.75" x14ac:dyDescent="0.2">
      <c r="A17" s="461">
        <v>12</v>
      </c>
      <c r="B17" s="476" t="s">
        <v>580</v>
      </c>
      <c r="C17" s="471" t="s">
        <v>559</v>
      </c>
      <c r="D17" s="476" t="s">
        <v>581</v>
      </c>
      <c r="E17" s="477" t="s">
        <v>70</v>
      </c>
      <c r="F17" s="489">
        <v>331793.11687877623</v>
      </c>
      <c r="G17" s="474" t="str">
        <f t="shared" si="0"/>
        <v>M2_TECH</v>
      </c>
      <c r="H17" s="473"/>
    </row>
    <row r="18" spans="1:8" ht="15.75" x14ac:dyDescent="0.2">
      <c r="A18" s="461">
        <v>13</v>
      </c>
      <c r="B18" s="476" t="s">
        <v>580</v>
      </c>
      <c r="C18" s="471" t="s">
        <v>559</v>
      </c>
      <c r="D18" s="476" t="s">
        <v>582</v>
      </c>
      <c r="E18" s="477" t="s">
        <v>72</v>
      </c>
      <c r="F18" s="489">
        <v>140258.31069471862</v>
      </c>
      <c r="G18" s="474" t="str">
        <f t="shared" si="0"/>
        <v>M2_TECH</v>
      </c>
      <c r="H18" s="473"/>
    </row>
    <row r="19" spans="1:8" ht="15.75" x14ac:dyDescent="0.2">
      <c r="A19" s="461">
        <v>14</v>
      </c>
      <c r="B19" s="476" t="s">
        <v>337</v>
      </c>
      <c r="C19" s="471" t="s">
        <v>559</v>
      </c>
      <c r="D19" s="476" t="s">
        <v>584</v>
      </c>
      <c r="E19" s="477" t="s">
        <v>85</v>
      </c>
      <c r="F19" s="489">
        <v>340446.14701413503</v>
      </c>
      <c r="G19" s="474" t="str">
        <f t="shared" si="0"/>
        <v>M2_TECH</v>
      </c>
      <c r="H19" s="473"/>
    </row>
    <row r="20" spans="1:8" ht="15.75" x14ac:dyDescent="0.2">
      <c r="A20" s="461">
        <v>15</v>
      </c>
      <c r="B20" s="476" t="s">
        <v>337</v>
      </c>
      <c r="C20" s="471" t="s">
        <v>559</v>
      </c>
      <c r="D20" s="476" t="s">
        <v>586</v>
      </c>
      <c r="E20" s="477" t="s">
        <v>86</v>
      </c>
      <c r="F20" s="489">
        <v>561019.62610771798</v>
      </c>
      <c r="G20" s="474" t="str">
        <f t="shared" si="0"/>
        <v>M2_TECH</v>
      </c>
      <c r="H20" s="473"/>
    </row>
    <row r="21" spans="1:8" ht="15.75" x14ac:dyDescent="0.2">
      <c r="A21" s="461">
        <v>16</v>
      </c>
      <c r="B21" s="476" t="s">
        <v>337</v>
      </c>
      <c r="C21" s="471" t="s">
        <v>559</v>
      </c>
      <c r="D21" s="476" t="s">
        <v>587</v>
      </c>
      <c r="E21" s="477" t="s">
        <v>87</v>
      </c>
      <c r="F21" s="489">
        <v>143856.16437158911</v>
      </c>
      <c r="G21" s="474" t="str">
        <f t="shared" si="0"/>
        <v>M2_TECH</v>
      </c>
      <c r="H21" s="473"/>
    </row>
    <row r="22" spans="1:8" ht="15.75" x14ac:dyDescent="0.2">
      <c r="A22" s="461">
        <v>17</v>
      </c>
      <c r="B22" s="476" t="s">
        <v>337</v>
      </c>
      <c r="C22" s="471" t="s">
        <v>559</v>
      </c>
      <c r="D22" s="476" t="s">
        <v>588</v>
      </c>
      <c r="E22" s="477" t="s">
        <v>49</v>
      </c>
      <c r="F22" s="489">
        <v>294548.87666666665</v>
      </c>
      <c r="G22" s="474" t="str">
        <f t="shared" si="0"/>
        <v>M2_TECH</v>
      </c>
      <c r="H22" s="473"/>
    </row>
    <row r="23" spans="1:8" ht="15.75" x14ac:dyDescent="0.2">
      <c r="A23" s="461">
        <v>18</v>
      </c>
      <c r="B23" s="476" t="s">
        <v>579</v>
      </c>
      <c r="C23" s="471" t="s">
        <v>559</v>
      </c>
      <c r="D23" s="476" t="s">
        <v>589</v>
      </c>
      <c r="E23" s="477" t="s">
        <v>98</v>
      </c>
      <c r="F23" s="489">
        <v>399355.47635448724</v>
      </c>
      <c r="G23" s="474" t="str">
        <f t="shared" si="0"/>
        <v>M2_TECH</v>
      </c>
      <c r="H23" s="473"/>
    </row>
    <row r="24" spans="1:8" ht="15.75" x14ac:dyDescent="0.2">
      <c r="A24" s="461"/>
      <c r="B24" s="476" t="s">
        <v>564</v>
      </c>
      <c r="C24" s="471" t="s">
        <v>559</v>
      </c>
      <c r="D24" s="476" t="s">
        <v>589</v>
      </c>
      <c r="E24" s="477" t="s">
        <v>119</v>
      </c>
      <c r="F24" s="489">
        <v>99766.656002094882</v>
      </c>
      <c r="G24" s="474" t="str">
        <f t="shared" si="0"/>
        <v>M2_TECH</v>
      </c>
      <c r="H24" s="473"/>
    </row>
    <row r="25" spans="1:8" ht="15.75" x14ac:dyDescent="0.2">
      <c r="A25" s="461">
        <v>19</v>
      </c>
      <c r="B25" s="476" t="s">
        <v>562</v>
      </c>
      <c r="C25" s="471" t="s">
        <v>559</v>
      </c>
      <c r="D25" s="476" t="s">
        <v>590</v>
      </c>
      <c r="E25" s="477" t="s">
        <v>191</v>
      </c>
      <c r="F25" s="489">
        <v>68046.718888888892</v>
      </c>
      <c r="G25" s="474" t="str">
        <f t="shared" si="0"/>
        <v>M2_TECH</v>
      </c>
      <c r="H25" s="473"/>
    </row>
    <row r="26" spans="1:8" ht="15.75" x14ac:dyDescent="0.2">
      <c r="A26" s="461">
        <v>20</v>
      </c>
      <c r="B26" s="478" t="s">
        <v>497</v>
      </c>
      <c r="C26" s="471" t="s">
        <v>559</v>
      </c>
      <c r="D26" s="478" t="s">
        <v>591</v>
      </c>
      <c r="E26" s="479" t="s">
        <v>32</v>
      </c>
      <c r="F26" s="490">
        <v>606507.93587970221</v>
      </c>
      <c r="G26" s="474" t="str">
        <f t="shared" si="0"/>
        <v>M3_LEK_</v>
      </c>
      <c r="H26" s="473"/>
    </row>
    <row r="27" spans="1:8" ht="15.75" x14ac:dyDescent="0.2">
      <c r="A27" s="461">
        <v>21</v>
      </c>
      <c r="B27" s="478" t="s">
        <v>497</v>
      </c>
      <c r="C27" s="471" t="s">
        <v>559</v>
      </c>
      <c r="D27" s="478" t="s">
        <v>593</v>
      </c>
      <c r="E27" s="479" t="s">
        <v>36</v>
      </c>
      <c r="F27" s="490">
        <v>1140105.2329088149</v>
      </c>
      <c r="G27" s="474" t="str">
        <f t="shared" si="0"/>
        <v>M3_LEK_</v>
      </c>
      <c r="H27" s="473"/>
    </row>
    <row r="28" spans="1:8" ht="15.75" x14ac:dyDescent="0.2">
      <c r="A28" s="461">
        <v>22</v>
      </c>
      <c r="B28" s="478" t="s">
        <v>575</v>
      </c>
      <c r="C28" s="471" t="s">
        <v>559</v>
      </c>
      <c r="D28" s="478" t="s">
        <v>594</v>
      </c>
      <c r="E28" s="479" t="s">
        <v>109</v>
      </c>
      <c r="F28" s="490">
        <v>27801.239840993814</v>
      </c>
      <c r="G28" s="474" t="str">
        <f t="shared" si="0"/>
        <v>M3_LEK_</v>
      </c>
      <c r="H28" s="473"/>
    </row>
    <row r="29" spans="1:8" ht="15.75" x14ac:dyDescent="0.2">
      <c r="A29" s="461"/>
      <c r="B29" s="478" t="s">
        <v>566</v>
      </c>
      <c r="C29" s="471" t="s">
        <v>559</v>
      </c>
      <c r="D29" s="478" t="s">
        <v>594</v>
      </c>
      <c r="E29" s="479" t="s">
        <v>295</v>
      </c>
      <c r="F29" s="490">
        <v>14749.974019504079</v>
      </c>
      <c r="G29" s="474" t="str">
        <f t="shared" si="0"/>
        <v>M3_LEK_</v>
      </c>
      <c r="H29" s="473"/>
    </row>
    <row r="30" spans="1:8" ht="15.75" x14ac:dyDescent="0.2">
      <c r="A30" s="461">
        <v>23</v>
      </c>
      <c r="B30" s="478" t="s">
        <v>497</v>
      </c>
      <c r="C30" s="471" t="s">
        <v>559</v>
      </c>
      <c r="D30" s="478" t="s">
        <v>595</v>
      </c>
      <c r="E30" s="479" t="s">
        <v>41</v>
      </c>
      <c r="F30" s="490">
        <v>77258.569555887589</v>
      </c>
      <c r="G30" s="474" t="str">
        <f t="shared" si="0"/>
        <v>M3_LEK_</v>
      </c>
      <c r="H30" s="473"/>
    </row>
    <row r="31" spans="1:8" ht="15.75" x14ac:dyDescent="0.2">
      <c r="A31" s="461">
        <v>24</v>
      </c>
      <c r="B31" s="480" t="s">
        <v>585</v>
      </c>
      <c r="C31" s="471" t="s">
        <v>559</v>
      </c>
      <c r="D31" s="480" t="s">
        <v>596</v>
      </c>
      <c r="E31" s="480" t="s">
        <v>65</v>
      </c>
      <c r="F31" s="491">
        <v>610415.99495326576</v>
      </c>
      <c r="G31" s="474" t="str">
        <f t="shared" si="0"/>
        <v>M4_POL_</v>
      </c>
      <c r="H31" s="473"/>
    </row>
    <row r="32" spans="1:8" ht="15.75" x14ac:dyDescent="0.2">
      <c r="A32" s="461"/>
      <c r="B32" s="480" t="s">
        <v>585</v>
      </c>
      <c r="C32" s="471" t="s">
        <v>559</v>
      </c>
      <c r="D32" s="480" t="s">
        <v>596</v>
      </c>
      <c r="E32" s="480" t="s">
        <v>66</v>
      </c>
      <c r="F32" s="491">
        <v>101180.65016610327</v>
      </c>
      <c r="G32" s="474" t="str">
        <f t="shared" si="0"/>
        <v>M4_POL_</v>
      </c>
      <c r="H32" s="473"/>
    </row>
    <row r="33" spans="1:8" ht="15.75" x14ac:dyDescent="0.2">
      <c r="A33" s="461">
        <v>26</v>
      </c>
      <c r="B33" s="480" t="s">
        <v>580</v>
      </c>
      <c r="C33" s="471" t="s">
        <v>559</v>
      </c>
      <c r="D33" s="480" t="s">
        <v>597</v>
      </c>
      <c r="E33" s="480" t="s">
        <v>73</v>
      </c>
      <c r="F33" s="491">
        <v>242392.354880631</v>
      </c>
      <c r="G33" s="474" t="str">
        <f t="shared" si="0"/>
        <v>M4_POL_</v>
      </c>
      <c r="H33" s="473"/>
    </row>
    <row r="34" spans="1:8" ht="15.75" x14ac:dyDescent="0.2">
      <c r="A34" s="461">
        <v>27</v>
      </c>
      <c r="B34" s="481" t="s">
        <v>579</v>
      </c>
      <c r="C34" s="471" t="s">
        <v>559</v>
      </c>
      <c r="D34" s="481" t="s">
        <v>598</v>
      </c>
      <c r="E34" s="482" t="s">
        <v>93</v>
      </c>
      <c r="F34" s="492">
        <v>3825.351721054391</v>
      </c>
      <c r="G34" s="474" t="str">
        <f t="shared" si="0"/>
        <v>M5_SPOL</v>
      </c>
      <c r="H34" s="473"/>
    </row>
    <row r="35" spans="1:8" ht="15.75" x14ac:dyDescent="0.2">
      <c r="A35" s="461">
        <v>28</v>
      </c>
      <c r="B35" s="481" t="s">
        <v>497</v>
      </c>
      <c r="C35" s="471" t="s">
        <v>559</v>
      </c>
      <c r="D35" s="481" t="s">
        <v>599</v>
      </c>
      <c r="E35" s="482" t="s">
        <v>33</v>
      </c>
      <c r="F35" s="492">
        <v>601741.73684678599</v>
      </c>
      <c r="G35" s="474" t="str">
        <f t="shared" si="0"/>
        <v>M5_SPOL</v>
      </c>
      <c r="H35" s="473"/>
    </row>
    <row r="36" spans="1:8" ht="15.75" x14ac:dyDescent="0.2">
      <c r="A36" s="461">
        <v>29</v>
      </c>
      <c r="B36" s="481" t="s">
        <v>497</v>
      </c>
      <c r="C36" s="471" t="s">
        <v>559</v>
      </c>
      <c r="D36" s="481" t="s">
        <v>600</v>
      </c>
      <c r="E36" s="482" t="s">
        <v>37</v>
      </c>
      <c r="F36" s="492">
        <v>37260.184966994806</v>
      </c>
      <c r="G36" s="474" t="str">
        <f t="shared" si="0"/>
        <v>M5_SPOL</v>
      </c>
      <c r="H36" s="473"/>
    </row>
    <row r="37" spans="1:8" ht="15.75" x14ac:dyDescent="0.2">
      <c r="A37" s="461">
        <v>30</v>
      </c>
      <c r="B37" s="481" t="s">
        <v>497</v>
      </c>
      <c r="C37" s="471" t="s">
        <v>559</v>
      </c>
      <c r="D37" s="481" t="s">
        <v>601</v>
      </c>
      <c r="E37" s="482" t="s">
        <v>38</v>
      </c>
      <c r="F37" s="492">
        <v>224096.88593042735</v>
      </c>
      <c r="G37" s="474" t="str">
        <f t="shared" si="0"/>
        <v>M5_SPOL</v>
      </c>
      <c r="H37" s="473"/>
    </row>
    <row r="38" spans="1:8" ht="15.75" x14ac:dyDescent="0.2">
      <c r="A38" s="461">
        <v>31</v>
      </c>
      <c r="B38" s="481" t="s">
        <v>336</v>
      </c>
      <c r="C38" s="471" t="s">
        <v>559</v>
      </c>
      <c r="D38" s="481" t="s">
        <v>602</v>
      </c>
      <c r="E38" s="482" t="s">
        <v>44</v>
      </c>
      <c r="F38" s="492">
        <v>28249.232621719082</v>
      </c>
      <c r="G38" s="474" t="str">
        <f t="shared" si="0"/>
        <v>M5_SPOL</v>
      </c>
      <c r="H38" s="473"/>
    </row>
    <row r="39" spans="1:8" ht="15.75" x14ac:dyDescent="0.2">
      <c r="A39" s="461">
        <v>32</v>
      </c>
      <c r="B39" s="481" t="s">
        <v>583</v>
      </c>
      <c r="C39" s="471" t="s">
        <v>559</v>
      </c>
      <c r="D39" s="481" t="s">
        <v>603</v>
      </c>
      <c r="E39" s="482" t="s">
        <v>54</v>
      </c>
      <c r="F39" s="492">
        <v>163761.48662260934</v>
      </c>
      <c r="G39" s="474" t="str">
        <f t="shared" si="0"/>
        <v>M5_SPOL</v>
      </c>
      <c r="H39" s="473"/>
    </row>
    <row r="40" spans="1:8" ht="15.75" x14ac:dyDescent="0.2">
      <c r="A40" s="461">
        <v>33</v>
      </c>
      <c r="B40" s="481" t="s">
        <v>583</v>
      </c>
      <c r="C40" s="471" t="s">
        <v>559</v>
      </c>
      <c r="D40" s="481" t="s">
        <v>604</v>
      </c>
      <c r="E40" s="482" t="s">
        <v>55</v>
      </c>
      <c r="F40" s="492">
        <v>5431.4689706510462</v>
      </c>
      <c r="G40" s="474" t="s">
        <v>202</v>
      </c>
      <c r="H40" s="473"/>
    </row>
    <row r="41" spans="1:8" ht="15.75" x14ac:dyDescent="0.2">
      <c r="A41" s="461">
        <v>34</v>
      </c>
      <c r="B41" s="481" t="s">
        <v>583</v>
      </c>
      <c r="C41" s="471" t="s">
        <v>559</v>
      </c>
      <c r="D41" s="481" t="s">
        <v>605</v>
      </c>
      <c r="E41" s="482" t="s">
        <v>56</v>
      </c>
      <c r="F41" s="492">
        <v>229855.60643336023</v>
      </c>
      <c r="G41" s="474" t="s">
        <v>202</v>
      </c>
      <c r="H41" s="473"/>
    </row>
    <row r="42" spans="1:8" ht="15.75" x14ac:dyDescent="0.2">
      <c r="A42" s="461"/>
      <c r="B42" s="481" t="s">
        <v>585</v>
      </c>
      <c r="C42" s="471" t="s">
        <v>559</v>
      </c>
      <c r="D42" s="481" t="s">
        <v>606</v>
      </c>
      <c r="E42" s="482" t="s">
        <v>62</v>
      </c>
      <c r="F42" s="492">
        <v>34494.7685550065</v>
      </c>
      <c r="G42" s="474" t="s">
        <v>202</v>
      </c>
      <c r="H42" s="473"/>
    </row>
    <row r="43" spans="1:8" ht="15.75" x14ac:dyDescent="0.2">
      <c r="A43" s="461">
        <v>35</v>
      </c>
      <c r="B43" s="481" t="s">
        <v>585</v>
      </c>
      <c r="C43" s="471" t="s">
        <v>559</v>
      </c>
      <c r="D43" s="481" t="s">
        <v>606</v>
      </c>
      <c r="E43" s="482" t="s">
        <v>64</v>
      </c>
      <c r="F43" s="492">
        <v>73335.494628503613</v>
      </c>
      <c r="G43" s="474" t="str">
        <f t="shared" si="0"/>
        <v>M5_SPOL</v>
      </c>
      <c r="H43" s="473"/>
    </row>
    <row r="44" spans="1:8" ht="15.75" x14ac:dyDescent="0.2">
      <c r="A44" s="461">
        <v>36</v>
      </c>
      <c r="B44" s="481" t="s">
        <v>580</v>
      </c>
      <c r="C44" s="471" t="s">
        <v>559</v>
      </c>
      <c r="D44" s="481" t="s">
        <v>607</v>
      </c>
      <c r="E44" s="482" t="s">
        <v>70</v>
      </c>
      <c r="F44" s="492">
        <v>66068.039286114261</v>
      </c>
      <c r="G44" s="474" t="str">
        <f t="shared" si="0"/>
        <v>M5_SPOL</v>
      </c>
      <c r="H44" s="473"/>
    </row>
    <row r="45" spans="1:8" ht="15.75" x14ac:dyDescent="0.2">
      <c r="A45" s="461">
        <v>37</v>
      </c>
      <c r="B45" s="481" t="s">
        <v>579</v>
      </c>
      <c r="C45" s="471" t="s">
        <v>559</v>
      </c>
      <c r="D45" s="481" t="s">
        <v>608</v>
      </c>
      <c r="E45" s="482" t="s">
        <v>94</v>
      </c>
      <c r="F45" s="492">
        <v>7587.2101498857746</v>
      </c>
      <c r="G45" s="474" t="str">
        <f t="shared" si="0"/>
        <v>M5_SPOL</v>
      </c>
      <c r="H45" s="473"/>
    </row>
    <row r="46" spans="1:8" ht="15.75" x14ac:dyDescent="0.2">
      <c r="A46" s="461"/>
      <c r="B46" s="481" t="s">
        <v>337</v>
      </c>
      <c r="C46" s="471" t="s">
        <v>559</v>
      </c>
      <c r="D46" s="481" t="s">
        <v>609</v>
      </c>
      <c r="E46" s="482" t="s">
        <v>86</v>
      </c>
      <c r="F46" s="492">
        <v>3990.6920385674489</v>
      </c>
      <c r="G46" s="474" t="str">
        <f t="shared" si="0"/>
        <v>M5_SPOL</v>
      </c>
      <c r="H46" s="473"/>
    </row>
    <row r="47" spans="1:8" ht="15.75" x14ac:dyDescent="0.2">
      <c r="A47" s="461">
        <v>38</v>
      </c>
      <c r="B47" s="481" t="s">
        <v>337</v>
      </c>
      <c r="C47" s="471" t="s">
        <v>559</v>
      </c>
      <c r="D47" s="481" t="s">
        <v>609</v>
      </c>
      <c r="E47" s="482" t="s">
        <v>89</v>
      </c>
      <c r="F47" s="492">
        <v>713372.66725261323</v>
      </c>
      <c r="G47" s="474" t="str">
        <f t="shared" si="0"/>
        <v>M5_SPOL</v>
      </c>
      <c r="H47" s="473"/>
    </row>
    <row r="48" spans="1:8" ht="15.75" x14ac:dyDescent="0.2">
      <c r="A48" s="461">
        <v>39</v>
      </c>
      <c r="B48" s="481" t="s">
        <v>579</v>
      </c>
      <c r="C48" s="471" t="s">
        <v>559</v>
      </c>
      <c r="D48" s="481" t="s">
        <v>610</v>
      </c>
      <c r="E48" s="482" t="s">
        <v>96</v>
      </c>
      <c r="F48" s="492">
        <v>211684.03004707556</v>
      </c>
      <c r="G48" s="474" t="str">
        <f t="shared" si="0"/>
        <v>M5_SPOL</v>
      </c>
      <c r="H48" s="473"/>
    </row>
    <row r="49" spans="1:8" ht="15.75" x14ac:dyDescent="0.2">
      <c r="A49" s="461">
        <v>40</v>
      </c>
      <c r="B49" s="481" t="s">
        <v>562</v>
      </c>
      <c r="C49" s="471" t="s">
        <v>559</v>
      </c>
      <c r="D49" s="481" t="s">
        <v>611</v>
      </c>
      <c r="E49" s="482" t="s">
        <v>100</v>
      </c>
      <c r="F49" s="492">
        <v>5296.3808567680999</v>
      </c>
      <c r="G49" s="474" t="str">
        <f t="shared" si="0"/>
        <v>M5_SPOL</v>
      </c>
      <c r="H49" s="473"/>
    </row>
    <row r="50" spans="1:8" ht="15.75" x14ac:dyDescent="0.2">
      <c r="A50" s="461"/>
      <c r="B50" s="481" t="s">
        <v>575</v>
      </c>
      <c r="C50" s="471" t="s">
        <v>559</v>
      </c>
      <c r="D50" s="481" t="s">
        <v>612</v>
      </c>
      <c r="E50" s="482" t="s">
        <v>100</v>
      </c>
      <c r="F50" s="492">
        <v>3244.78874066362</v>
      </c>
      <c r="G50" s="474" t="str">
        <f t="shared" si="0"/>
        <v>M5_SPOL</v>
      </c>
      <c r="H50" s="473"/>
    </row>
    <row r="51" spans="1:8" ht="15.75" x14ac:dyDescent="0.2">
      <c r="A51" s="461">
        <v>41</v>
      </c>
      <c r="B51" s="481" t="s">
        <v>575</v>
      </c>
      <c r="C51" s="471" t="s">
        <v>559</v>
      </c>
      <c r="D51" s="481" t="s">
        <v>613</v>
      </c>
      <c r="E51" s="482" t="s">
        <v>107</v>
      </c>
      <c r="F51" s="492">
        <v>72287.218243017167</v>
      </c>
      <c r="G51" s="474" t="str">
        <f t="shared" si="0"/>
        <v>M5_SPOL</v>
      </c>
      <c r="H51" s="473"/>
    </row>
    <row r="52" spans="1:8" ht="15.75" x14ac:dyDescent="0.2">
      <c r="A52" s="461">
        <v>42</v>
      </c>
      <c r="B52" s="481" t="s">
        <v>573</v>
      </c>
      <c r="C52" s="471" t="s">
        <v>559</v>
      </c>
      <c r="D52" s="481" t="s">
        <v>614</v>
      </c>
      <c r="E52" s="482" t="s">
        <v>89</v>
      </c>
      <c r="F52" s="492">
        <v>89020.346199542109</v>
      </c>
      <c r="G52" s="474" t="str">
        <f t="shared" si="0"/>
        <v>M5_SPOL</v>
      </c>
      <c r="H52" s="473"/>
    </row>
    <row r="53" spans="1:8" ht="15.75" x14ac:dyDescent="0.2">
      <c r="A53" s="461">
        <v>43</v>
      </c>
      <c r="B53" s="481" t="s">
        <v>575</v>
      </c>
      <c r="C53" s="471" t="s">
        <v>559</v>
      </c>
      <c r="D53" s="481" t="s">
        <v>615</v>
      </c>
      <c r="E53" s="482" t="s">
        <v>109</v>
      </c>
      <c r="F53" s="492">
        <v>61398.647349906983</v>
      </c>
      <c r="G53" s="474" t="str">
        <f t="shared" si="0"/>
        <v>M5_SPOL</v>
      </c>
      <c r="H53" s="473"/>
    </row>
    <row r="54" spans="1:8" ht="15.75" x14ac:dyDescent="0.2">
      <c r="A54" s="461">
        <v>44</v>
      </c>
      <c r="B54" s="481" t="s">
        <v>573</v>
      </c>
      <c r="C54" s="471" t="s">
        <v>559</v>
      </c>
      <c r="D54" s="481" t="s">
        <v>616</v>
      </c>
      <c r="E54" s="482" t="s">
        <v>101</v>
      </c>
      <c r="F54" s="492">
        <v>9566.7983359577102</v>
      </c>
      <c r="G54" s="474" t="str">
        <f t="shared" si="0"/>
        <v>M5_SPOL</v>
      </c>
      <c r="H54" s="473"/>
    </row>
    <row r="55" spans="1:8" ht="15.75" x14ac:dyDescent="0.2">
      <c r="A55" s="461"/>
      <c r="B55" s="481" t="s">
        <v>573</v>
      </c>
      <c r="C55" s="471" t="s">
        <v>559</v>
      </c>
      <c r="D55" s="481" t="s">
        <v>612</v>
      </c>
      <c r="E55" s="482" t="s">
        <v>100</v>
      </c>
      <c r="F55" s="492">
        <v>13386.578665429088</v>
      </c>
      <c r="G55" s="474" t="s">
        <v>202</v>
      </c>
      <c r="H55" s="473"/>
    </row>
    <row r="56" spans="1:8" ht="15.75" x14ac:dyDescent="0.2">
      <c r="A56" s="461">
        <v>45</v>
      </c>
      <c r="B56" s="481" t="s">
        <v>571</v>
      </c>
      <c r="C56" s="471" t="s">
        <v>559</v>
      </c>
      <c r="D56" s="481" t="s">
        <v>617</v>
      </c>
      <c r="E56" s="482" t="s">
        <v>115</v>
      </c>
      <c r="F56" s="492">
        <v>16107.466712074638</v>
      </c>
      <c r="G56" s="474" t="str">
        <f t="shared" si="0"/>
        <v>M5_SPOL</v>
      </c>
      <c r="H56" s="473"/>
    </row>
    <row r="57" spans="1:8" ht="15.75" x14ac:dyDescent="0.2">
      <c r="A57" s="461">
        <v>46</v>
      </c>
      <c r="B57" s="481" t="s">
        <v>564</v>
      </c>
      <c r="C57" s="471" t="s">
        <v>559</v>
      </c>
      <c r="D57" s="481" t="s">
        <v>618</v>
      </c>
      <c r="E57" s="482" t="s">
        <v>120</v>
      </c>
      <c r="F57" s="492">
        <v>270407.25416013756</v>
      </c>
      <c r="G57" s="474" t="str">
        <f t="shared" si="0"/>
        <v>M5_SPOL</v>
      </c>
      <c r="H57" s="473"/>
    </row>
    <row r="58" spans="1:8" ht="15.75" x14ac:dyDescent="0.2">
      <c r="A58" s="461"/>
      <c r="B58" s="481" t="s">
        <v>564</v>
      </c>
      <c r="C58" s="471" t="s">
        <v>559</v>
      </c>
      <c r="D58" s="481" t="s">
        <v>618</v>
      </c>
      <c r="E58" s="482" t="s">
        <v>124</v>
      </c>
      <c r="F58" s="492">
        <v>1140.6993995551857</v>
      </c>
      <c r="G58" s="474" t="str">
        <f t="shared" si="0"/>
        <v>M5_SPOL</v>
      </c>
      <c r="H58" s="473"/>
    </row>
    <row r="59" spans="1:8" ht="15.75" x14ac:dyDescent="0.2">
      <c r="A59" s="461">
        <v>47</v>
      </c>
      <c r="B59" s="481" t="s">
        <v>564</v>
      </c>
      <c r="C59" s="471" t="s">
        <v>559</v>
      </c>
      <c r="D59" s="481" t="s">
        <v>619</v>
      </c>
      <c r="E59" s="482" t="s">
        <v>121</v>
      </c>
      <c r="F59" s="492">
        <v>42138.714982276724</v>
      </c>
      <c r="G59" s="474" t="str">
        <f t="shared" si="0"/>
        <v>M5_SPOL</v>
      </c>
      <c r="H59" s="473"/>
    </row>
    <row r="60" spans="1:8" ht="15.75" x14ac:dyDescent="0.2">
      <c r="A60" s="461"/>
      <c r="B60" s="481" t="s">
        <v>342</v>
      </c>
      <c r="C60" s="471" t="s">
        <v>559</v>
      </c>
      <c r="D60" s="481" t="s">
        <v>619</v>
      </c>
      <c r="E60" s="482" t="s">
        <v>108</v>
      </c>
      <c r="F60" s="492">
        <v>4505.448752251019</v>
      </c>
      <c r="G60" s="474" t="str">
        <f t="shared" si="0"/>
        <v>M5_SPOL</v>
      </c>
      <c r="H60" s="473"/>
    </row>
    <row r="61" spans="1:8" ht="15.75" x14ac:dyDescent="0.2">
      <c r="A61" s="461">
        <v>48</v>
      </c>
      <c r="B61" s="481" t="s">
        <v>568</v>
      </c>
      <c r="C61" s="471" t="s">
        <v>559</v>
      </c>
      <c r="D61" s="481" t="s">
        <v>620</v>
      </c>
      <c r="E61" s="482" t="s">
        <v>130</v>
      </c>
      <c r="F61" s="492">
        <v>22757.526120948241</v>
      </c>
      <c r="G61" s="474" t="str">
        <f t="shared" si="0"/>
        <v>M5_SPOL</v>
      </c>
      <c r="H61" s="473"/>
    </row>
    <row r="62" spans="1:8" ht="15.75" x14ac:dyDescent="0.2">
      <c r="A62" s="461"/>
      <c r="B62" s="481" t="s">
        <v>592</v>
      </c>
      <c r="C62" s="471" t="s">
        <v>559</v>
      </c>
      <c r="D62" s="481" t="s">
        <v>621</v>
      </c>
      <c r="E62" s="482" t="s">
        <v>107</v>
      </c>
      <c r="F62" s="492">
        <v>22338.260064213639</v>
      </c>
      <c r="G62" s="474" t="str">
        <f t="shared" si="0"/>
        <v>M5_SPOL</v>
      </c>
      <c r="H62" s="473"/>
    </row>
    <row r="63" spans="1:8" ht="15.75" x14ac:dyDescent="0.2">
      <c r="A63" s="461">
        <v>49</v>
      </c>
      <c r="B63" s="481" t="s">
        <v>592</v>
      </c>
      <c r="C63" s="471" t="s">
        <v>559</v>
      </c>
      <c r="D63" s="481" t="s">
        <v>621</v>
      </c>
      <c r="E63" s="482" t="s">
        <v>140</v>
      </c>
      <c r="F63" s="492">
        <v>45625.015345888867</v>
      </c>
      <c r="G63" s="474" t="str">
        <f t="shared" si="0"/>
        <v>M5_SPOL</v>
      </c>
      <c r="H63" s="473"/>
    </row>
    <row r="64" spans="1:8" ht="15.75" x14ac:dyDescent="0.2">
      <c r="A64" s="461">
        <v>51</v>
      </c>
      <c r="B64" s="483" t="s">
        <v>497</v>
      </c>
      <c r="C64" s="471" t="s">
        <v>559</v>
      </c>
      <c r="D64" s="483" t="s">
        <v>623</v>
      </c>
      <c r="E64" s="484" t="s">
        <v>31</v>
      </c>
      <c r="F64" s="493">
        <v>224701.70524211289</v>
      </c>
      <c r="G64" s="474" t="str">
        <f t="shared" si="0"/>
        <v>M6_HUM_</v>
      </c>
      <c r="H64" s="473"/>
    </row>
    <row r="65" spans="1:8" ht="15.75" x14ac:dyDescent="0.2">
      <c r="A65" s="461"/>
      <c r="B65" s="483" t="s">
        <v>497</v>
      </c>
      <c r="C65" s="471" t="s">
        <v>559</v>
      </c>
      <c r="D65" s="483" t="s">
        <v>624</v>
      </c>
      <c r="E65" s="484" t="s">
        <v>625</v>
      </c>
      <c r="F65" s="493">
        <v>10925.621780881645</v>
      </c>
      <c r="G65" s="474" t="str">
        <f t="shared" si="0"/>
        <v>M6_HUM_</v>
      </c>
      <c r="H65" s="473"/>
    </row>
    <row r="66" spans="1:8" ht="15.75" x14ac:dyDescent="0.2">
      <c r="A66" s="461">
        <v>52</v>
      </c>
      <c r="B66" s="483" t="s">
        <v>575</v>
      </c>
      <c r="C66" s="471" t="s">
        <v>559</v>
      </c>
      <c r="D66" s="483" t="s">
        <v>626</v>
      </c>
      <c r="E66" s="484" t="s">
        <v>108</v>
      </c>
      <c r="F66" s="493">
        <v>18222.917416172881</v>
      </c>
      <c r="G66" s="474" t="str">
        <f t="shared" si="0"/>
        <v>M6_HUM_</v>
      </c>
      <c r="H66" s="473"/>
    </row>
    <row r="67" spans="1:8" ht="15.75" x14ac:dyDescent="0.2">
      <c r="A67" s="461">
        <v>53</v>
      </c>
      <c r="B67" s="483" t="s">
        <v>579</v>
      </c>
      <c r="C67" s="471" t="s">
        <v>559</v>
      </c>
      <c r="D67" s="483" t="s">
        <v>627</v>
      </c>
      <c r="E67" s="484" t="s">
        <v>95</v>
      </c>
      <c r="F67" s="493">
        <v>572.6639593982411</v>
      </c>
      <c r="G67" s="474" t="str">
        <f t="shared" si="0"/>
        <v>M6_HUM_</v>
      </c>
      <c r="H67" s="473"/>
    </row>
    <row r="68" spans="1:8" ht="15.75" x14ac:dyDescent="0.2">
      <c r="A68" s="461"/>
      <c r="B68" s="483" t="s">
        <v>571</v>
      </c>
      <c r="C68" s="471" t="s">
        <v>559</v>
      </c>
      <c r="D68" s="483" t="s">
        <v>628</v>
      </c>
      <c r="E68" s="484" t="s">
        <v>117</v>
      </c>
      <c r="F68" s="493">
        <v>399.24166499929282</v>
      </c>
      <c r="G68" s="474" t="s">
        <v>557</v>
      </c>
      <c r="H68" s="473"/>
    </row>
    <row r="69" spans="1:8" ht="15.75" x14ac:dyDescent="0.2">
      <c r="A69" s="461"/>
      <c r="B69" s="483" t="s">
        <v>571</v>
      </c>
      <c r="C69" s="471" t="s">
        <v>559</v>
      </c>
      <c r="D69" s="483" t="s">
        <v>629</v>
      </c>
      <c r="E69" s="484" t="s">
        <v>100</v>
      </c>
      <c r="F69" s="493">
        <v>170502.4456227801</v>
      </c>
      <c r="G69" s="474" t="str">
        <f t="shared" si="0"/>
        <v>M6_HUM_</v>
      </c>
      <c r="H69" s="473"/>
    </row>
    <row r="70" spans="1:8" ht="15.75" x14ac:dyDescent="0.2">
      <c r="A70" s="461"/>
      <c r="B70" s="483" t="s">
        <v>573</v>
      </c>
      <c r="C70" s="471" t="s">
        <v>559</v>
      </c>
      <c r="D70" s="483" t="s">
        <v>630</v>
      </c>
      <c r="E70" s="484" t="s">
        <v>107</v>
      </c>
      <c r="F70" s="493">
        <v>14063.471643428211</v>
      </c>
      <c r="G70" s="474" t="str">
        <f t="shared" si="0"/>
        <v>M6_HUM_</v>
      </c>
      <c r="H70" s="473"/>
    </row>
    <row r="71" spans="1:8" ht="15.75" x14ac:dyDescent="0.2">
      <c r="A71" s="461"/>
      <c r="B71" s="483" t="s">
        <v>564</v>
      </c>
      <c r="C71" s="471" t="s">
        <v>559</v>
      </c>
      <c r="D71" s="483" t="s">
        <v>630</v>
      </c>
      <c r="E71" s="484" t="s">
        <v>123</v>
      </c>
      <c r="F71" s="493">
        <v>14853.667921159264</v>
      </c>
      <c r="G71" s="474" t="s">
        <v>557</v>
      </c>
      <c r="H71" s="473"/>
    </row>
    <row r="72" spans="1:8" ht="15.75" x14ac:dyDescent="0.2">
      <c r="A72" s="461"/>
      <c r="B72" s="483" t="s">
        <v>564</v>
      </c>
      <c r="C72" s="471" t="s">
        <v>559</v>
      </c>
      <c r="D72" s="483" t="s">
        <v>631</v>
      </c>
      <c r="E72" s="484" t="s">
        <v>124</v>
      </c>
      <c r="F72" s="493">
        <v>17732.063911488134</v>
      </c>
      <c r="G72" s="474" t="s">
        <v>557</v>
      </c>
      <c r="H72" s="473"/>
    </row>
    <row r="73" spans="1:8" ht="15.75" x14ac:dyDescent="0.2">
      <c r="A73" s="461">
        <v>54</v>
      </c>
      <c r="B73" s="483" t="s">
        <v>564</v>
      </c>
      <c r="C73" s="471" t="s">
        <v>559</v>
      </c>
      <c r="D73" s="483" t="s">
        <v>632</v>
      </c>
      <c r="E73" s="484" t="s">
        <v>100</v>
      </c>
      <c r="F73" s="493">
        <v>8529.4174451906747</v>
      </c>
      <c r="G73" s="474" t="str">
        <f t="shared" si="0"/>
        <v>M6_HUM_</v>
      </c>
      <c r="H73" s="473"/>
    </row>
    <row r="74" spans="1:8" ht="15.75" x14ac:dyDescent="0.2">
      <c r="A74" s="461">
        <v>55</v>
      </c>
      <c r="B74" s="483" t="s">
        <v>342</v>
      </c>
      <c r="C74" s="471" t="s">
        <v>559</v>
      </c>
      <c r="D74" s="483" t="s">
        <v>633</v>
      </c>
      <c r="E74" s="485" t="s">
        <v>108</v>
      </c>
      <c r="F74" s="493">
        <v>43687.055776236739</v>
      </c>
      <c r="G74" s="474" t="str">
        <f t="shared" si="0"/>
        <v>M6_HUM_</v>
      </c>
      <c r="H74" s="473"/>
    </row>
    <row r="75" spans="1:8" ht="15.75" x14ac:dyDescent="0.2">
      <c r="A75" s="461">
        <v>56</v>
      </c>
      <c r="B75" s="483" t="s">
        <v>342</v>
      </c>
      <c r="C75" s="471" t="s">
        <v>559</v>
      </c>
      <c r="D75" s="483" t="s">
        <v>634</v>
      </c>
      <c r="E75" s="485" t="s">
        <v>100</v>
      </c>
      <c r="F75" s="493">
        <v>23830.541266276232</v>
      </c>
      <c r="G75" s="474" t="str">
        <f t="shared" si="0"/>
        <v>M6_HUM_</v>
      </c>
      <c r="H75" s="473"/>
    </row>
    <row r="76" spans="1:8" ht="15.75" x14ac:dyDescent="0.2">
      <c r="A76" s="461">
        <v>57</v>
      </c>
      <c r="B76" s="483" t="s">
        <v>592</v>
      </c>
      <c r="C76" s="471" t="s">
        <v>559</v>
      </c>
      <c r="D76" s="483" t="s">
        <v>622</v>
      </c>
      <c r="E76" s="485" t="s">
        <v>107</v>
      </c>
      <c r="F76" s="493">
        <v>3323.1863498758107</v>
      </c>
      <c r="G76" s="474" t="str">
        <f t="shared" si="0"/>
        <v>M6_HUM_</v>
      </c>
      <c r="H76" s="473"/>
    </row>
    <row r="77" spans="1:8" ht="15.75" x14ac:dyDescent="0.2">
      <c r="A77" s="461">
        <v>58</v>
      </c>
      <c r="B77" s="486" t="s">
        <v>341</v>
      </c>
      <c r="C77" s="471" t="s">
        <v>559</v>
      </c>
      <c r="D77" s="486" t="s">
        <v>635</v>
      </c>
      <c r="E77" s="486"/>
      <c r="F77" s="494">
        <v>185811.70288765075</v>
      </c>
      <c r="G77" s="474" t="str">
        <f t="shared" si="0"/>
        <v xml:space="preserve">M6_UM_ </v>
      </c>
    </row>
    <row r="78" spans="1:8" ht="15.75" x14ac:dyDescent="0.2">
      <c r="A78" s="461">
        <v>59</v>
      </c>
      <c r="B78" s="486" t="s">
        <v>339</v>
      </c>
      <c r="C78" s="471" t="s">
        <v>559</v>
      </c>
      <c r="D78" s="486" t="s">
        <v>636</v>
      </c>
      <c r="E78" s="486"/>
      <c r="F78" s="494">
        <v>287081.81679918664</v>
      </c>
      <c r="G78" s="474" t="str">
        <f t="shared" si="0"/>
        <v xml:space="preserve">M6_UM_ </v>
      </c>
    </row>
    <row r="79" spans="1:8" ht="15.75" x14ac:dyDescent="0.2">
      <c r="A79" s="461">
        <v>60</v>
      </c>
      <c r="B79" s="486" t="s">
        <v>340</v>
      </c>
      <c r="C79" s="471" t="s">
        <v>559</v>
      </c>
      <c r="D79" s="486" t="s">
        <v>637</v>
      </c>
      <c r="E79" s="486"/>
      <c r="F79" s="494">
        <v>263695.87009099824</v>
      </c>
      <c r="G79" s="474" t="str">
        <f t="shared" si="0"/>
        <v xml:space="preserve">M6_UM_ </v>
      </c>
    </row>
    <row r="80" spans="1:8" ht="15.75" x14ac:dyDescent="0.2">
      <c r="B80" s="486" t="s">
        <v>336</v>
      </c>
      <c r="C80" s="471" t="s">
        <v>559</v>
      </c>
      <c r="D80" s="486" t="s">
        <v>638</v>
      </c>
      <c r="E80" s="486"/>
      <c r="F80" s="494">
        <v>319531.61022216437</v>
      </c>
      <c r="G80" s="474" t="s">
        <v>558</v>
      </c>
    </row>
    <row r="81" spans="6:6" ht="18" x14ac:dyDescent="0.25">
      <c r="F81" s="495">
        <f>SUM(F3:F80)</f>
        <v>17602017.952204902</v>
      </c>
    </row>
  </sheetData>
  <autoFilter ref="A2:G79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fitToWidth="2" orientation="landscape" r:id="rId1"/>
  <headerFooter>
    <oddHeader>&amp;C&amp;"Arial CE,Tučné"&amp;16Tabuľka č. 14ab - Excelentné pracoviská</oddHeader>
    <oddFooter>&amp;L&amp;A&amp;C&amp;D</oddFooter>
  </headerFooter>
  <ignoredErrors>
    <ignoredError sqref="C9:C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opLeftCell="B1" workbookViewId="0">
      <selection activeCell="B4" sqref="B4"/>
    </sheetView>
  </sheetViews>
  <sheetFormatPr defaultRowHeight="15" x14ac:dyDescent="0.25"/>
  <cols>
    <col min="1" max="1" width="17.5703125" hidden="1" customWidth="1"/>
    <col min="2" max="2" width="21" customWidth="1"/>
    <col min="3" max="3" width="16.5703125" bestFit="1" customWidth="1"/>
    <col min="4" max="4" width="13.42578125" bestFit="1" customWidth="1"/>
    <col min="5" max="5" width="16.5703125" hidden="1" customWidth="1"/>
    <col min="6" max="6" width="6.5703125" hidden="1" customWidth="1"/>
    <col min="7" max="7" width="14.85546875" hidden="1" customWidth="1"/>
    <col min="8" max="8" width="16" hidden="1" customWidth="1"/>
    <col min="9" max="9" width="16" customWidth="1"/>
    <col min="10" max="10" width="20" customWidth="1"/>
    <col min="11" max="11" width="14.85546875" customWidth="1"/>
    <col min="12" max="12" width="18" bestFit="1" customWidth="1"/>
    <col min="13" max="13" width="14.85546875" hidden="1" customWidth="1"/>
    <col min="14" max="14" width="15.42578125" bestFit="1" customWidth="1"/>
    <col min="15" max="15" width="20.5703125" bestFit="1" customWidth="1"/>
    <col min="16" max="16" width="15.140625" customWidth="1"/>
    <col min="17" max="17" width="13.85546875" customWidth="1"/>
    <col min="18" max="18" width="6.5703125" customWidth="1"/>
    <col min="19" max="19" width="14" customWidth="1"/>
    <col min="20" max="20" width="10.85546875" bestFit="1" customWidth="1"/>
    <col min="21" max="21" width="10.5703125" customWidth="1"/>
    <col min="22" max="22" width="15.42578125" bestFit="1" customWidth="1"/>
    <col min="23" max="23" width="17.140625" hidden="1" customWidth="1"/>
    <col min="24" max="24" width="15.42578125" bestFit="1" customWidth="1"/>
    <col min="25" max="25" width="8.5703125" bestFit="1" customWidth="1"/>
    <col min="26" max="26" width="11.5703125" hidden="1" customWidth="1"/>
    <col min="27" max="27" width="19.140625" hidden="1" customWidth="1"/>
    <col min="28" max="28" width="13.85546875" bestFit="1" customWidth="1"/>
    <col min="29" max="29" width="16.42578125" bestFit="1" customWidth="1"/>
    <col min="30" max="30" width="19.140625" hidden="1" customWidth="1"/>
    <col min="31" max="31" width="12.42578125" hidden="1" customWidth="1"/>
    <col min="32" max="32" width="15" hidden="1" customWidth="1"/>
    <col min="33" max="33" width="12.5703125" bestFit="1" customWidth="1"/>
    <col min="34" max="35" width="12.140625" bestFit="1" customWidth="1"/>
    <col min="36" max="36" width="14" customWidth="1"/>
  </cols>
  <sheetData>
    <row r="1" spans="1:36" x14ac:dyDescent="0.25">
      <c r="A1" s="1" t="s">
        <v>213</v>
      </c>
      <c r="B1" s="1" t="s">
        <v>458</v>
      </c>
      <c r="C1" s="1" t="s">
        <v>208</v>
      </c>
      <c r="D1" s="33" t="s">
        <v>8</v>
      </c>
      <c r="E1" s="33"/>
      <c r="F1" s="33"/>
      <c r="J1" s="45" t="s">
        <v>459</v>
      </c>
      <c r="K1" s="1" t="s">
        <v>208</v>
      </c>
      <c r="L1" s="33" t="s">
        <v>8</v>
      </c>
      <c r="M1" s="28"/>
      <c r="N1" s="28"/>
      <c r="O1" s="45" t="s">
        <v>537</v>
      </c>
      <c r="P1" s="1" t="s">
        <v>208</v>
      </c>
      <c r="Q1" s="33" t="s">
        <v>8</v>
      </c>
    </row>
    <row r="2" spans="1:36" x14ac:dyDescent="0.25">
      <c r="A2" s="130">
        <v>26884645.07</v>
      </c>
      <c r="B2" s="127">
        <f>A2-A4</f>
        <v>18658146.296399999</v>
      </c>
      <c r="C2" s="31">
        <f>B2*0.6</f>
        <v>11194887.77784</v>
      </c>
      <c r="D2" s="127">
        <f>C2*0.1</f>
        <v>1119488.7777839999</v>
      </c>
      <c r="E2" s="127"/>
      <c r="F2" s="127"/>
      <c r="G2" s="31"/>
      <c r="H2" s="31"/>
      <c r="I2" s="31"/>
      <c r="J2" s="269">
        <v>18910594</v>
      </c>
      <c r="K2" s="31">
        <f>0.6*J2</f>
        <v>11346356.4</v>
      </c>
      <c r="L2" s="57">
        <f>K2*0.1</f>
        <v>1134635.6400000001</v>
      </c>
      <c r="M2" s="28"/>
      <c r="N2" s="28"/>
      <c r="O2" s="436">
        <v>17602018</v>
      </c>
      <c r="P2" s="28">
        <f>0.6*O2</f>
        <v>10561210.799999999</v>
      </c>
      <c r="Q2" s="436">
        <f>P2*0.1</f>
        <v>1056121.0799999998</v>
      </c>
    </row>
    <row r="3" spans="1:36" x14ac:dyDescent="0.25">
      <c r="A3" s="1" t="s">
        <v>212</v>
      </c>
      <c r="B3" s="1" t="s">
        <v>460</v>
      </c>
      <c r="J3" s="1" t="s">
        <v>461</v>
      </c>
      <c r="K3" s="31"/>
      <c r="L3" s="31"/>
      <c r="M3" s="28"/>
      <c r="N3" s="28"/>
      <c r="O3" s="320" t="s">
        <v>536</v>
      </c>
      <c r="P3" s="28"/>
      <c r="Q3" s="28"/>
    </row>
    <row r="4" spans="1:36" x14ac:dyDescent="0.25">
      <c r="A4" s="130">
        <v>8226498.7736</v>
      </c>
      <c r="B4" s="127">
        <f>B2-D2</f>
        <v>17538657.518615998</v>
      </c>
      <c r="J4" s="57">
        <f>J2-L2</f>
        <v>17775958.359999999</v>
      </c>
      <c r="K4" s="31"/>
      <c r="L4" s="31"/>
      <c r="O4" s="436">
        <f>O2-Q2</f>
        <v>16545896.92</v>
      </c>
      <c r="P4" s="28"/>
      <c r="Q4" s="28"/>
    </row>
    <row r="5" spans="1:36" x14ac:dyDescent="0.25">
      <c r="A5" s="15"/>
      <c r="C5" s="1" t="s">
        <v>346</v>
      </c>
      <c r="D5" s="1" t="s">
        <v>347</v>
      </c>
      <c r="E5" s="1" t="s">
        <v>266</v>
      </c>
      <c r="F5" s="1" t="s">
        <v>153</v>
      </c>
      <c r="G5" s="1" t="s">
        <v>348</v>
      </c>
      <c r="H5" s="1" t="s">
        <v>401</v>
      </c>
      <c r="I5" s="1" t="s">
        <v>424</v>
      </c>
      <c r="J5" s="1" t="s">
        <v>450</v>
      </c>
      <c r="K5" s="1" t="s">
        <v>351</v>
      </c>
      <c r="L5" s="1" t="s">
        <v>425</v>
      </c>
      <c r="M5" s="1" t="s">
        <v>402</v>
      </c>
      <c r="N5" s="1" t="s">
        <v>451</v>
      </c>
      <c r="O5" s="1" t="s">
        <v>349</v>
      </c>
      <c r="P5" s="1" t="s">
        <v>330</v>
      </c>
      <c r="Q5" s="1" t="s">
        <v>265</v>
      </c>
      <c r="R5" s="1" t="s">
        <v>153</v>
      </c>
      <c r="S5" s="1" t="s">
        <v>267</v>
      </c>
      <c r="T5" s="1" t="s">
        <v>377</v>
      </c>
      <c r="U5" s="1" t="s">
        <v>447</v>
      </c>
      <c r="V5" s="1" t="s">
        <v>350</v>
      </c>
      <c r="W5" s="1" t="s">
        <v>403</v>
      </c>
      <c r="X5" s="1" t="s">
        <v>452</v>
      </c>
      <c r="Z5" s="1" t="s">
        <v>210</v>
      </c>
      <c r="AA5" s="1" t="s">
        <v>268</v>
      </c>
      <c r="AB5" s="1" t="s">
        <v>352</v>
      </c>
      <c r="AC5" s="1" t="s">
        <v>426</v>
      </c>
      <c r="AD5" s="1" t="s">
        <v>404</v>
      </c>
      <c r="AE5" s="1" t="s">
        <v>209</v>
      </c>
      <c r="AF5" s="1" t="s">
        <v>269</v>
      </c>
      <c r="AG5" s="1" t="s">
        <v>454</v>
      </c>
      <c r="AH5" s="1" t="s">
        <v>353</v>
      </c>
      <c r="AI5" s="1" t="s">
        <v>427</v>
      </c>
      <c r="AJ5" s="1" t="s">
        <v>453</v>
      </c>
    </row>
    <row r="6" spans="1:36" x14ac:dyDescent="0.25">
      <c r="A6" s="125"/>
      <c r="B6" s="129" t="s">
        <v>198</v>
      </c>
      <c r="C6" s="28">
        <v>28658</v>
      </c>
      <c r="D6" s="28">
        <v>29370</v>
      </c>
      <c r="E6" s="28">
        <v>28765</v>
      </c>
      <c r="F6" s="30">
        <f t="shared" ref="F6:F11" si="0">C6/C$12</f>
        <v>0.36897128878588903</v>
      </c>
      <c r="G6" s="30">
        <f t="shared" ref="G6:G11" si="1">E6/E$12</f>
        <v>0.36682096994274199</v>
      </c>
      <c r="H6" s="28">
        <v>43970</v>
      </c>
      <c r="I6" s="28">
        <v>20025</v>
      </c>
      <c r="J6" s="28">
        <v>29600</v>
      </c>
      <c r="K6" s="30">
        <f>D6/D$12</f>
        <v>0.31360447609793601</v>
      </c>
      <c r="L6" s="30">
        <f t="shared" ref="L6:L11" si="2">I6/I$12</f>
        <v>0.32551448356578561</v>
      </c>
      <c r="M6" s="30">
        <f t="shared" ref="M6:M11" si="3">H6/H$12</f>
        <v>0.33834528609683279</v>
      </c>
      <c r="N6" s="30">
        <f>J6/J$12</f>
        <v>0.30636430441847706</v>
      </c>
      <c r="O6" s="28">
        <v>5347944</v>
      </c>
      <c r="P6" s="28">
        <v>6025106</v>
      </c>
      <c r="Q6" s="28">
        <v>5530171</v>
      </c>
      <c r="R6" s="30">
        <f t="shared" ref="R6:R11" si="4">O6/O$12</f>
        <v>0.26606922190654225</v>
      </c>
      <c r="S6" s="30">
        <f t="shared" ref="S6:S11" si="5">Q6/Q$12</f>
        <v>0.28494306415925896</v>
      </c>
      <c r="T6" s="28">
        <v>6962631</v>
      </c>
      <c r="U6" s="28">
        <v>11399648</v>
      </c>
      <c r="V6" s="30">
        <f t="shared" ref="V6:V11" si="6">P6/P$12</f>
        <v>0.30916484985269133</v>
      </c>
      <c r="W6" s="30">
        <f t="shared" ref="W6:W11" si="7">T6/T$12</f>
        <v>0.25773257201643651</v>
      </c>
      <c r="X6" s="30">
        <f>U6/U$12</f>
        <v>0.3226393392142301</v>
      </c>
      <c r="Y6" s="129" t="s">
        <v>198</v>
      </c>
      <c r="Z6" s="181">
        <f t="shared" ref="Z6:AA11" si="8">(0.6*F6)+(0.4*R6)</f>
        <v>0.32781046203415032</v>
      </c>
      <c r="AA6" s="181">
        <f t="shared" si="8"/>
        <v>0.33406980762934879</v>
      </c>
      <c r="AB6" s="181">
        <f t="shared" ref="AB6:AB11" si="9">(0.6*K6)+(0.4*V6)</f>
        <v>0.31182862559983815</v>
      </c>
      <c r="AC6" s="181">
        <f t="shared" ref="AC6:AD11" si="10">(0.6*L6)+(0.4*V6)</f>
        <v>0.31897463008054788</v>
      </c>
      <c r="AD6" s="181">
        <f t="shared" si="10"/>
        <v>0.30610020046467429</v>
      </c>
      <c r="AE6" s="57">
        <f t="shared" ref="AE6:AE11" si="11">Z6*B$4</f>
        <v>5749355.4246362345</v>
      </c>
      <c r="AF6" s="31">
        <f t="shared" ref="AF6:AF11" si="12">AA6*B$4</f>
        <v>5859135.9433210781</v>
      </c>
      <c r="AG6" s="30">
        <f>(0.6*N6)+(0.4*X6)</f>
        <v>0.31287431833677826</v>
      </c>
      <c r="AH6" s="31">
        <f t="shared" ref="AH6:AH11" si="13">AB6*B$4</f>
        <v>5469055.4688962949</v>
      </c>
      <c r="AI6" s="31">
        <f t="shared" ref="AI6:AI11" si="14">AC6*B$4</f>
        <v>5594386.7941099582</v>
      </c>
      <c r="AJ6" s="31">
        <f>AG6*J$4</f>
        <v>5561640.8546679541</v>
      </c>
    </row>
    <row r="7" spans="1:36" x14ac:dyDescent="0.25">
      <c r="A7" s="125"/>
      <c r="B7" s="129" t="s">
        <v>199</v>
      </c>
      <c r="C7" s="28">
        <v>19736</v>
      </c>
      <c r="D7" s="28">
        <v>27221</v>
      </c>
      <c r="E7" s="28">
        <v>20474</v>
      </c>
      <c r="F7" s="30">
        <f t="shared" si="0"/>
        <v>0.25410068237414701</v>
      </c>
      <c r="G7" s="30">
        <f t="shared" si="1"/>
        <v>0.26109134498896924</v>
      </c>
      <c r="H7" s="28">
        <v>36586</v>
      </c>
      <c r="I7" s="28">
        <v>18056</v>
      </c>
      <c r="J7" s="28">
        <v>29008</v>
      </c>
      <c r="K7" s="30">
        <f t="shared" ref="K7:K11" si="15">D7/D$12</f>
        <v>0.29065806754722218</v>
      </c>
      <c r="L7" s="30">
        <f t="shared" si="2"/>
        <v>0.29350759127409864</v>
      </c>
      <c r="M7" s="30">
        <f t="shared" si="3"/>
        <v>0.2815260549724522</v>
      </c>
      <c r="N7" s="30">
        <f t="shared" ref="N7:N11" si="16">J7/J$12</f>
        <v>0.30023701833010752</v>
      </c>
      <c r="O7" s="28">
        <v>7006819</v>
      </c>
      <c r="P7" s="28">
        <v>5625731</v>
      </c>
      <c r="Q7" s="28">
        <v>6652560</v>
      </c>
      <c r="R7" s="30">
        <f t="shared" si="4"/>
        <v>0.34860104731275732</v>
      </c>
      <c r="S7" s="30">
        <f t="shared" si="5"/>
        <v>0.34277436102849623</v>
      </c>
      <c r="T7" s="28">
        <v>9409802</v>
      </c>
      <c r="U7" s="28">
        <v>9695879</v>
      </c>
      <c r="V7" s="30">
        <f t="shared" si="6"/>
        <v>0.28867181422644367</v>
      </c>
      <c r="W7" s="30">
        <f t="shared" si="7"/>
        <v>0.34831839740256354</v>
      </c>
      <c r="X7" s="30">
        <f t="shared" ref="X7:X12" si="17">U7/U$12</f>
        <v>0.27441829727208505</v>
      </c>
      <c r="Y7" s="129" t="s">
        <v>199</v>
      </c>
      <c r="Z7" s="181">
        <f t="shared" si="8"/>
        <v>0.29190082834959113</v>
      </c>
      <c r="AA7" s="181">
        <f t="shared" si="8"/>
        <v>0.29376455140478008</v>
      </c>
      <c r="AB7" s="181">
        <f t="shared" si="9"/>
        <v>0.28986356621891074</v>
      </c>
      <c r="AC7" s="181">
        <f t="shared" si="10"/>
        <v>0.29157328045503667</v>
      </c>
      <c r="AD7" s="181">
        <f t="shared" si="10"/>
        <v>0.30824299194449672</v>
      </c>
      <c r="AE7" s="57">
        <f t="shared" si="11"/>
        <v>5119548.6578237945</v>
      </c>
      <c r="AF7" s="31">
        <f t="shared" si="12"/>
        <v>5152235.8581983019</v>
      </c>
      <c r="AG7" s="30">
        <f t="shared" ref="AG7:AG11" si="18">(0.6*N7)+(0.4*X7)</f>
        <v>0.28990952990689856</v>
      </c>
      <c r="AH7" s="31">
        <f t="shared" si="13"/>
        <v>5083817.8150381455</v>
      </c>
      <c r="AI7" s="31">
        <f t="shared" si="14"/>
        <v>5113803.9074802604</v>
      </c>
      <c r="AJ7" s="31">
        <f t="shared" ref="AJ7:AJ11" si="19">AG7*J$4</f>
        <v>5153419.7317922032</v>
      </c>
    </row>
    <row r="8" spans="1:36" x14ac:dyDescent="0.25">
      <c r="A8" s="125"/>
      <c r="B8" s="129" t="s">
        <v>200</v>
      </c>
      <c r="C8" s="28">
        <v>14214</v>
      </c>
      <c r="D8" s="28">
        <v>16882</v>
      </c>
      <c r="E8" s="28">
        <v>14086</v>
      </c>
      <c r="F8" s="30">
        <f t="shared" si="0"/>
        <v>0.18300502124372345</v>
      </c>
      <c r="G8" s="30">
        <f t="shared" si="1"/>
        <v>0.17962941709068186</v>
      </c>
      <c r="H8" s="28">
        <v>23082</v>
      </c>
      <c r="I8" s="28">
        <v>9557</v>
      </c>
      <c r="J8" s="28">
        <v>14681</v>
      </c>
      <c r="K8" s="30">
        <f t="shared" si="15"/>
        <v>0.18026117689769683</v>
      </c>
      <c r="L8" s="30">
        <f t="shared" si="2"/>
        <v>0.15535290484085959</v>
      </c>
      <c r="M8" s="30">
        <f t="shared" si="3"/>
        <v>0.17761396164855797</v>
      </c>
      <c r="N8" s="30">
        <f t="shared" si="16"/>
        <v>0.1519504849043129</v>
      </c>
      <c r="O8" s="28">
        <v>970457</v>
      </c>
      <c r="P8" s="28">
        <v>1595531</v>
      </c>
      <c r="Q8" s="28">
        <v>980457</v>
      </c>
      <c r="R8" s="30">
        <f t="shared" si="4"/>
        <v>4.8281870356861864E-2</v>
      </c>
      <c r="S8" s="30">
        <f t="shared" si="5"/>
        <v>5.0518224817350958E-2</v>
      </c>
      <c r="T8" s="28">
        <v>1984718</v>
      </c>
      <c r="U8" s="28">
        <v>2058564</v>
      </c>
      <c r="V8" s="30">
        <f t="shared" si="6"/>
        <v>8.1871107670191096E-2</v>
      </c>
      <c r="W8" s="30">
        <f t="shared" si="7"/>
        <v>7.3467411222470053E-2</v>
      </c>
      <c r="X8" s="30">
        <f t="shared" si="17"/>
        <v>5.8262652381038636E-2</v>
      </c>
      <c r="Y8" s="129" t="s">
        <v>200</v>
      </c>
      <c r="Z8" s="181">
        <f t="shared" si="8"/>
        <v>0.1291157608889788</v>
      </c>
      <c r="AA8" s="181">
        <f t="shared" si="8"/>
        <v>0.12798494018134951</v>
      </c>
      <c r="AB8" s="181">
        <f t="shared" si="9"/>
        <v>0.14090514920669453</v>
      </c>
      <c r="AC8" s="181">
        <f t="shared" si="10"/>
        <v>0.1259601859725922</v>
      </c>
      <c r="AD8" s="181">
        <f t="shared" si="10"/>
        <v>0.1359553414781228</v>
      </c>
      <c r="AE8" s="57">
        <f t="shared" si="11"/>
        <v>2264517.1104873135</v>
      </c>
      <c r="AF8" s="31">
        <f t="shared" si="12"/>
        <v>2244684.0333812442</v>
      </c>
      <c r="AG8" s="30">
        <f t="shared" si="18"/>
        <v>0.11447535189500319</v>
      </c>
      <c r="AH8" s="31">
        <f t="shared" si="13"/>
        <v>2471287.154545702</v>
      </c>
      <c r="AI8" s="31">
        <f t="shared" si="14"/>
        <v>2209172.5627544736</v>
      </c>
      <c r="AJ8" s="31">
        <f t="shared" si="19"/>
        <v>2034909.0885319237</v>
      </c>
    </row>
    <row r="9" spans="1:36" x14ac:dyDescent="0.25">
      <c r="A9" s="125"/>
      <c r="B9" s="129" t="s">
        <v>201</v>
      </c>
      <c r="C9" s="28">
        <v>5908</v>
      </c>
      <c r="D9" s="28">
        <v>8667</v>
      </c>
      <c r="E9" s="28">
        <v>5956</v>
      </c>
      <c r="F9" s="30">
        <f t="shared" si="0"/>
        <v>7.6065404918243859E-2</v>
      </c>
      <c r="G9" s="30">
        <f t="shared" si="1"/>
        <v>7.5952918372291719E-2</v>
      </c>
      <c r="H9" s="28">
        <v>10743</v>
      </c>
      <c r="I9" s="28">
        <v>5238</v>
      </c>
      <c r="J9" s="28">
        <v>8042</v>
      </c>
      <c r="K9" s="30">
        <f t="shared" si="15"/>
        <v>9.2543751935335761E-2</v>
      </c>
      <c r="L9" s="30">
        <f t="shared" si="2"/>
        <v>8.5145810982151571E-2</v>
      </c>
      <c r="M9" s="30">
        <f t="shared" si="3"/>
        <v>8.2666440949244357E-2</v>
      </c>
      <c r="N9" s="30">
        <f t="shared" si="16"/>
        <v>8.3235869463965967E-2</v>
      </c>
      <c r="O9" s="28">
        <v>352408</v>
      </c>
      <c r="P9" s="28">
        <v>605541</v>
      </c>
      <c r="Q9" s="28">
        <v>214129</v>
      </c>
      <c r="R9" s="30">
        <f t="shared" si="4"/>
        <v>1.7532891584811049E-2</v>
      </c>
      <c r="S9" s="30">
        <f t="shared" si="5"/>
        <v>1.1033035576179826E-2</v>
      </c>
      <c r="T9" s="28">
        <v>722693</v>
      </c>
      <c r="U9" s="28">
        <v>1133755</v>
      </c>
      <c r="V9" s="30">
        <f t="shared" si="6"/>
        <v>3.1071983189117094E-2</v>
      </c>
      <c r="W9" s="30">
        <f t="shared" si="7"/>
        <v>2.6751600891713859E-2</v>
      </c>
      <c r="X9" s="30">
        <f t="shared" si="17"/>
        <v>3.2088180620211203E-2</v>
      </c>
      <c r="Y9" s="129" t="s">
        <v>201</v>
      </c>
      <c r="Z9" s="181">
        <f t="shared" si="8"/>
        <v>5.2652399584870731E-2</v>
      </c>
      <c r="AA9" s="181">
        <f t="shared" si="8"/>
        <v>4.9984965253846964E-2</v>
      </c>
      <c r="AB9" s="181">
        <f t="shared" si="9"/>
        <v>6.79550444368483E-2</v>
      </c>
      <c r="AC9" s="181">
        <f t="shared" si="10"/>
        <v>6.3516279864937783E-2</v>
      </c>
      <c r="AD9" s="181">
        <f t="shared" si="10"/>
        <v>6.0300504926232158E-2</v>
      </c>
      <c r="AE9" s="57">
        <f t="shared" si="11"/>
        <v>923452.40385236696</v>
      </c>
      <c r="AF9" s="31">
        <f t="shared" si="12"/>
        <v>876669.18666714244</v>
      </c>
      <c r="AG9" s="30">
        <f t="shared" si="18"/>
        <v>6.2776793926464056E-2</v>
      </c>
      <c r="AH9" s="31">
        <f t="shared" si="13"/>
        <v>1191840.2510402137</v>
      </c>
      <c r="AI9" s="31">
        <f t="shared" si="14"/>
        <v>1113990.2794077089</v>
      </c>
      <c r="AJ9" s="31">
        <f t="shared" si="19"/>
        <v>1115917.674811126</v>
      </c>
    </row>
    <row r="10" spans="1:36" x14ac:dyDescent="0.25">
      <c r="A10" s="125"/>
      <c r="B10" s="129" t="s">
        <v>202</v>
      </c>
      <c r="C10" s="28">
        <v>7871</v>
      </c>
      <c r="D10" s="28">
        <v>10201</v>
      </c>
      <c r="E10" s="28">
        <v>7861</v>
      </c>
      <c r="F10" s="30">
        <f t="shared" si="0"/>
        <v>0.10133899832625209</v>
      </c>
      <c r="G10" s="30">
        <f t="shared" si="1"/>
        <v>0.1002461201015086</v>
      </c>
      <c r="H10" s="28">
        <v>13662</v>
      </c>
      <c r="I10" s="28">
        <v>7428</v>
      </c>
      <c r="J10" s="28">
        <v>12513</v>
      </c>
      <c r="K10" s="30">
        <f t="shared" si="15"/>
        <v>0.10892336604273221</v>
      </c>
      <c r="L10" s="30">
        <f t="shared" si="2"/>
        <v>0.12074514776163074</v>
      </c>
      <c r="M10" s="30">
        <f t="shared" si="3"/>
        <v>0.1051278894395026</v>
      </c>
      <c r="N10" s="30">
        <f t="shared" si="16"/>
        <v>0.12951136963474336</v>
      </c>
      <c r="O10" s="28">
        <v>5635669</v>
      </c>
      <c r="P10" s="28">
        <v>5222088</v>
      </c>
      <c r="Q10" s="28">
        <v>5232366</v>
      </c>
      <c r="R10" s="30">
        <f t="shared" si="4"/>
        <v>0.28038402529136824</v>
      </c>
      <c r="S10" s="30">
        <f t="shared" si="5"/>
        <v>0.26959860750105652</v>
      </c>
      <c r="T10" s="28">
        <v>7058737</v>
      </c>
      <c r="U10" s="28">
        <v>10197697</v>
      </c>
      <c r="V10" s="30">
        <f t="shared" si="6"/>
        <v>0.26795977571806057</v>
      </c>
      <c r="W10" s="30">
        <f t="shared" si="7"/>
        <v>0.26129008448064894</v>
      </c>
      <c r="X10" s="30">
        <f t="shared" si="17"/>
        <v>0.28862103650805154</v>
      </c>
      <c r="Y10" s="129" t="s">
        <v>202</v>
      </c>
      <c r="Z10" s="181">
        <f t="shared" si="8"/>
        <v>0.17295700911229855</v>
      </c>
      <c r="AA10" s="181">
        <f t="shared" si="8"/>
        <v>0.16798711506132777</v>
      </c>
      <c r="AB10" s="181">
        <f t="shared" si="9"/>
        <v>0.17253792991286357</v>
      </c>
      <c r="AC10" s="181">
        <f t="shared" si="10"/>
        <v>0.17963099894420267</v>
      </c>
      <c r="AD10" s="181">
        <f t="shared" si="10"/>
        <v>0.16759276745596113</v>
      </c>
      <c r="AE10" s="57">
        <f t="shared" si="11"/>
        <v>3033433.7482647509</v>
      </c>
      <c r="AF10" s="31">
        <f t="shared" si="12"/>
        <v>2946268.4786009672</v>
      </c>
      <c r="AG10" s="30">
        <f t="shared" si="18"/>
        <v>0.19315523638406662</v>
      </c>
      <c r="AH10" s="31">
        <f t="shared" si="13"/>
        <v>3026083.6617126847</v>
      </c>
      <c r="AI10" s="31">
        <f t="shared" si="14"/>
        <v>3150486.5702092429</v>
      </c>
      <c r="AJ10" s="31">
        <f t="shared" si="19"/>
        <v>3433519.4389791251</v>
      </c>
    </row>
    <row r="11" spans="1:36" x14ac:dyDescent="0.25">
      <c r="A11" s="125"/>
      <c r="B11" s="129" t="s">
        <v>203</v>
      </c>
      <c r="C11" s="28">
        <v>1283</v>
      </c>
      <c r="D11" s="28">
        <v>1312</v>
      </c>
      <c r="E11" s="28">
        <v>1275</v>
      </c>
      <c r="F11" s="30">
        <f t="shared" si="0"/>
        <v>1.651860435174456E-2</v>
      </c>
      <c r="G11" s="30">
        <f t="shared" si="1"/>
        <v>1.6259229503806573E-2</v>
      </c>
      <c r="H11" s="28">
        <v>1913</v>
      </c>
      <c r="I11" s="28">
        <v>1214</v>
      </c>
      <c r="J11" s="28">
        <v>2773</v>
      </c>
      <c r="K11" s="30">
        <f t="shared" si="15"/>
        <v>1.4009161479077019E-2</v>
      </c>
      <c r="L11" s="30">
        <f t="shared" si="2"/>
        <v>1.9734061575473846E-2</v>
      </c>
      <c r="M11" s="30">
        <f t="shared" si="3"/>
        <v>1.4720366893410077E-2</v>
      </c>
      <c r="N11" s="30">
        <f t="shared" si="16"/>
        <v>2.8700953248393141E-2</v>
      </c>
      <c r="O11" s="28">
        <v>786525</v>
      </c>
      <c r="P11" s="28">
        <v>414331</v>
      </c>
      <c r="Q11" s="28">
        <v>798303</v>
      </c>
      <c r="R11" s="30">
        <f t="shared" si="4"/>
        <v>3.913094354765928E-2</v>
      </c>
      <c r="S11" s="30">
        <f t="shared" si="5"/>
        <v>4.1132706917657504E-2</v>
      </c>
      <c r="T11" s="28">
        <v>876363</v>
      </c>
      <c r="U11" s="28">
        <v>846937</v>
      </c>
      <c r="V11" s="30">
        <f t="shared" si="6"/>
        <v>2.126046934349627E-2</v>
      </c>
      <c r="W11" s="30">
        <f t="shared" si="7"/>
        <v>3.2439933986167062E-2</v>
      </c>
      <c r="X11" s="30">
        <f t="shared" si="17"/>
        <v>2.3970494004383502E-2</v>
      </c>
      <c r="Y11" s="129" t="s">
        <v>203</v>
      </c>
      <c r="Z11" s="181">
        <f t="shared" si="8"/>
        <v>2.5563540030110448E-2</v>
      </c>
      <c r="AA11" s="181">
        <f t="shared" si="8"/>
        <v>2.6208620469346945E-2</v>
      </c>
      <c r="AB11" s="181">
        <f t="shared" si="9"/>
        <v>1.6909684624844719E-2</v>
      </c>
      <c r="AC11" s="181">
        <f t="shared" si="10"/>
        <v>2.0344624682682815E-2</v>
      </c>
      <c r="AD11" s="181">
        <f t="shared" si="10"/>
        <v>2.1808193730512869E-2</v>
      </c>
      <c r="AE11" s="57">
        <f t="shared" si="11"/>
        <v>448350.17355153768</v>
      </c>
      <c r="AF11" s="31">
        <f t="shared" si="12"/>
        <v>459664.01844726497</v>
      </c>
      <c r="AG11" s="30">
        <f t="shared" si="18"/>
        <v>2.6808769550789285E-2</v>
      </c>
      <c r="AH11" s="31">
        <f t="shared" si="13"/>
        <v>296573.16738295817</v>
      </c>
      <c r="AI11" s="31">
        <f t="shared" si="14"/>
        <v>356817.4046543556</v>
      </c>
      <c r="AJ11" s="31">
        <f t="shared" si="19"/>
        <v>476551.57121766621</v>
      </c>
    </row>
    <row r="12" spans="1:36" x14ac:dyDescent="0.25">
      <c r="A12" s="15"/>
      <c r="C12" s="45">
        <f t="shared" ref="C12:S12" si="20">SUM(C6:C11)</f>
        <v>77670</v>
      </c>
      <c r="D12" s="45">
        <f>SUM(D6:D11)</f>
        <v>93653</v>
      </c>
      <c r="E12" s="45">
        <f t="shared" si="20"/>
        <v>78417</v>
      </c>
      <c r="F12" s="30">
        <f t="shared" si="20"/>
        <v>1</v>
      </c>
      <c r="G12" s="228">
        <f t="shared" si="20"/>
        <v>0.99999999999999978</v>
      </c>
      <c r="H12" s="45">
        <f t="shared" ref="H12:N12" si="21">SUM(H6:H11)</f>
        <v>129956</v>
      </c>
      <c r="I12" s="45">
        <f t="shared" si="21"/>
        <v>61518</v>
      </c>
      <c r="J12" s="45">
        <f t="shared" si="21"/>
        <v>96617</v>
      </c>
      <c r="K12" s="228">
        <f t="shared" si="21"/>
        <v>1</v>
      </c>
      <c r="L12" s="228">
        <f t="shared" si="21"/>
        <v>1</v>
      </c>
      <c r="M12" s="228">
        <f t="shared" si="21"/>
        <v>1</v>
      </c>
      <c r="N12" s="228">
        <f t="shared" si="21"/>
        <v>0.99999999999999989</v>
      </c>
      <c r="O12" s="28">
        <f t="shared" si="20"/>
        <v>20099822</v>
      </c>
      <c r="P12" s="45">
        <f>SUM(P6:P11)</f>
        <v>19488328</v>
      </c>
      <c r="Q12" s="45">
        <f t="shared" si="20"/>
        <v>19407986</v>
      </c>
      <c r="R12" s="30">
        <f t="shared" si="20"/>
        <v>1</v>
      </c>
      <c r="S12" s="30">
        <f t="shared" si="20"/>
        <v>1</v>
      </c>
      <c r="T12" s="45">
        <f>SUM(T6:T11)</f>
        <v>27014944</v>
      </c>
      <c r="U12" s="45">
        <f>SUM(U6:U11)</f>
        <v>35332480</v>
      </c>
      <c r="V12" s="228">
        <f>SUM(V6:V11)</f>
        <v>1.0000000000000002</v>
      </c>
      <c r="W12" s="228">
        <f>SUM(W6:W11)</f>
        <v>1</v>
      </c>
      <c r="X12" s="228">
        <f t="shared" si="17"/>
        <v>1</v>
      </c>
      <c r="Z12" s="24">
        <f t="shared" ref="Z12:AH12" si="22">SUM(Z6:Z11)</f>
        <v>1</v>
      </c>
      <c r="AA12" s="24">
        <f t="shared" si="22"/>
        <v>1.0000000000000002</v>
      </c>
      <c r="AB12" s="70">
        <f t="shared" si="22"/>
        <v>1</v>
      </c>
      <c r="AC12" s="70">
        <f>SUM(AC6:AC11)</f>
        <v>1</v>
      </c>
      <c r="AD12" s="70">
        <f>SUM(AD6:AD11)</f>
        <v>1</v>
      </c>
      <c r="AE12" s="127">
        <f t="shared" si="22"/>
        <v>17538657.518615998</v>
      </c>
      <c r="AF12" s="127">
        <f t="shared" si="22"/>
        <v>17538657.518615998</v>
      </c>
      <c r="AG12" s="268">
        <f>SUM(AG6:AG11)</f>
        <v>0.99999999999999989</v>
      </c>
      <c r="AH12" s="127">
        <f t="shared" si="22"/>
        <v>17538657.518615998</v>
      </c>
      <c r="AI12" s="127">
        <f>SUM(AI6:AI11)</f>
        <v>17538657.518615998</v>
      </c>
      <c r="AJ12" s="57">
        <f>SUM(AJ6:AJ11)</f>
        <v>17775958.360000003</v>
      </c>
    </row>
    <row r="13" spans="1:36" x14ac:dyDescent="0.25">
      <c r="B13" s="129"/>
      <c r="C13" s="45"/>
      <c r="D13" s="45"/>
      <c r="E13" s="45"/>
      <c r="F13" s="30"/>
      <c r="G13" s="30"/>
      <c r="H13" s="30"/>
      <c r="I13" s="30"/>
      <c r="J13" s="30"/>
      <c r="K13" s="30"/>
      <c r="L13" s="30"/>
      <c r="M13" s="30"/>
      <c r="N13" s="30"/>
      <c r="O13" s="28"/>
      <c r="P13" s="28"/>
      <c r="Q13" s="28"/>
      <c r="R13" s="30"/>
      <c r="S13" s="30"/>
      <c r="T13" s="30"/>
      <c r="U13" s="30"/>
      <c r="V13" s="30"/>
      <c r="W13" s="30"/>
      <c r="X13" s="30"/>
      <c r="Y13" s="129"/>
      <c r="Z13" s="24"/>
      <c r="AA13" s="39"/>
      <c r="AB13" s="39"/>
      <c r="AC13" s="39"/>
      <c r="AD13" s="39"/>
      <c r="AE13" s="58"/>
    </row>
    <row r="14" spans="1:36" x14ac:dyDescent="0.25">
      <c r="B14" s="144"/>
      <c r="C14" s="28"/>
      <c r="D14" s="28"/>
      <c r="E14" s="28"/>
      <c r="F14" s="30" t="e">
        <f>C14/C16</f>
        <v>#DIV/0!</v>
      </c>
      <c r="G14" s="30"/>
      <c r="H14" s="30"/>
      <c r="I14" s="30"/>
      <c r="J14" s="30"/>
      <c r="K14" s="30"/>
      <c r="L14" s="30"/>
      <c r="M14" s="30"/>
      <c r="N14" s="30"/>
      <c r="O14" s="28"/>
      <c r="P14" s="28"/>
      <c r="Q14" s="28"/>
      <c r="R14" s="30"/>
      <c r="S14" s="30"/>
      <c r="T14" s="30"/>
      <c r="U14" s="30"/>
      <c r="V14" s="30"/>
      <c r="W14" s="30"/>
      <c r="X14" s="30"/>
      <c r="Y14" s="129"/>
      <c r="Z14" s="21">
        <v>0.70136469221835074</v>
      </c>
      <c r="AA14" s="164"/>
      <c r="AB14" s="164"/>
      <c r="AC14" s="164"/>
      <c r="AD14" s="240" t="s">
        <v>405</v>
      </c>
      <c r="AE14" s="57">
        <f>Z14*D2</f>
        <v>785169.90207237273</v>
      </c>
      <c r="AH14" s="31"/>
    </row>
    <row r="15" spans="1:36" x14ac:dyDescent="0.25">
      <c r="B15" s="144"/>
      <c r="C15" s="28"/>
      <c r="D15" s="28"/>
      <c r="E15" s="28"/>
      <c r="F15" s="30" t="e">
        <f>C15/C16</f>
        <v>#DIV/0!</v>
      </c>
      <c r="G15" s="30"/>
      <c r="H15" s="30"/>
      <c r="I15" s="30"/>
      <c r="J15" s="228" t="s">
        <v>538</v>
      </c>
      <c r="K15" s="228" t="s">
        <v>539</v>
      </c>
      <c r="L15" s="228" t="s">
        <v>540</v>
      </c>
      <c r="M15" s="30"/>
      <c r="N15" s="228" t="s">
        <v>541</v>
      </c>
      <c r="O15" s="45" t="s">
        <v>542</v>
      </c>
      <c r="P15" s="45" t="s">
        <v>543</v>
      </c>
      <c r="Q15" s="28"/>
      <c r="R15" s="30"/>
      <c r="S15" s="30"/>
      <c r="T15" s="30"/>
      <c r="U15" s="30"/>
      <c r="V15" s="30"/>
      <c r="W15" s="30"/>
      <c r="X15" s="30"/>
      <c r="Y15" s="129"/>
      <c r="Z15" s="21">
        <v>0.29863530778164926</v>
      </c>
      <c r="AA15" s="164"/>
      <c r="AB15" s="164"/>
      <c r="AC15" s="164"/>
      <c r="AD15" s="240" t="s">
        <v>406</v>
      </c>
      <c r="AE15" s="57">
        <f>Z15*D2</f>
        <v>334318.87571162719</v>
      </c>
      <c r="AH15" s="31"/>
    </row>
    <row r="16" spans="1:36" x14ac:dyDescent="0.25">
      <c r="C16" s="28"/>
      <c r="D16" s="28"/>
      <c r="E16" s="28"/>
      <c r="I16" s="129" t="s">
        <v>198</v>
      </c>
      <c r="J16" s="28">
        <v>19341</v>
      </c>
      <c r="K16" s="21">
        <f t="shared" ref="K16:K21" si="23">J16/J$22</f>
        <v>0.28839185864459854</v>
      </c>
      <c r="L16" s="28">
        <v>11803370</v>
      </c>
      <c r="N16" s="21">
        <f t="shared" ref="N16:N21" si="24">L16/L$22</f>
        <v>0.35837911812231138</v>
      </c>
      <c r="O16" s="30">
        <f t="shared" ref="O16:O21" si="25">(0.6*K16)+(0.4*N16)</f>
        <v>0.31638676243568364</v>
      </c>
      <c r="P16" s="28">
        <f t="shared" ref="P16:P21" si="26">O16*O$4</f>
        <v>5234902.7581133498</v>
      </c>
      <c r="AH16" s="58"/>
    </row>
    <row r="17" spans="9:16" x14ac:dyDescent="0.25">
      <c r="I17" s="129" t="s">
        <v>199</v>
      </c>
      <c r="J17" s="28">
        <v>21116</v>
      </c>
      <c r="K17" s="21">
        <f t="shared" si="23"/>
        <v>0.31485871915306046</v>
      </c>
      <c r="L17" s="28">
        <v>8606591</v>
      </c>
      <c r="N17" s="21">
        <f t="shared" si="24"/>
        <v>0.26131710626875393</v>
      </c>
      <c r="O17" s="30">
        <f t="shared" si="25"/>
        <v>0.29344207399933786</v>
      </c>
      <c r="P17" s="28">
        <f t="shared" si="26"/>
        <v>4855262.3083840562</v>
      </c>
    </row>
    <row r="18" spans="9:16" x14ac:dyDescent="0.25">
      <c r="I18" s="129" t="s">
        <v>200</v>
      </c>
      <c r="J18" s="28">
        <v>10165</v>
      </c>
      <c r="K18" s="21">
        <f t="shared" si="23"/>
        <v>0.15156937299634682</v>
      </c>
      <c r="L18" s="28">
        <v>1800014</v>
      </c>
      <c r="N18" s="21">
        <f t="shared" si="24"/>
        <v>5.4652817790835514E-2</v>
      </c>
      <c r="O18" s="30">
        <f t="shared" si="25"/>
        <v>0.1128027509141423</v>
      </c>
      <c r="P18" s="28">
        <f t="shared" si="26"/>
        <v>1866422.6889178343</v>
      </c>
    </row>
    <row r="19" spans="9:16" x14ac:dyDescent="0.25">
      <c r="I19" s="129" t="s">
        <v>201</v>
      </c>
      <c r="J19" s="28">
        <v>4915</v>
      </c>
      <c r="K19" s="21">
        <f t="shared" si="23"/>
        <v>7.3287109520614332E-2</v>
      </c>
      <c r="L19" s="28">
        <v>1126793</v>
      </c>
      <c r="N19" s="21">
        <f t="shared" si="24"/>
        <v>3.4212185303552599E-2</v>
      </c>
      <c r="O19" s="30">
        <f t="shared" si="25"/>
        <v>5.7657139833789638E-2</v>
      </c>
      <c r="P19" s="28">
        <f t="shared" si="26"/>
        <v>953989.09239190922</v>
      </c>
    </row>
    <row r="20" spans="9:16" x14ac:dyDescent="0.25">
      <c r="I20" s="129" t="s">
        <v>202</v>
      </c>
      <c r="J20" s="28">
        <v>9033</v>
      </c>
      <c r="K20" s="21">
        <f t="shared" si="23"/>
        <v>0.13469022590024604</v>
      </c>
      <c r="L20" s="28">
        <v>8692900</v>
      </c>
      <c r="N20" s="21">
        <f t="shared" si="24"/>
        <v>0.26393765813707787</v>
      </c>
      <c r="O20" s="30">
        <f t="shared" si="25"/>
        <v>0.18638919879497878</v>
      </c>
      <c r="P20" s="28">
        <f t="shared" si="26"/>
        <v>3083976.4702631072</v>
      </c>
    </row>
    <row r="21" spans="9:16" x14ac:dyDescent="0.25">
      <c r="I21" s="129" t="s">
        <v>203</v>
      </c>
      <c r="J21" s="28">
        <v>2495</v>
      </c>
      <c r="K21" s="21">
        <f t="shared" si="23"/>
        <v>3.7202713785133824E-2</v>
      </c>
      <c r="L21" s="28">
        <v>905761</v>
      </c>
      <c r="N21" s="21">
        <f t="shared" si="24"/>
        <v>2.7501114377468713E-2</v>
      </c>
      <c r="O21" s="30">
        <f t="shared" si="25"/>
        <v>3.3322074022067778E-2</v>
      </c>
      <c r="P21" s="28">
        <f t="shared" si="26"/>
        <v>551343.60192974331</v>
      </c>
    </row>
    <row r="22" spans="9:16" x14ac:dyDescent="0.25">
      <c r="I22" s="1" t="s">
        <v>250</v>
      </c>
      <c r="J22" s="45">
        <f>SUM(J16:J21)</f>
        <v>67065</v>
      </c>
      <c r="K22" s="44">
        <f>SUM(K16:K21)</f>
        <v>1</v>
      </c>
      <c r="L22" s="45">
        <f>SUM(L16:L21)</f>
        <v>32935429</v>
      </c>
      <c r="N22" s="44">
        <f>SUM(N16:N21)</f>
        <v>1</v>
      </c>
      <c r="O22" s="228">
        <f>SUM(O16:O21)</f>
        <v>0.99999999999999989</v>
      </c>
      <c r="P22" s="45">
        <f>SUM(P16:P21)</f>
        <v>16545896.92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6"/>
  <sheetViews>
    <sheetView topLeftCell="C1" workbookViewId="0">
      <pane ySplit="1" topLeftCell="A31" activePane="bottomLeft" state="frozen"/>
      <selection pane="bottomLeft" activeCell="I39" sqref="I39"/>
    </sheetView>
  </sheetViews>
  <sheetFormatPr defaultColWidth="8.5703125" defaultRowHeight="15" x14ac:dyDescent="0.25"/>
  <cols>
    <col min="1" max="1" width="9.85546875" style="218" bestFit="1" customWidth="1"/>
    <col min="2" max="2" width="49.42578125" style="218" bestFit="1" customWidth="1"/>
    <col min="3" max="3" width="58.42578125" style="80" bestFit="1" customWidth="1"/>
    <col min="4" max="4" width="15.5703125" style="60" customWidth="1"/>
    <col min="5" max="5" width="5.5703125" style="60" bestFit="1" customWidth="1"/>
    <col min="6" max="6" width="16.140625" style="60" customWidth="1"/>
    <col min="7" max="7" width="5.5703125" style="60" bestFit="1" customWidth="1"/>
    <col min="8" max="8" width="24.5703125" style="60" customWidth="1"/>
    <col min="9" max="9" width="5.5703125" style="60" bestFit="1" customWidth="1"/>
    <col min="10" max="10" width="13.85546875" style="60" customWidth="1"/>
    <col min="11" max="11" width="5.5703125" style="60" bestFit="1" customWidth="1"/>
    <col min="12" max="12" width="53.140625" style="60" bestFit="1" customWidth="1"/>
    <col min="13" max="13" width="5.5703125" style="60" bestFit="1" customWidth="1"/>
    <col min="14" max="14" width="28.5703125" style="60" bestFit="1" customWidth="1"/>
    <col min="15" max="15" width="5.5703125" style="60" bestFit="1" customWidth="1"/>
    <col min="16" max="16" width="25.85546875" style="60" bestFit="1" customWidth="1"/>
    <col min="17" max="17" width="5.5703125" style="60" bestFit="1" customWidth="1"/>
    <col min="18" max="18" width="21.42578125" style="60" bestFit="1" customWidth="1"/>
    <col min="19" max="19" width="5.5703125" style="60" bestFit="1" customWidth="1"/>
    <col min="20" max="20" width="10.28515625" style="60" bestFit="1" customWidth="1"/>
    <col min="21" max="21" width="5.5703125" style="60" bestFit="1" customWidth="1"/>
    <col min="22" max="22" width="19.42578125" style="60" bestFit="1" customWidth="1"/>
    <col min="23" max="23" width="5.5703125" style="60" bestFit="1" customWidth="1"/>
    <col min="24" max="24" width="26.42578125" style="60" bestFit="1" customWidth="1"/>
    <col min="25" max="25" width="5.5703125" style="60" bestFit="1" customWidth="1"/>
    <col min="26" max="26" width="26.7109375" style="60" bestFit="1" customWidth="1"/>
    <col min="27" max="27" width="5.5703125" style="60" bestFit="1" customWidth="1"/>
    <col min="28" max="28" width="40.42578125" style="60" bestFit="1" customWidth="1"/>
    <col min="29" max="29" width="5.5703125" style="60" bestFit="1" customWidth="1"/>
    <col min="30" max="30" width="17.140625" style="60" bestFit="1" customWidth="1"/>
    <col min="31" max="31" width="5.5703125" style="60" bestFit="1" customWidth="1"/>
    <col min="32" max="33" width="8.5703125" style="60"/>
    <col min="34" max="34" width="30.5703125" style="60" bestFit="1" customWidth="1"/>
    <col min="35" max="35" width="5.5703125" style="60" bestFit="1" customWidth="1"/>
    <col min="36" max="36" width="44.42578125" style="60" bestFit="1" customWidth="1"/>
    <col min="37" max="37" width="5.5703125" style="60" bestFit="1" customWidth="1"/>
    <col min="38" max="38" width="22.140625" style="60" bestFit="1" customWidth="1"/>
    <col min="39" max="39" width="5.5703125" style="60" bestFit="1" customWidth="1"/>
    <col min="40" max="40" width="47.28515625" style="60" bestFit="1" customWidth="1"/>
    <col min="41" max="41" width="5.5703125" style="60" bestFit="1" customWidth="1"/>
    <col min="42" max="42" width="29.7109375" style="60" bestFit="1" customWidth="1"/>
    <col min="43" max="43" width="5.5703125" style="60" bestFit="1" customWidth="1"/>
    <col min="44" max="44" width="15.5703125" style="60" bestFit="1" customWidth="1"/>
    <col min="45" max="45" width="5.5703125" style="60" bestFit="1" customWidth="1"/>
    <col min="46" max="46" width="12.140625" style="60" bestFit="1" customWidth="1"/>
    <col min="47" max="47" width="5.5703125" style="60" bestFit="1" customWidth="1"/>
    <col min="48" max="48" width="14.5703125" style="60" bestFit="1" customWidth="1"/>
    <col min="49" max="49" width="5.5703125" style="60" bestFit="1" customWidth="1"/>
    <col min="50" max="50" width="18.140625" style="60" bestFit="1" customWidth="1"/>
    <col min="51" max="51" width="5.5703125" style="60" bestFit="1" customWidth="1"/>
    <col min="52" max="52" width="20.140625" style="60" bestFit="1" customWidth="1"/>
    <col min="53" max="53" width="5.5703125" style="60" bestFit="1" customWidth="1"/>
    <col min="54" max="16384" width="8.5703125" style="60"/>
  </cols>
  <sheetData>
    <row r="1" spans="1:53" ht="16.5" customHeight="1" x14ac:dyDescent="0.25">
      <c r="A1" t="s">
        <v>354</v>
      </c>
      <c r="B1" s="344" t="s">
        <v>0</v>
      </c>
      <c r="C1" s="344" t="s">
        <v>1</v>
      </c>
      <c r="D1" s="1" t="s">
        <v>507</v>
      </c>
      <c r="E1" s="1" t="s">
        <v>2</v>
      </c>
      <c r="F1" s="1" t="s">
        <v>507</v>
      </c>
      <c r="G1" s="1" t="s">
        <v>2</v>
      </c>
      <c r="H1" s="1" t="s">
        <v>507</v>
      </c>
      <c r="I1" s="1" t="s">
        <v>2</v>
      </c>
      <c r="J1" s="1" t="s">
        <v>507</v>
      </c>
      <c r="K1" s="1" t="s">
        <v>2</v>
      </c>
      <c r="L1" s="1" t="s">
        <v>507</v>
      </c>
      <c r="M1" s="1" t="s">
        <v>2</v>
      </c>
      <c r="N1" s="1" t="s">
        <v>507</v>
      </c>
      <c r="O1" s="1" t="s">
        <v>2</v>
      </c>
      <c r="P1" s="1" t="s">
        <v>507</v>
      </c>
      <c r="Q1" s="1" t="s">
        <v>2</v>
      </c>
      <c r="R1" s="1" t="s">
        <v>507</v>
      </c>
      <c r="S1" s="1" t="s">
        <v>2</v>
      </c>
      <c r="T1" s="1" t="s">
        <v>507</v>
      </c>
      <c r="U1" s="1" t="s">
        <v>2</v>
      </c>
      <c r="V1" s="1" t="s">
        <v>507</v>
      </c>
      <c r="W1" s="1" t="s">
        <v>2</v>
      </c>
      <c r="X1" s="1" t="s">
        <v>507</v>
      </c>
      <c r="Y1" s="1" t="s">
        <v>2</v>
      </c>
      <c r="Z1" s="1" t="s">
        <v>507</v>
      </c>
      <c r="AA1" s="1" t="s">
        <v>2</v>
      </c>
      <c r="AB1" s="1" t="s">
        <v>507</v>
      </c>
      <c r="AC1" s="1" t="s">
        <v>2</v>
      </c>
      <c r="AD1" s="1" t="s">
        <v>507</v>
      </c>
      <c r="AE1" s="1" t="s">
        <v>2</v>
      </c>
      <c r="AF1" s="1" t="s">
        <v>507</v>
      </c>
      <c r="AG1" s="1" t="s">
        <v>2</v>
      </c>
      <c r="AH1" s="1" t="s">
        <v>507</v>
      </c>
      <c r="AI1" s="1" t="s">
        <v>2</v>
      </c>
      <c r="AJ1" s="1" t="s">
        <v>507</v>
      </c>
      <c r="AK1" s="1" t="s">
        <v>2</v>
      </c>
      <c r="AL1" s="1" t="s">
        <v>507</v>
      </c>
      <c r="AM1" s="1" t="s">
        <v>2</v>
      </c>
      <c r="AN1" s="1" t="s">
        <v>507</v>
      </c>
      <c r="AO1" s="1" t="s">
        <v>2</v>
      </c>
      <c r="AP1" s="1" t="s">
        <v>507</v>
      </c>
      <c r="AQ1" s="1" t="s">
        <v>2</v>
      </c>
      <c r="AR1" s="1" t="s">
        <v>507</v>
      </c>
      <c r="AS1" s="1" t="s">
        <v>2</v>
      </c>
      <c r="AT1" s="1" t="s">
        <v>507</v>
      </c>
      <c r="AU1" s="1" t="s">
        <v>2</v>
      </c>
      <c r="AV1" s="1" t="s">
        <v>507</v>
      </c>
      <c r="AW1" s="1" t="s">
        <v>2</v>
      </c>
      <c r="AX1" s="1" t="s">
        <v>507</v>
      </c>
      <c r="AY1" s="1" t="s">
        <v>2</v>
      </c>
      <c r="AZ1" s="1" t="s">
        <v>507</v>
      </c>
      <c r="BA1" s="1" t="s">
        <v>2</v>
      </c>
    </row>
    <row r="2" spans="1:53" x14ac:dyDescent="0.25">
      <c r="A2" s="60">
        <v>701000000</v>
      </c>
      <c r="B2" s="345" t="s">
        <v>3</v>
      </c>
      <c r="C2" s="345" t="s">
        <v>4</v>
      </c>
      <c r="D2" s="60" t="s">
        <v>5</v>
      </c>
      <c r="E2" s="60">
        <v>9</v>
      </c>
      <c r="F2" s="60" t="s">
        <v>6</v>
      </c>
      <c r="H2" s="60" t="s">
        <v>7</v>
      </c>
      <c r="J2" s="60" t="s">
        <v>8</v>
      </c>
      <c r="L2" s="60" t="s">
        <v>9</v>
      </c>
      <c r="N2" s="60" t="s">
        <v>10</v>
      </c>
      <c r="P2" s="60" t="s">
        <v>11</v>
      </c>
      <c r="Q2" s="60">
        <v>122</v>
      </c>
      <c r="R2" s="60" t="s">
        <v>12</v>
      </c>
      <c r="S2" s="60">
        <v>4</v>
      </c>
      <c r="T2" s="60" t="s">
        <v>13</v>
      </c>
      <c r="V2" s="60" t="s">
        <v>14</v>
      </c>
      <c r="X2" s="60" t="s">
        <v>15</v>
      </c>
      <c r="Z2" s="60" t="s">
        <v>16</v>
      </c>
      <c r="AB2" s="60" t="s">
        <v>17</v>
      </c>
      <c r="AD2" s="60" t="s">
        <v>18</v>
      </c>
      <c r="AF2" s="60" t="s">
        <v>19</v>
      </c>
      <c r="AH2" s="60" t="s">
        <v>20</v>
      </c>
      <c r="AJ2" s="60" t="s">
        <v>21</v>
      </c>
      <c r="AL2" s="60" t="s">
        <v>22</v>
      </c>
      <c r="AN2" s="60" t="s">
        <v>23</v>
      </c>
      <c r="AP2" s="60" t="s">
        <v>24</v>
      </c>
      <c r="AR2" s="60" t="s">
        <v>25</v>
      </c>
      <c r="AT2" s="60" t="s">
        <v>26</v>
      </c>
      <c r="AU2" s="60">
        <v>3</v>
      </c>
      <c r="AV2" s="60" t="s">
        <v>27</v>
      </c>
      <c r="AX2" s="60" t="s">
        <v>28</v>
      </c>
      <c r="AZ2" s="60" t="s">
        <v>29</v>
      </c>
    </row>
    <row r="3" spans="1:53" x14ac:dyDescent="0.25">
      <c r="A3" s="60">
        <v>701000000</v>
      </c>
      <c r="B3" s="346" t="s">
        <v>3</v>
      </c>
      <c r="C3" s="346" t="s">
        <v>30</v>
      </c>
      <c r="D3" s="60" t="s">
        <v>5</v>
      </c>
      <c r="E3" s="60">
        <v>124</v>
      </c>
      <c r="F3" s="60" t="s">
        <v>6</v>
      </c>
      <c r="H3" s="60" t="s">
        <v>7</v>
      </c>
      <c r="J3" s="60" t="s">
        <v>8</v>
      </c>
      <c r="L3" s="60" t="s">
        <v>9</v>
      </c>
      <c r="N3" s="60" t="s">
        <v>10</v>
      </c>
      <c r="P3" s="60" t="s">
        <v>11</v>
      </c>
      <c r="R3" s="60" t="s">
        <v>12</v>
      </c>
      <c r="T3" s="60" t="s">
        <v>13</v>
      </c>
      <c r="V3" s="60" t="s">
        <v>14</v>
      </c>
      <c r="X3" s="60" t="s">
        <v>15</v>
      </c>
      <c r="Z3" s="60" t="s">
        <v>16</v>
      </c>
      <c r="AB3" s="60" t="s">
        <v>17</v>
      </c>
      <c r="AD3" s="60" t="s">
        <v>18</v>
      </c>
      <c r="AF3" s="60" t="s">
        <v>19</v>
      </c>
      <c r="AH3" s="60" t="s">
        <v>20</v>
      </c>
      <c r="AJ3" s="60" t="s">
        <v>21</v>
      </c>
      <c r="AL3" s="60" t="s">
        <v>22</v>
      </c>
      <c r="AN3" s="60" t="s">
        <v>23</v>
      </c>
      <c r="AO3" s="60">
        <v>14</v>
      </c>
      <c r="AP3" s="60" t="s">
        <v>24</v>
      </c>
      <c r="AR3" s="60" t="s">
        <v>25</v>
      </c>
      <c r="AT3" s="60" t="s">
        <v>26</v>
      </c>
      <c r="AV3" s="60" t="s">
        <v>27</v>
      </c>
      <c r="AX3" s="60" t="s">
        <v>28</v>
      </c>
      <c r="AZ3" s="60" t="s">
        <v>29</v>
      </c>
    </row>
    <row r="4" spans="1:53" x14ac:dyDescent="0.25">
      <c r="A4" s="60">
        <v>701000000</v>
      </c>
      <c r="B4" s="346" t="s">
        <v>3</v>
      </c>
      <c r="C4" s="346" t="s">
        <v>31</v>
      </c>
      <c r="D4" s="60" t="s">
        <v>5</v>
      </c>
      <c r="E4" s="60">
        <v>9</v>
      </c>
      <c r="F4" s="60" t="s">
        <v>6</v>
      </c>
      <c r="G4" s="60">
        <v>122</v>
      </c>
      <c r="H4" s="60" t="s">
        <v>7</v>
      </c>
      <c r="I4" s="60">
        <v>45</v>
      </c>
      <c r="J4" s="60" t="s">
        <v>8</v>
      </c>
      <c r="L4" s="60" t="s">
        <v>9</v>
      </c>
      <c r="N4" s="60" t="s">
        <v>10</v>
      </c>
      <c r="O4" s="60">
        <v>58</v>
      </c>
      <c r="P4" s="60" t="s">
        <v>11</v>
      </c>
      <c r="R4" s="60" t="s">
        <v>12</v>
      </c>
      <c r="T4" s="60" t="s">
        <v>13</v>
      </c>
      <c r="V4" s="60" t="s">
        <v>14</v>
      </c>
      <c r="X4" s="60" t="s">
        <v>15</v>
      </c>
      <c r="Z4" s="60" t="s">
        <v>16</v>
      </c>
      <c r="AB4" s="60" t="s">
        <v>17</v>
      </c>
      <c r="AD4" s="60" t="s">
        <v>18</v>
      </c>
      <c r="AF4" s="60" t="s">
        <v>19</v>
      </c>
      <c r="AH4" s="60" t="s">
        <v>20</v>
      </c>
      <c r="AJ4" s="60" t="s">
        <v>21</v>
      </c>
      <c r="AL4" s="60" t="s">
        <v>22</v>
      </c>
      <c r="AN4" s="60" t="s">
        <v>23</v>
      </c>
      <c r="AP4" s="60" t="s">
        <v>24</v>
      </c>
      <c r="AR4" s="60" t="s">
        <v>25</v>
      </c>
      <c r="AT4" s="60" t="s">
        <v>26</v>
      </c>
      <c r="AV4" s="60" t="s">
        <v>27</v>
      </c>
      <c r="AX4" s="60" t="s">
        <v>28</v>
      </c>
      <c r="AZ4" s="60" t="s">
        <v>29</v>
      </c>
    </row>
    <row r="5" spans="1:53" x14ac:dyDescent="0.25">
      <c r="A5" s="60">
        <v>701000000</v>
      </c>
      <c r="B5" s="345" t="s">
        <v>3</v>
      </c>
      <c r="C5" s="345" t="s">
        <v>32</v>
      </c>
      <c r="D5" s="60" t="s">
        <v>5</v>
      </c>
      <c r="F5" s="60" t="s">
        <v>6</v>
      </c>
      <c r="G5" s="60">
        <v>7</v>
      </c>
      <c r="H5" s="60" t="s">
        <v>7</v>
      </c>
      <c r="J5" s="60" t="s">
        <v>8</v>
      </c>
      <c r="L5" s="60" t="s">
        <v>9</v>
      </c>
      <c r="N5" s="60" t="s">
        <v>10</v>
      </c>
      <c r="O5" s="60">
        <v>1</v>
      </c>
      <c r="P5" s="60" t="s">
        <v>11</v>
      </c>
      <c r="R5" s="60" t="s">
        <v>12</v>
      </c>
      <c r="T5" s="60" t="s">
        <v>13</v>
      </c>
      <c r="V5" s="60" t="s">
        <v>14</v>
      </c>
      <c r="X5" s="60" t="s">
        <v>15</v>
      </c>
      <c r="Z5" s="60" t="s">
        <v>16</v>
      </c>
      <c r="AB5" s="60" t="s">
        <v>17</v>
      </c>
      <c r="AD5" s="60" t="s">
        <v>18</v>
      </c>
      <c r="AF5" s="60" t="s">
        <v>19</v>
      </c>
      <c r="AH5" s="60" t="s">
        <v>20</v>
      </c>
      <c r="AJ5" s="60" t="s">
        <v>21</v>
      </c>
      <c r="AL5" s="60" t="s">
        <v>22</v>
      </c>
      <c r="AN5" s="60" t="s">
        <v>23</v>
      </c>
      <c r="AO5" s="60">
        <v>215</v>
      </c>
      <c r="AP5" s="60" t="s">
        <v>24</v>
      </c>
      <c r="AR5" s="60" t="s">
        <v>25</v>
      </c>
      <c r="AT5" s="60" t="s">
        <v>26</v>
      </c>
      <c r="AV5" s="60" t="s">
        <v>27</v>
      </c>
      <c r="AX5" s="60" t="s">
        <v>28</v>
      </c>
      <c r="AZ5" s="60" t="s">
        <v>29</v>
      </c>
    </row>
    <row r="6" spans="1:53" x14ac:dyDescent="0.25">
      <c r="A6" s="60">
        <v>701000000</v>
      </c>
      <c r="B6" s="346" t="s">
        <v>3</v>
      </c>
      <c r="C6" s="346" t="s">
        <v>33</v>
      </c>
      <c r="D6" s="60" t="s">
        <v>5</v>
      </c>
      <c r="F6" s="60" t="s">
        <v>6</v>
      </c>
      <c r="G6" s="60">
        <v>5</v>
      </c>
      <c r="H6" s="60" t="s">
        <v>7</v>
      </c>
      <c r="J6" s="60" t="s">
        <v>8</v>
      </c>
      <c r="L6" s="60" t="s">
        <v>9</v>
      </c>
      <c r="M6" s="218">
        <v>2</v>
      </c>
      <c r="N6" s="60" t="s">
        <v>10</v>
      </c>
      <c r="P6" s="60" t="s">
        <v>11</v>
      </c>
      <c r="Q6" s="60">
        <v>1</v>
      </c>
      <c r="R6" s="60" t="s">
        <v>12</v>
      </c>
      <c r="S6" s="60">
        <v>79</v>
      </c>
      <c r="T6" s="60" t="s">
        <v>13</v>
      </c>
      <c r="V6" s="60" t="s">
        <v>14</v>
      </c>
      <c r="X6" s="60" t="s">
        <v>15</v>
      </c>
      <c r="Z6" s="60" t="s">
        <v>16</v>
      </c>
      <c r="AB6" s="60" t="s">
        <v>17</v>
      </c>
      <c r="AD6" s="60" t="s">
        <v>18</v>
      </c>
      <c r="AF6" s="60" t="s">
        <v>19</v>
      </c>
      <c r="AH6" s="60" t="s">
        <v>20</v>
      </c>
      <c r="AJ6" s="60" t="s">
        <v>21</v>
      </c>
      <c r="AK6" s="60">
        <v>3</v>
      </c>
      <c r="AL6" s="60" t="s">
        <v>22</v>
      </c>
      <c r="AM6" s="60">
        <v>2</v>
      </c>
      <c r="AN6" s="60" t="s">
        <v>23</v>
      </c>
      <c r="AO6" s="60">
        <v>2</v>
      </c>
      <c r="AP6" s="60" t="s">
        <v>24</v>
      </c>
      <c r="AR6" s="60" t="s">
        <v>25</v>
      </c>
      <c r="AT6" s="60" t="s">
        <v>26</v>
      </c>
      <c r="AV6" s="60" t="s">
        <v>27</v>
      </c>
      <c r="AX6" s="60" t="s">
        <v>28</v>
      </c>
      <c r="AZ6" s="60" t="s">
        <v>29</v>
      </c>
    </row>
    <row r="7" spans="1:53" x14ac:dyDescent="0.25">
      <c r="A7" s="60">
        <v>701000000</v>
      </c>
      <c r="B7" s="347" t="s">
        <v>3</v>
      </c>
      <c r="C7" s="347" t="s">
        <v>34</v>
      </c>
      <c r="D7" s="60" t="s">
        <v>5</v>
      </c>
      <c r="E7" s="60">
        <v>17</v>
      </c>
      <c r="F7" s="60" t="s">
        <v>6</v>
      </c>
      <c r="H7" s="60" t="s">
        <v>7</v>
      </c>
      <c r="J7" s="60" t="s">
        <v>8</v>
      </c>
      <c r="L7" s="60" t="s">
        <v>9</v>
      </c>
      <c r="N7" s="60" t="s">
        <v>10</v>
      </c>
      <c r="P7" s="60" t="s">
        <v>11</v>
      </c>
      <c r="R7" s="60" t="s">
        <v>12</v>
      </c>
      <c r="T7" s="60" t="s">
        <v>13</v>
      </c>
      <c r="V7" s="60" t="s">
        <v>14</v>
      </c>
      <c r="W7" s="60">
        <v>110</v>
      </c>
      <c r="X7" s="60" t="s">
        <v>15</v>
      </c>
      <c r="Y7" s="60">
        <v>26</v>
      </c>
      <c r="Z7" s="60" t="s">
        <v>16</v>
      </c>
      <c r="AB7" s="60" t="s">
        <v>17</v>
      </c>
      <c r="AC7" s="60">
        <v>86</v>
      </c>
      <c r="AD7" s="60" t="s">
        <v>18</v>
      </c>
      <c r="AE7" s="60">
        <v>104</v>
      </c>
      <c r="AF7" s="60" t="s">
        <v>19</v>
      </c>
      <c r="AH7" s="60" t="s">
        <v>20</v>
      </c>
      <c r="AJ7" s="60" t="s">
        <v>21</v>
      </c>
      <c r="AL7" s="60" t="s">
        <v>22</v>
      </c>
      <c r="AN7" s="60" t="s">
        <v>23</v>
      </c>
      <c r="AP7" s="60" t="s">
        <v>24</v>
      </c>
      <c r="AR7" s="60" t="s">
        <v>25</v>
      </c>
      <c r="AT7" s="60" t="s">
        <v>26</v>
      </c>
      <c r="AU7" s="60">
        <v>6</v>
      </c>
      <c r="AV7" s="60" t="s">
        <v>27</v>
      </c>
      <c r="AX7" s="60" t="s">
        <v>28</v>
      </c>
      <c r="AZ7" s="60" t="s">
        <v>29</v>
      </c>
    </row>
    <row r="8" spans="1:53" x14ac:dyDescent="0.25">
      <c r="A8" s="60">
        <v>701000000</v>
      </c>
      <c r="B8" s="348" t="s">
        <v>3</v>
      </c>
      <c r="C8" s="348" t="s">
        <v>35</v>
      </c>
      <c r="D8" s="60" t="s">
        <v>5</v>
      </c>
      <c r="E8" s="60">
        <v>11</v>
      </c>
      <c r="F8" s="60" t="s">
        <v>6</v>
      </c>
      <c r="G8" s="60">
        <v>7</v>
      </c>
      <c r="H8" s="60" t="s">
        <v>7</v>
      </c>
      <c r="J8" s="60" t="s">
        <v>8</v>
      </c>
      <c r="L8" s="60" t="s">
        <v>9</v>
      </c>
      <c r="N8" s="60" t="s">
        <v>10</v>
      </c>
      <c r="P8" s="60" t="s">
        <v>11</v>
      </c>
      <c r="R8" s="60" t="s">
        <v>12</v>
      </c>
      <c r="T8" s="60" t="s">
        <v>13</v>
      </c>
      <c r="U8" s="60">
        <v>100</v>
      </c>
      <c r="V8" s="60" t="s">
        <v>14</v>
      </c>
      <c r="W8" s="60">
        <v>27</v>
      </c>
      <c r="X8" s="60" t="s">
        <v>15</v>
      </c>
      <c r="Z8" s="60" t="s">
        <v>16</v>
      </c>
      <c r="AB8" s="60" t="s">
        <v>17</v>
      </c>
      <c r="AD8" s="60" t="s">
        <v>18</v>
      </c>
      <c r="AF8" s="60" t="s">
        <v>19</v>
      </c>
      <c r="AH8" s="60" t="s">
        <v>20</v>
      </c>
      <c r="AJ8" s="60" t="s">
        <v>21</v>
      </c>
      <c r="AK8" s="60">
        <v>52</v>
      </c>
      <c r="AL8" s="60" t="s">
        <v>22</v>
      </c>
      <c r="AN8" s="60" t="s">
        <v>23</v>
      </c>
      <c r="AP8" s="60" t="s">
        <v>24</v>
      </c>
      <c r="AR8" s="60" t="s">
        <v>25</v>
      </c>
      <c r="AT8" s="60" t="s">
        <v>26</v>
      </c>
      <c r="AU8" s="60">
        <v>4</v>
      </c>
      <c r="AV8" s="60" t="s">
        <v>27</v>
      </c>
      <c r="AX8" s="60" t="s">
        <v>28</v>
      </c>
      <c r="AZ8" s="60" t="s">
        <v>29</v>
      </c>
      <c r="BA8" s="60">
        <v>52</v>
      </c>
    </row>
    <row r="9" spans="1:53" x14ac:dyDescent="0.25">
      <c r="A9" s="60">
        <v>701000000</v>
      </c>
      <c r="B9" s="348" t="s">
        <v>3</v>
      </c>
      <c r="C9" s="348" t="s">
        <v>36</v>
      </c>
      <c r="D9" s="60" t="s">
        <v>5</v>
      </c>
      <c r="F9" s="60" t="s">
        <v>6</v>
      </c>
      <c r="G9" s="60">
        <v>18</v>
      </c>
      <c r="H9" s="60" t="s">
        <v>7</v>
      </c>
      <c r="J9" s="60" t="s">
        <v>8</v>
      </c>
      <c r="L9" s="60" t="s">
        <v>9</v>
      </c>
      <c r="N9" s="60" t="s">
        <v>10</v>
      </c>
      <c r="P9" s="60" t="s">
        <v>11</v>
      </c>
      <c r="R9" s="60" t="s">
        <v>12</v>
      </c>
      <c r="T9" s="60" t="s">
        <v>13</v>
      </c>
      <c r="V9" s="60" t="s">
        <v>14</v>
      </c>
      <c r="X9" s="60" t="s">
        <v>15</v>
      </c>
      <c r="Z9" s="60" t="s">
        <v>16</v>
      </c>
      <c r="AB9" s="60" t="s">
        <v>17</v>
      </c>
      <c r="AD9" s="60" t="s">
        <v>18</v>
      </c>
      <c r="AF9" s="60" t="s">
        <v>19</v>
      </c>
      <c r="AH9" s="60" t="s">
        <v>20</v>
      </c>
      <c r="AJ9" s="60" t="s">
        <v>21</v>
      </c>
      <c r="AL9" s="60" t="s">
        <v>22</v>
      </c>
      <c r="AN9" s="60" t="s">
        <v>23</v>
      </c>
      <c r="AO9" s="60">
        <v>479</v>
      </c>
      <c r="AP9" s="60" t="s">
        <v>24</v>
      </c>
      <c r="AR9" s="60" t="s">
        <v>25</v>
      </c>
      <c r="AT9" s="60" t="s">
        <v>26</v>
      </c>
      <c r="AU9" s="60">
        <v>6</v>
      </c>
      <c r="AV9" s="60" t="s">
        <v>27</v>
      </c>
      <c r="AX9" s="60" t="s">
        <v>28</v>
      </c>
      <c r="AZ9" s="60" t="s">
        <v>29</v>
      </c>
    </row>
    <row r="10" spans="1:53" x14ac:dyDescent="0.25">
      <c r="A10" s="60">
        <v>701000000</v>
      </c>
      <c r="B10" s="60" t="s">
        <v>3</v>
      </c>
      <c r="C10" s="60" t="s">
        <v>37</v>
      </c>
      <c r="D10" s="60" t="s">
        <v>5</v>
      </c>
      <c r="F10" s="60" t="s">
        <v>6</v>
      </c>
      <c r="H10" s="60" t="s">
        <v>7</v>
      </c>
      <c r="J10" s="60" t="s">
        <v>8</v>
      </c>
      <c r="L10" s="60" t="s">
        <v>9</v>
      </c>
      <c r="N10" s="60" t="s">
        <v>10</v>
      </c>
      <c r="P10" s="60" t="s">
        <v>11</v>
      </c>
      <c r="R10" s="60" t="s">
        <v>12</v>
      </c>
      <c r="T10" s="60" t="s">
        <v>13</v>
      </c>
      <c r="V10" s="60" t="s">
        <v>14</v>
      </c>
      <c r="X10" s="60" t="s">
        <v>15</v>
      </c>
      <c r="Z10" s="60" t="s">
        <v>16</v>
      </c>
      <c r="AB10" s="60" t="s">
        <v>17</v>
      </c>
      <c r="AD10" s="60" t="s">
        <v>18</v>
      </c>
      <c r="AF10" s="60" t="s">
        <v>19</v>
      </c>
      <c r="AH10" s="60" t="s">
        <v>20</v>
      </c>
      <c r="AJ10" s="60" t="s">
        <v>21</v>
      </c>
      <c r="AL10" s="60" t="s">
        <v>22</v>
      </c>
      <c r="AN10" s="60" t="s">
        <v>23</v>
      </c>
      <c r="AP10" s="60" t="s">
        <v>24</v>
      </c>
      <c r="AR10" s="60" t="s">
        <v>25</v>
      </c>
      <c r="AT10" s="60" t="s">
        <v>26</v>
      </c>
      <c r="AU10" s="60">
        <v>59</v>
      </c>
      <c r="AV10" s="60" t="s">
        <v>27</v>
      </c>
      <c r="AX10" s="60" t="s">
        <v>28</v>
      </c>
      <c r="AZ10" s="60" t="s">
        <v>29</v>
      </c>
    </row>
    <row r="11" spans="1:53" x14ac:dyDescent="0.25">
      <c r="A11" s="60">
        <v>701000000</v>
      </c>
      <c r="B11" s="60" t="s">
        <v>3</v>
      </c>
      <c r="C11" s="60" t="s">
        <v>38</v>
      </c>
      <c r="D11" s="60" t="s">
        <v>5</v>
      </c>
      <c r="F11" s="60" t="s">
        <v>6</v>
      </c>
      <c r="H11" s="60" t="s">
        <v>7</v>
      </c>
      <c r="J11" s="60" t="s">
        <v>8</v>
      </c>
      <c r="L11" s="60" t="s">
        <v>9</v>
      </c>
      <c r="N11" s="60" t="s">
        <v>10</v>
      </c>
      <c r="O11" s="60">
        <v>47</v>
      </c>
      <c r="P11" s="60" t="s">
        <v>11</v>
      </c>
      <c r="R11" s="60" t="s">
        <v>12</v>
      </c>
      <c r="S11" s="60">
        <v>5</v>
      </c>
      <c r="T11" s="60" t="s">
        <v>13</v>
      </c>
      <c r="V11" s="60" t="s">
        <v>14</v>
      </c>
      <c r="X11" s="60" t="s">
        <v>15</v>
      </c>
      <c r="Z11" s="60" t="s">
        <v>16</v>
      </c>
      <c r="AB11" s="60" t="s">
        <v>17</v>
      </c>
      <c r="AD11" s="60" t="s">
        <v>18</v>
      </c>
      <c r="AF11" s="60" t="s">
        <v>19</v>
      </c>
      <c r="AH11" s="60" t="s">
        <v>20</v>
      </c>
      <c r="AJ11" s="60" t="s">
        <v>21</v>
      </c>
      <c r="AL11" s="60" t="s">
        <v>22</v>
      </c>
      <c r="AN11" s="60" t="s">
        <v>23</v>
      </c>
      <c r="AP11" s="60" t="s">
        <v>24</v>
      </c>
      <c r="AR11" s="60" t="s">
        <v>25</v>
      </c>
      <c r="AT11" s="60" t="s">
        <v>26</v>
      </c>
      <c r="AV11" s="60" t="s">
        <v>27</v>
      </c>
      <c r="AX11" s="60" t="s">
        <v>28</v>
      </c>
      <c r="AZ11" s="60" t="s">
        <v>29</v>
      </c>
    </row>
    <row r="12" spans="1:53" x14ac:dyDescent="0.25">
      <c r="A12" s="60">
        <v>701000000</v>
      </c>
      <c r="B12" s="348" t="s">
        <v>3</v>
      </c>
      <c r="C12" s="348" t="s">
        <v>39</v>
      </c>
      <c r="D12" s="60" t="s">
        <v>5</v>
      </c>
      <c r="F12" s="60" t="s">
        <v>6</v>
      </c>
      <c r="G12" s="60">
        <v>14</v>
      </c>
      <c r="H12" s="60" t="s">
        <v>7</v>
      </c>
      <c r="J12" s="60" t="s">
        <v>8</v>
      </c>
      <c r="L12" s="60" t="s">
        <v>9</v>
      </c>
      <c r="N12" s="60" t="s">
        <v>10</v>
      </c>
      <c r="P12" s="60" t="s">
        <v>11</v>
      </c>
      <c r="R12" s="60" t="s">
        <v>12</v>
      </c>
      <c r="T12" s="60" t="s">
        <v>13</v>
      </c>
      <c r="V12" s="60" t="s">
        <v>14</v>
      </c>
      <c r="X12" s="60" t="s">
        <v>15</v>
      </c>
      <c r="Z12" s="60" t="s">
        <v>16</v>
      </c>
      <c r="AB12" s="60" t="s">
        <v>17</v>
      </c>
      <c r="AD12" s="60" t="s">
        <v>18</v>
      </c>
      <c r="AF12" s="60" t="s">
        <v>19</v>
      </c>
      <c r="AH12" s="60" t="s">
        <v>20</v>
      </c>
      <c r="AJ12" s="60" t="s">
        <v>21</v>
      </c>
      <c r="AL12" s="60" t="s">
        <v>22</v>
      </c>
      <c r="AN12" s="60" t="s">
        <v>23</v>
      </c>
      <c r="AP12" s="60" t="s">
        <v>24</v>
      </c>
      <c r="AR12" s="60" t="s">
        <v>25</v>
      </c>
      <c r="AT12" s="60" t="s">
        <v>26</v>
      </c>
      <c r="AV12" s="60" t="s">
        <v>27</v>
      </c>
      <c r="AX12" s="60" t="s">
        <v>28</v>
      </c>
      <c r="AZ12" s="60" t="s">
        <v>29</v>
      </c>
    </row>
    <row r="13" spans="1:53" x14ac:dyDescent="0.25">
      <c r="A13" s="60">
        <v>701000000</v>
      </c>
      <c r="B13" s="348" t="s">
        <v>3</v>
      </c>
      <c r="C13" s="348" t="s">
        <v>40</v>
      </c>
      <c r="D13" s="60" t="s">
        <v>5</v>
      </c>
      <c r="F13" s="60" t="s">
        <v>6</v>
      </c>
      <c r="G13" s="60">
        <v>15</v>
      </c>
      <c r="H13" s="60" t="s">
        <v>7</v>
      </c>
      <c r="J13" s="60" t="s">
        <v>8</v>
      </c>
      <c r="L13" s="60" t="s">
        <v>9</v>
      </c>
      <c r="N13" s="60" t="s">
        <v>10</v>
      </c>
      <c r="P13" s="60" t="s">
        <v>11</v>
      </c>
      <c r="R13" s="60" t="s">
        <v>12</v>
      </c>
      <c r="T13" s="60" t="s">
        <v>13</v>
      </c>
      <c r="V13" s="60" t="s">
        <v>14</v>
      </c>
      <c r="X13" s="60" t="s">
        <v>15</v>
      </c>
      <c r="Z13" s="60" t="s">
        <v>16</v>
      </c>
      <c r="AB13" s="60" t="s">
        <v>17</v>
      </c>
      <c r="AD13" s="60" t="s">
        <v>18</v>
      </c>
      <c r="AF13" s="60" t="s">
        <v>19</v>
      </c>
      <c r="AH13" s="60" t="s">
        <v>20</v>
      </c>
      <c r="AJ13" s="60" t="s">
        <v>21</v>
      </c>
      <c r="AL13" s="60" t="s">
        <v>22</v>
      </c>
      <c r="AN13" s="60" t="s">
        <v>23</v>
      </c>
      <c r="AP13" s="60" t="s">
        <v>24</v>
      </c>
      <c r="AR13" s="60" t="s">
        <v>25</v>
      </c>
      <c r="AT13" s="60" t="s">
        <v>26</v>
      </c>
      <c r="AV13" s="60" t="s">
        <v>27</v>
      </c>
      <c r="AX13" s="60" t="s">
        <v>28</v>
      </c>
      <c r="AZ13" s="60" t="s">
        <v>29</v>
      </c>
    </row>
    <row r="14" spans="1:53" x14ac:dyDescent="0.25">
      <c r="A14" s="60">
        <v>701000000</v>
      </c>
      <c r="B14" s="60" t="s">
        <v>3</v>
      </c>
      <c r="C14" s="60" t="s">
        <v>41</v>
      </c>
      <c r="D14" s="60" t="s">
        <v>5</v>
      </c>
      <c r="F14" s="60" t="s">
        <v>6</v>
      </c>
      <c r="G14" s="60">
        <v>3</v>
      </c>
      <c r="H14" s="60" t="s">
        <v>7</v>
      </c>
      <c r="J14" s="60" t="s">
        <v>8</v>
      </c>
      <c r="L14" s="60" t="s">
        <v>9</v>
      </c>
      <c r="N14" s="60" t="s">
        <v>10</v>
      </c>
      <c r="P14" s="60" t="s">
        <v>11</v>
      </c>
      <c r="R14" s="60" t="s">
        <v>12</v>
      </c>
      <c r="T14" s="60" t="s">
        <v>13</v>
      </c>
      <c r="V14" s="60" t="s">
        <v>14</v>
      </c>
      <c r="X14" s="60" t="s">
        <v>15</v>
      </c>
      <c r="Z14" s="60" t="s">
        <v>16</v>
      </c>
      <c r="AB14" s="60" t="s">
        <v>17</v>
      </c>
      <c r="AD14" s="60" t="s">
        <v>18</v>
      </c>
      <c r="AF14" s="60" t="s">
        <v>19</v>
      </c>
      <c r="AH14" s="60" t="s">
        <v>20</v>
      </c>
      <c r="AJ14" s="60" t="s">
        <v>21</v>
      </c>
      <c r="AL14" s="60" t="s">
        <v>22</v>
      </c>
      <c r="AN14" s="60" t="s">
        <v>23</v>
      </c>
      <c r="AO14" s="60">
        <v>87</v>
      </c>
      <c r="AP14" s="60" t="s">
        <v>24</v>
      </c>
      <c r="AR14" s="60" t="s">
        <v>25</v>
      </c>
      <c r="AT14" s="60" t="s">
        <v>26</v>
      </c>
      <c r="AU14" s="60">
        <v>4</v>
      </c>
      <c r="AV14" s="60" t="s">
        <v>27</v>
      </c>
      <c r="AX14" s="60" t="s">
        <v>28</v>
      </c>
      <c r="AZ14" s="60" t="s">
        <v>29</v>
      </c>
    </row>
    <row r="15" spans="1:53" x14ac:dyDescent="0.25">
      <c r="A15" s="60">
        <v>701000000</v>
      </c>
      <c r="B15" s="348" t="s">
        <v>3</v>
      </c>
      <c r="C15" s="348" t="s">
        <v>42</v>
      </c>
      <c r="D15" s="60" t="s">
        <v>5</v>
      </c>
      <c r="F15" s="60" t="s">
        <v>6</v>
      </c>
      <c r="H15" s="60" t="s">
        <v>7</v>
      </c>
      <c r="J15" s="60" t="s">
        <v>8</v>
      </c>
      <c r="L15" s="60" t="s">
        <v>9</v>
      </c>
      <c r="N15" s="60" t="s">
        <v>10</v>
      </c>
      <c r="P15" s="60" t="s">
        <v>11</v>
      </c>
      <c r="R15" s="60" t="s">
        <v>12</v>
      </c>
      <c r="T15" s="60" t="s">
        <v>13</v>
      </c>
      <c r="V15" s="60" t="s">
        <v>14</v>
      </c>
      <c r="X15" s="60" t="s">
        <v>15</v>
      </c>
      <c r="Z15" s="60" t="s">
        <v>16</v>
      </c>
      <c r="AB15" s="60" t="s">
        <v>17</v>
      </c>
      <c r="AD15" s="60" t="s">
        <v>18</v>
      </c>
      <c r="AE15" s="60">
        <v>15</v>
      </c>
      <c r="AF15" s="60" t="s">
        <v>19</v>
      </c>
      <c r="AH15" s="60" t="s">
        <v>20</v>
      </c>
      <c r="AJ15" s="60" t="s">
        <v>21</v>
      </c>
      <c r="AL15" s="60" t="s">
        <v>22</v>
      </c>
      <c r="AN15" s="60" t="s">
        <v>23</v>
      </c>
      <c r="AP15" s="60" t="s">
        <v>24</v>
      </c>
      <c r="AR15" s="60" t="s">
        <v>25</v>
      </c>
      <c r="AT15" s="60" t="s">
        <v>26</v>
      </c>
      <c r="AV15" s="60" t="s">
        <v>27</v>
      </c>
      <c r="AX15" s="60" t="s">
        <v>28</v>
      </c>
      <c r="AZ15" s="60" t="s">
        <v>29</v>
      </c>
    </row>
    <row r="16" spans="1:53" x14ac:dyDescent="0.25">
      <c r="A16">
        <v>702000000</v>
      </c>
      <c r="B16" s="60" t="s">
        <v>43</v>
      </c>
      <c r="C16" s="60" t="s">
        <v>44</v>
      </c>
      <c r="D16" t="s">
        <v>5</v>
      </c>
      <c r="E16"/>
      <c r="F16" t="s">
        <v>6</v>
      </c>
      <c r="G16"/>
      <c r="H16" t="s">
        <v>7</v>
      </c>
      <c r="I16"/>
      <c r="J16" t="s">
        <v>8</v>
      </c>
      <c r="K16"/>
      <c r="L16" t="s">
        <v>9</v>
      </c>
      <c r="M16">
        <v>12</v>
      </c>
      <c r="N16" t="s">
        <v>10</v>
      </c>
      <c r="O16"/>
      <c r="P16" t="s">
        <v>11</v>
      </c>
      <c r="Q16"/>
      <c r="R16" t="s">
        <v>12</v>
      </c>
      <c r="S16">
        <v>18</v>
      </c>
      <c r="T16" t="s">
        <v>13</v>
      </c>
      <c r="U16"/>
      <c r="V16" t="s">
        <v>14</v>
      </c>
      <c r="W16"/>
      <c r="X16" t="s">
        <v>15</v>
      </c>
      <c r="Y16"/>
      <c r="Z16" t="s">
        <v>16</v>
      </c>
      <c r="AA16"/>
      <c r="AB16" t="s">
        <v>17</v>
      </c>
      <c r="AC16"/>
      <c r="AD16" t="s">
        <v>18</v>
      </c>
      <c r="AE16"/>
      <c r="AF16" t="s">
        <v>19</v>
      </c>
      <c r="AG16"/>
      <c r="AH16" t="s">
        <v>20</v>
      </c>
      <c r="AI16"/>
      <c r="AJ16" t="s">
        <v>21</v>
      </c>
      <c r="AK16"/>
      <c r="AL16" t="s">
        <v>22</v>
      </c>
      <c r="AM16"/>
      <c r="AN16" t="s">
        <v>23</v>
      </c>
      <c r="AO16"/>
      <c r="AP16" t="s">
        <v>24</v>
      </c>
      <c r="AQ16"/>
      <c r="AR16" t="s">
        <v>25</v>
      </c>
      <c r="AS16"/>
      <c r="AT16" t="s">
        <v>26</v>
      </c>
      <c r="AU16"/>
      <c r="AV16" t="s">
        <v>27</v>
      </c>
      <c r="AW16"/>
      <c r="AX16" t="s">
        <v>28</v>
      </c>
      <c r="AY16"/>
      <c r="AZ16" t="s">
        <v>29</v>
      </c>
      <c r="BA16"/>
    </row>
    <row r="17" spans="1:53" x14ac:dyDescent="0.25">
      <c r="A17">
        <v>702000000</v>
      </c>
      <c r="B17" s="348" t="s">
        <v>43</v>
      </c>
      <c r="C17" s="348" t="s">
        <v>45</v>
      </c>
      <c r="D17" t="s">
        <v>5</v>
      </c>
      <c r="E17"/>
      <c r="F17" t="s">
        <v>6</v>
      </c>
      <c r="G17"/>
      <c r="H17" t="s">
        <v>7</v>
      </c>
      <c r="I17"/>
      <c r="J17" t="s">
        <v>8</v>
      </c>
      <c r="K17">
        <v>20</v>
      </c>
      <c r="L17" t="s">
        <v>9</v>
      </c>
      <c r="M17">
        <v>61</v>
      </c>
      <c r="N17" t="s">
        <v>10</v>
      </c>
      <c r="O17"/>
      <c r="P17" t="s">
        <v>11</v>
      </c>
      <c r="Q17"/>
      <c r="R17" t="s">
        <v>12</v>
      </c>
      <c r="S17"/>
      <c r="T17" t="s">
        <v>13</v>
      </c>
      <c r="U17"/>
      <c r="V17" t="s">
        <v>14</v>
      </c>
      <c r="W17"/>
      <c r="X17" t="s">
        <v>15</v>
      </c>
      <c r="Y17"/>
      <c r="Z17" t="s">
        <v>16</v>
      </c>
      <c r="AA17"/>
      <c r="AB17" t="s">
        <v>17</v>
      </c>
      <c r="AC17"/>
      <c r="AD17" t="s">
        <v>18</v>
      </c>
      <c r="AE17"/>
      <c r="AF17" t="s">
        <v>19</v>
      </c>
      <c r="AG17"/>
      <c r="AH17" t="s">
        <v>20</v>
      </c>
      <c r="AI17"/>
      <c r="AJ17" t="s">
        <v>21</v>
      </c>
      <c r="AK17"/>
      <c r="AL17" t="s">
        <v>22</v>
      </c>
      <c r="AM17"/>
      <c r="AN17" t="s">
        <v>23</v>
      </c>
      <c r="AO17"/>
      <c r="AP17" t="s">
        <v>24</v>
      </c>
      <c r="AQ17"/>
      <c r="AR17" t="s">
        <v>25</v>
      </c>
      <c r="AS17"/>
      <c r="AT17" t="s">
        <v>26</v>
      </c>
      <c r="AU17"/>
      <c r="AV17" t="s">
        <v>27</v>
      </c>
      <c r="AW17"/>
      <c r="AX17" t="s">
        <v>28</v>
      </c>
      <c r="AY17"/>
      <c r="AZ17" t="s">
        <v>29</v>
      </c>
      <c r="BA17"/>
    </row>
    <row r="18" spans="1:53" x14ac:dyDescent="0.25">
      <c r="A18">
        <v>702000000</v>
      </c>
      <c r="B18" s="349" t="s">
        <v>43</v>
      </c>
      <c r="C18" s="60" t="s">
        <v>46</v>
      </c>
      <c r="D18" t="s">
        <v>5</v>
      </c>
      <c r="E18">
        <v>1</v>
      </c>
      <c r="F18" t="s">
        <v>6</v>
      </c>
      <c r="G18"/>
      <c r="H18" t="s">
        <v>7</v>
      </c>
      <c r="I18"/>
      <c r="J18" t="s">
        <v>8</v>
      </c>
      <c r="K18"/>
      <c r="L18" t="s">
        <v>9</v>
      </c>
      <c r="M18"/>
      <c r="N18" t="s">
        <v>10</v>
      </c>
      <c r="O18"/>
      <c r="P18" t="s">
        <v>11</v>
      </c>
      <c r="Q18"/>
      <c r="R18" t="s">
        <v>12</v>
      </c>
      <c r="S18"/>
      <c r="T18" t="s">
        <v>13</v>
      </c>
      <c r="U18">
        <v>6</v>
      </c>
      <c r="V18" t="s">
        <v>14</v>
      </c>
      <c r="W18"/>
      <c r="X18" t="s">
        <v>15</v>
      </c>
      <c r="Y18"/>
      <c r="Z18" t="s">
        <v>16</v>
      </c>
      <c r="AA18">
        <v>36</v>
      </c>
      <c r="AB18" t="s">
        <v>17</v>
      </c>
      <c r="AC18"/>
      <c r="AD18" t="s">
        <v>18</v>
      </c>
      <c r="AE18"/>
      <c r="AF18" t="s">
        <v>19</v>
      </c>
      <c r="AG18">
        <v>73</v>
      </c>
      <c r="AH18" t="s">
        <v>20</v>
      </c>
      <c r="AI18"/>
      <c r="AJ18" t="s">
        <v>21</v>
      </c>
      <c r="AK18">
        <v>29</v>
      </c>
      <c r="AL18" t="s">
        <v>22</v>
      </c>
      <c r="AM18"/>
      <c r="AN18" t="s">
        <v>23</v>
      </c>
      <c r="AO18"/>
      <c r="AP18" t="s">
        <v>24</v>
      </c>
      <c r="AQ18"/>
      <c r="AR18" t="s">
        <v>25</v>
      </c>
      <c r="AS18"/>
      <c r="AT18" t="s">
        <v>26</v>
      </c>
      <c r="AU18"/>
      <c r="AV18" t="s">
        <v>27</v>
      </c>
      <c r="AW18"/>
      <c r="AX18" t="s">
        <v>28</v>
      </c>
      <c r="AY18"/>
      <c r="AZ18" t="s">
        <v>29</v>
      </c>
      <c r="BA18">
        <v>6</v>
      </c>
    </row>
    <row r="19" spans="1:53" x14ac:dyDescent="0.25">
      <c r="A19">
        <v>702000000</v>
      </c>
      <c r="B19" s="350" t="s">
        <v>43</v>
      </c>
      <c r="C19" s="348" t="s">
        <v>47</v>
      </c>
      <c r="D19" t="s">
        <v>5</v>
      </c>
      <c r="E19">
        <v>4</v>
      </c>
      <c r="F19" t="s">
        <v>6</v>
      </c>
      <c r="G19">
        <v>3</v>
      </c>
      <c r="H19" t="s">
        <v>7</v>
      </c>
      <c r="I19"/>
      <c r="J19" t="s">
        <v>8</v>
      </c>
      <c r="K19"/>
      <c r="L19" t="s">
        <v>9</v>
      </c>
      <c r="M19">
        <v>143</v>
      </c>
      <c r="N19" t="s">
        <v>10</v>
      </c>
      <c r="O19"/>
      <c r="P19" t="s">
        <v>11</v>
      </c>
      <c r="Q19"/>
      <c r="R19" t="s">
        <v>12</v>
      </c>
      <c r="S19"/>
      <c r="T19" t="s">
        <v>13</v>
      </c>
      <c r="U19"/>
      <c r="V19" t="s">
        <v>14</v>
      </c>
      <c r="W19"/>
      <c r="X19" t="s">
        <v>15</v>
      </c>
      <c r="Y19"/>
      <c r="Z19" t="s">
        <v>16</v>
      </c>
      <c r="AA19"/>
      <c r="AB19" t="s">
        <v>17</v>
      </c>
      <c r="AC19"/>
      <c r="AD19" t="s">
        <v>18</v>
      </c>
      <c r="AE19"/>
      <c r="AF19" t="s">
        <v>19</v>
      </c>
      <c r="AG19"/>
      <c r="AH19" t="s">
        <v>20</v>
      </c>
      <c r="AI19"/>
      <c r="AJ19" t="s">
        <v>21</v>
      </c>
      <c r="AK19"/>
      <c r="AL19" t="s">
        <v>22</v>
      </c>
      <c r="AM19"/>
      <c r="AN19" t="s">
        <v>23</v>
      </c>
      <c r="AO19"/>
      <c r="AP19" t="s">
        <v>24</v>
      </c>
      <c r="AQ19"/>
      <c r="AR19" t="s">
        <v>25</v>
      </c>
      <c r="AS19"/>
      <c r="AT19" t="s">
        <v>26</v>
      </c>
      <c r="AU19">
        <v>5</v>
      </c>
      <c r="AV19" t="s">
        <v>27</v>
      </c>
      <c r="AW19"/>
      <c r="AX19" t="s">
        <v>28</v>
      </c>
      <c r="AY19"/>
      <c r="AZ19" t="s">
        <v>29</v>
      </c>
      <c r="BA19">
        <v>36</v>
      </c>
    </row>
    <row r="20" spans="1:53" x14ac:dyDescent="0.25">
      <c r="A20">
        <v>702000000</v>
      </c>
      <c r="B20" s="345" t="s">
        <v>43</v>
      </c>
      <c r="C20" s="345" t="s">
        <v>48</v>
      </c>
      <c r="D20" t="s">
        <v>5</v>
      </c>
      <c r="E20"/>
      <c r="F20" t="s">
        <v>6</v>
      </c>
      <c r="G20">
        <v>4</v>
      </c>
      <c r="H20" t="s">
        <v>7</v>
      </c>
      <c r="I20"/>
      <c r="J20" t="s">
        <v>8</v>
      </c>
      <c r="K20"/>
      <c r="L20" t="s">
        <v>9</v>
      </c>
      <c r="M20"/>
      <c r="N20" t="s">
        <v>10</v>
      </c>
      <c r="O20"/>
      <c r="P20" t="s">
        <v>11</v>
      </c>
      <c r="Q20"/>
      <c r="R20" t="s">
        <v>12</v>
      </c>
      <c r="S20"/>
      <c r="T20" t="s">
        <v>13</v>
      </c>
      <c r="U20">
        <v>3</v>
      </c>
      <c r="V20" t="s">
        <v>14</v>
      </c>
      <c r="W20"/>
      <c r="X20" t="s">
        <v>15</v>
      </c>
      <c r="Y20"/>
      <c r="Z20" t="s">
        <v>16</v>
      </c>
      <c r="AA20"/>
      <c r="AB20" t="s">
        <v>17</v>
      </c>
      <c r="AC20"/>
      <c r="AD20" t="s">
        <v>18</v>
      </c>
      <c r="AE20"/>
      <c r="AF20" t="s">
        <v>19</v>
      </c>
      <c r="AG20">
        <v>69</v>
      </c>
      <c r="AH20" t="s">
        <v>20</v>
      </c>
      <c r="AI20"/>
      <c r="AJ20" t="s">
        <v>21</v>
      </c>
      <c r="AK20">
        <v>7</v>
      </c>
      <c r="AL20" t="s">
        <v>22</v>
      </c>
      <c r="AM20"/>
      <c r="AN20" t="s">
        <v>23</v>
      </c>
      <c r="AO20"/>
      <c r="AP20" t="s">
        <v>24</v>
      </c>
      <c r="AQ20"/>
      <c r="AR20" t="s">
        <v>25</v>
      </c>
      <c r="AS20"/>
      <c r="AT20" t="s">
        <v>26</v>
      </c>
      <c r="AU20">
        <v>4</v>
      </c>
      <c r="AV20" t="s">
        <v>27</v>
      </c>
      <c r="AW20"/>
      <c r="AX20" t="s">
        <v>28</v>
      </c>
      <c r="AY20"/>
      <c r="AZ20" t="s">
        <v>29</v>
      </c>
      <c r="BA20">
        <v>7</v>
      </c>
    </row>
    <row r="21" spans="1:53" x14ac:dyDescent="0.25">
      <c r="A21">
        <v>702000000</v>
      </c>
      <c r="B21" s="346" t="s">
        <v>43</v>
      </c>
      <c r="C21" s="346" t="s">
        <v>49</v>
      </c>
      <c r="D21" t="s">
        <v>5</v>
      </c>
      <c r="E21"/>
      <c r="F21" t="s">
        <v>6</v>
      </c>
      <c r="G21">
        <v>5</v>
      </c>
      <c r="H21" t="s">
        <v>7</v>
      </c>
      <c r="I21"/>
      <c r="J21" t="s">
        <v>8</v>
      </c>
      <c r="K21"/>
      <c r="L21" t="s">
        <v>9</v>
      </c>
      <c r="M21"/>
      <c r="N21" t="s">
        <v>10</v>
      </c>
      <c r="O21"/>
      <c r="P21" t="s">
        <v>11</v>
      </c>
      <c r="Q21"/>
      <c r="R21" t="s">
        <v>12</v>
      </c>
      <c r="S21"/>
      <c r="T21" t="s">
        <v>13</v>
      </c>
      <c r="U21">
        <v>29</v>
      </c>
      <c r="V21" t="s">
        <v>14</v>
      </c>
      <c r="W21"/>
      <c r="X21" t="s">
        <v>15</v>
      </c>
      <c r="Y21"/>
      <c r="Z21" t="s">
        <v>16</v>
      </c>
      <c r="AA21"/>
      <c r="AB21" t="s">
        <v>17</v>
      </c>
      <c r="AC21"/>
      <c r="AD21" t="s">
        <v>18</v>
      </c>
      <c r="AE21"/>
      <c r="AF21" t="s">
        <v>19</v>
      </c>
      <c r="AG21"/>
      <c r="AH21" t="s">
        <v>20</v>
      </c>
      <c r="AI21">
        <v>77</v>
      </c>
      <c r="AJ21" t="s">
        <v>21</v>
      </c>
      <c r="AK21">
        <v>67</v>
      </c>
      <c r="AL21" t="s">
        <v>22</v>
      </c>
      <c r="AM21"/>
      <c r="AN21" t="s">
        <v>23</v>
      </c>
      <c r="AO21"/>
      <c r="AP21" t="s">
        <v>24</v>
      </c>
      <c r="AQ21"/>
      <c r="AR21" t="s">
        <v>25</v>
      </c>
      <c r="AS21"/>
      <c r="AT21" t="s">
        <v>26</v>
      </c>
      <c r="AU21">
        <v>5</v>
      </c>
      <c r="AV21" t="s">
        <v>27</v>
      </c>
      <c r="AW21"/>
      <c r="AX21" t="s">
        <v>28</v>
      </c>
      <c r="AY21"/>
      <c r="AZ21" t="s">
        <v>29</v>
      </c>
      <c r="BA21">
        <v>10</v>
      </c>
    </row>
    <row r="22" spans="1:53" x14ac:dyDescent="0.25">
      <c r="A22">
        <v>702000000</v>
      </c>
      <c r="B22" s="346" t="s">
        <v>43</v>
      </c>
      <c r="C22" s="346" t="s">
        <v>50</v>
      </c>
      <c r="D22" t="s">
        <v>5</v>
      </c>
      <c r="E22">
        <v>1</v>
      </c>
      <c r="F22" t="s">
        <v>6</v>
      </c>
      <c r="G22">
        <v>4</v>
      </c>
      <c r="H22" t="s">
        <v>7</v>
      </c>
      <c r="I22"/>
      <c r="J22" t="s">
        <v>8</v>
      </c>
      <c r="K22"/>
      <c r="L22" t="s">
        <v>9</v>
      </c>
      <c r="M22"/>
      <c r="N22" t="s">
        <v>10</v>
      </c>
      <c r="O22"/>
      <c r="P22" t="s">
        <v>11</v>
      </c>
      <c r="Q22"/>
      <c r="R22" t="s">
        <v>12</v>
      </c>
      <c r="S22"/>
      <c r="T22" t="s">
        <v>13</v>
      </c>
      <c r="U22">
        <v>5</v>
      </c>
      <c r="V22" t="s">
        <v>14</v>
      </c>
      <c r="W22"/>
      <c r="X22" t="s">
        <v>15</v>
      </c>
      <c r="Y22"/>
      <c r="Z22" t="s">
        <v>16</v>
      </c>
      <c r="AA22"/>
      <c r="AB22" t="s">
        <v>17</v>
      </c>
      <c r="AC22">
        <v>206</v>
      </c>
      <c r="AD22" t="s">
        <v>18</v>
      </c>
      <c r="AE22"/>
      <c r="AF22" t="s">
        <v>19</v>
      </c>
      <c r="AG22"/>
      <c r="AH22" t="s">
        <v>20</v>
      </c>
      <c r="AI22"/>
      <c r="AJ22" t="s">
        <v>21</v>
      </c>
      <c r="AK22">
        <v>9</v>
      </c>
      <c r="AL22" t="s">
        <v>22</v>
      </c>
      <c r="AM22"/>
      <c r="AN22" t="s">
        <v>23</v>
      </c>
      <c r="AO22"/>
      <c r="AP22" t="s">
        <v>24</v>
      </c>
      <c r="AQ22"/>
      <c r="AR22" t="s">
        <v>25</v>
      </c>
      <c r="AS22"/>
      <c r="AT22" t="s">
        <v>26</v>
      </c>
      <c r="AU22">
        <v>5</v>
      </c>
      <c r="AV22" t="s">
        <v>27</v>
      </c>
      <c r="AW22"/>
      <c r="AX22" t="s">
        <v>28</v>
      </c>
      <c r="AY22"/>
      <c r="AZ22" t="s">
        <v>29</v>
      </c>
      <c r="BA22">
        <v>8</v>
      </c>
    </row>
    <row r="23" spans="1:53" x14ac:dyDescent="0.25">
      <c r="A23">
        <v>702000000</v>
      </c>
      <c r="B23" s="346" t="s">
        <v>43</v>
      </c>
      <c r="C23" s="346" t="s">
        <v>51</v>
      </c>
      <c r="D23" t="s">
        <v>5</v>
      </c>
      <c r="E23">
        <v>1</v>
      </c>
      <c r="F23" t="s">
        <v>6</v>
      </c>
      <c r="G23">
        <v>1</v>
      </c>
      <c r="H23" t="s">
        <v>7</v>
      </c>
      <c r="I23"/>
      <c r="J23" t="s">
        <v>8</v>
      </c>
      <c r="K23"/>
      <c r="L23" t="s">
        <v>9</v>
      </c>
      <c r="M23"/>
      <c r="N23" t="s">
        <v>10</v>
      </c>
      <c r="O23"/>
      <c r="P23" t="s">
        <v>11</v>
      </c>
      <c r="Q23"/>
      <c r="R23" t="s">
        <v>12</v>
      </c>
      <c r="S23"/>
      <c r="T23" t="s">
        <v>13</v>
      </c>
      <c r="U23"/>
      <c r="V23" t="s">
        <v>14</v>
      </c>
      <c r="W23"/>
      <c r="X23" t="s">
        <v>15</v>
      </c>
      <c r="Y23"/>
      <c r="Z23" t="s">
        <v>16</v>
      </c>
      <c r="AA23"/>
      <c r="AB23" t="s">
        <v>17</v>
      </c>
      <c r="AC23"/>
      <c r="AD23" t="s">
        <v>18</v>
      </c>
      <c r="AE23"/>
      <c r="AF23" t="s">
        <v>19</v>
      </c>
      <c r="AG23"/>
      <c r="AH23" t="s">
        <v>20</v>
      </c>
      <c r="AI23"/>
      <c r="AJ23" t="s">
        <v>21</v>
      </c>
      <c r="AK23">
        <v>39</v>
      </c>
      <c r="AL23" t="s">
        <v>22</v>
      </c>
      <c r="AM23"/>
      <c r="AN23" t="s">
        <v>23</v>
      </c>
      <c r="AO23"/>
      <c r="AP23" t="s">
        <v>24</v>
      </c>
      <c r="AQ23"/>
      <c r="AR23" t="s">
        <v>25</v>
      </c>
      <c r="AS23"/>
      <c r="AT23" t="s">
        <v>26</v>
      </c>
      <c r="AU23"/>
      <c r="AV23" t="s">
        <v>27</v>
      </c>
      <c r="AW23"/>
      <c r="AX23" t="s">
        <v>28</v>
      </c>
      <c r="AY23"/>
      <c r="AZ23" t="s">
        <v>29</v>
      </c>
      <c r="BA23"/>
    </row>
    <row r="24" spans="1:53" x14ac:dyDescent="0.25">
      <c r="A24">
        <v>703000000</v>
      </c>
      <c r="B24" s="346" t="s">
        <v>52</v>
      </c>
      <c r="C24" s="346" t="s">
        <v>53</v>
      </c>
      <c r="D24" t="s">
        <v>5</v>
      </c>
      <c r="E24"/>
      <c r="F24" t="s">
        <v>6</v>
      </c>
      <c r="G24"/>
      <c r="H24" t="s">
        <v>7</v>
      </c>
      <c r="I24"/>
      <c r="J24" t="s">
        <v>8</v>
      </c>
      <c r="K24"/>
      <c r="L24" t="s">
        <v>9</v>
      </c>
      <c r="M24"/>
      <c r="N24" t="s">
        <v>10</v>
      </c>
      <c r="O24"/>
      <c r="P24" t="s">
        <v>11</v>
      </c>
      <c r="Q24"/>
      <c r="R24" s="1" t="s">
        <v>12</v>
      </c>
      <c r="S24" s="1">
        <v>34</v>
      </c>
      <c r="T24" t="s">
        <v>13</v>
      </c>
      <c r="U24"/>
      <c r="V24" t="s">
        <v>14</v>
      </c>
      <c r="W24"/>
      <c r="X24" t="s">
        <v>15</v>
      </c>
      <c r="Y24"/>
      <c r="Z24" t="s">
        <v>16</v>
      </c>
      <c r="AA24"/>
      <c r="AB24" t="s">
        <v>17</v>
      </c>
      <c r="AC24"/>
      <c r="AD24" t="s">
        <v>18</v>
      </c>
      <c r="AE24"/>
      <c r="AF24" t="s">
        <v>19</v>
      </c>
      <c r="AG24"/>
      <c r="AH24" t="s">
        <v>20</v>
      </c>
      <c r="AI24"/>
      <c r="AJ24" t="s">
        <v>21</v>
      </c>
      <c r="AK24"/>
      <c r="AL24" t="s">
        <v>22</v>
      </c>
      <c r="AM24"/>
      <c r="AN24" t="s">
        <v>23</v>
      </c>
      <c r="AO24"/>
      <c r="AP24" t="s">
        <v>24</v>
      </c>
      <c r="AQ24"/>
      <c r="AR24" t="s">
        <v>25</v>
      </c>
      <c r="AS24"/>
      <c r="AT24" t="s">
        <v>26</v>
      </c>
      <c r="AU24"/>
      <c r="AV24" t="s">
        <v>27</v>
      </c>
      <c r="AW24"/>
      <c r="AX24" t="s">
        <v>28</v>
      </c>
      <c r="AY24"/>
      <c r="AZ24" t="s">
        <v>29</v>
      </c>
      <c r="BA24"/>
    </row>
    <row r="25" spans="1:53" x14ac:dyDescent="0.25">
      <c r="A25">
        <v>703000000</v>
      </c>
      <c r="B25" s="346" t="s">
        <v>52</v>
      </c>
      <c r="C25" s="346" t="s">
        <v>54</v>
      </c>
      <c r="D25" t="s">
        <v>5</v>
      </c>
      <c r="E25"/>
      <c r="F25" t="s">
        <v>6</v>
      </c>
      <c r="G25"/>
      <c r="H25" t="s">
        <v>7</v>
      </c>
      <c r="I25"/>
      <c r="J25" t="s">
        <v>8</v>
      </c>
      <c r="K25"/>
      <c r="L25" t="s">
        <v>9</v>
      </c>
      <c r="M25"/>
      <c r="N25" t="s">
        <v>10</v>
      </c>
      <c r="O25"/>
      <c r="P25" t="s">
        <v>11</v>
      </c>
      <c r="Q25"/>
      <c r="R25" s="1" t="s">
        <v>12</v>
      </c>
      <c r="S25" s="1">
        <v>66</v>
      </c>
      <c r="T25" t="s">
        <v>13</v>
      </c>
      <c r="U25"/>
      <c r="V25" t="s">
        <v>14</v>
      </c>
      <c r="W25"/>
      <c r="X25" t="s">
        <v>15</v>
      </c>
      <c r="Y25"/>
      <c r="Z25" t="s">
        <v>16</v>
      </c>
      <c r="AA25"/>
      <c r="AB25" t="s">
        <v>17</v>
      </c>
      <c r="AC25"/>
      <c r="AD25" t="s">
        <v>18</v>
      </c>
      <c r="AE25"/>
      <c r="AF25" t="s">
        <v>19</v>
      </c>
      <c r="AG25"/>
      <c r="AH25" t="s">
        <v>20</v>
      </c>
      <c r="AI25"/>
      <c r="AJ25" t="s">
        <v>21</v>
      </c>
      <c r="AK25"/>
      <c r="AL25" t="s">
        <v>22</v>
      </c>
      <c r="AM25"/>
      <c r="AN25" t="s">
        <v>23</v>
      </c>
      <c r="AO25"/>
      <c r="AP25" t="s">
        <v>24</v>
      </c>
      <c r="AQ25"/>
      <c r="AR25" t="s">
        <v>25</v>
      </c>
      <c r="AS25"/>
      <c r="AT25" t="s">
        <v>26</v>
      </c>
      <c r="AU25"/>
      <c r="AV25" t="s">
        <v>27</v>
      </c>
      <c r="AW25"/>
      <c r="AX25" t="s">
        <v>28</v>
      </c>
      <c r="AY25"/>
      <c r="AZ25" t="s">
        <v>29</v>
      </c>
      <c r="BA25"/>
    </row>
    <row r="26" spans="1:53" x14ac:dyDescent="0.25">
      <c r="A26">
        <v>703000000</v>
      </c>
      <c r="B26" s="345" t="s">
        <v>52</v>
      </c>
      <c r="C26" s="345" t="s">
        <v>55</v>
      </c>
      <c r="D26" t="s">
        <v>5</v>
      </c>
      <c r="E26"/>
      <c r="F26" t="s">
        <v>6</v>
      </c>
      <c r="G26"/>
      <c r="H26" t="s">
        <v>7</v>
      </c>
      <c r="I26"/>
      <c r="J26" t="s">
        <v>8</v>
      </c>
      <c r="K26"/>
      <c r="L26" t="s">
        <v>9</v>
      </c>
      <c r="M26"/>
      <c r="N26" t="s">
        <v>10</v>
      </c>
      <c r="O26"/>
      <c r="P26" t="s">
        <v>11</v>
      </c>
      <c r="Q26"/>
      <c r="R26" s="1" t="s">
        <v>12</v>
      </c>
      <c r="S26" s="1">
        <v>66</v>
      </c>
      <c r="T26" t="s">
        <v>13</v>
      </c>
      <c r="U26"/>
      <c r="V26" t="s">
        <v>14</v>
      </c>
      <c r="W26"/>
      <c r="X26" t="s">
        <v>15</v>
      </c>
      <c r="Y26"/>
      <c r="Z26" t="s">
        <v>16</v>
      </c>
      <c r="AA26"/>
      <c r="AB26" t="s">
        <v>17</v>
      </c>
      <c r="AC26"/>
      <c r="AD26" t="s">
        <v>18</v>
      </c>
      <c r="AE26"/>
      <c r="AF26" t="s">
        <v>19</v>
      </c>
      <c r="AG26"/>
      <c r="AH26" t="s">
        <v>20</v>
      </c>
      <c r="AI26"/>
      <c r="AJ26" t="s">
        <v>21</v>
      </c>
      <c r="AK26"/>
      <c r="AL26" t="s">
        <v>22</v>
      </c>
      <c r="AM26"/>
      <c r="AN26" t="s">
        <v>23</v>
      </c>
      <c r="AO26"/>
      <c r="AP26" t="s">
        <v>24</v>
      </c>
      <c r="AQ26"/>
      <c r="AR26" t="s">
        <v>25</v>
      </c>
      <c r="AS26"/>
      <c r="AT26" t="s">
        <v>26</v>
      </c>
      <c r="AU26"/>
      <c r="AV26" t="s">
        <v>27</v>
      </c>
      <c r="AW26"/>
      <c r="AX26" t="s">
        <v>28</v>
      </c>
      <c r="AY26"/>
      <c r="AZ26" t="s">
        <v>29</v>
      </c>
      <c r="BA26"/>
    </row>
    <row r="27" spans="1:53" x14ac:dyDescent="0.25">
      <c r="A27">
        <v>703000000</v>
      </c>
      <c r="B27" s="345" t="s">
        <v>52</v>
      </c>
      <c r="C27" s="345" t="s">
        <v>56</v>
      </c>
      <c r="D27" t="s">
        <v>5</v>
      </c>
      <c r="E27"/>
      <c r="F27" t="s">
        <v>6</v>
      </c>
      <c r="G27"/>
      <c r="H27" t="s">
        <v>7</v>
      </c>
      <c r="I27"/>
      <c r="J27" t="s">
        <v>8</v>
      </c>
      <c r="K27"/>
      <c r="L27" t="s">
        <v>9</v>
      </c>
      <c r="M27"/>
      <c r="N27" t="s">
        <v>10</v>
      </c>
      <c r="O27"/>
      <c r="P27" t="s">
        <v>11</v>
      </c>
      <c r="Q27"/>
      <c r="R27" s="1" t="s">
        <v>12</v>
      </c>
      <c r="S27" s="1">
        <v>56</v>
      </c>
      <c r="T27" t="s">
        <v>13</v>
      </c>
      <c r="U27"/>
      <c r="V27" t="s">
        <v>14</v>
      </c>
      <c r="W27"/>
      <c r="X27" t="s">
        <v>15</v>
      </c>
      <c r="Y27"/>
      <c r="Z27" t="s">
        <v>16</v>
      </c>
      <c r="AA27"/>
      <c r="AB27" t="s">
        <v>17</v>
      </c>
      <c r="AC27"/>
      <c r="AD27" t="s">
        <v>18</v>
      </c>
      <c r="AE27"/>
      <c r="AF27" t="s">
        <v>19</v>
      </c>
      <c r="AG27"/>
      <c r="AH27" t="s">
        <v>20</v>
      </c>
      <c r="AI27"/>
      <c r="AJ27" t="s">
        <v>21</v>
      </c>
      <c r="AK27"/>
      <c r="AL27" t="s">
        <v>22</v>
      </c>
      <c r="AM27"/>
      <c r="AN27" t="s">
        <v>23</v>
      </c>
      <c r="AO27"/>
      <c r="AP27" t="s">
        <v>24</v>
      </c>
      <c r="AQ27"/>
      <c r="AR27" t="s">
        <v>25</v>
      </c>
      <c r="AS27"/>
      <c r="AT27" t="s">
        <v>26</v>
      </c>
      <c r="AU27"/>
      <c r="AV27" t="s">
        <v>27</v>
      </c>
      <c r="AW27"/>
      <c r="AX27" t="s">
        <v>28</v>
      </c>
      <c r="AY27"/>
      <c r="AZ27" t="s">
        <v>29</v>
      </c>
      <c r="BA27"/>
    </row>
    <row r="28" spans="1:53" x14ac:dyDescent="0.25">
      <c r="A28">
        <v>703000000</v>
      </c>
      <c r="B28" s="346" t="s">
        <v>52</v>
      </c>
      <c r="C28" s="346" t="s">
        <v>57</v>
      </c>
      <c r="D28" t="s">
        <v>5</v>
      </c>
      <c r="E28"/>
      <c r="F28" t="s">
        <v>6</v>
      </c>
      <c r="G28"/>
      <c r="H28" t="s">
        <v>7</v>
      </c>
      <c r="I28"/>
      <c r="J28" t="s">
        <v>8</v>
      </c>
      <c r="K28"/>
      <c r="L28" t="s">
        <v>9</v>
      </c>
      <c r="M28"/>
      <c r="N28" t="s">
        <v>10</v>
      </c>
      <c r="O28"/>
      <c r="P28" t="s">
        <v>11</v>
      </c>
      <c r="Q28"/>
      <c r="R28" s="1" t="s">
        <v>12</v>
      </c>
      <c r="S28" s="1">
        <v>67</v>
      </c>
      <c r="T28" t="s">
        <v>13</v>
      </c>
      <c r="U28"/>
      <c r="V28" t="s">
        <v>14</v>
      </c>
      <c r="W28"/>
      <c r="X28" t="s">
        <v>15</v>
      </c>
      <c r="Y28"/>
      <c r="Z28" t="s">
        <v>16</v>
      </c>
      <c r="AA28"/>
      <c r="AB28" t="s">
        <v>17</v>
      </c>
      <c r="AC28"/>
      <c r="AD28" t="s">
        <v>18</v>
      </c>
      <c r="AE28"/>
      <c r="AF28" t="s">
        <v>19</v>
      </c>
      <c r="AG28"/>
      <c r="AH28" t="s">
        <v>20</v>
      </c>
      <c r="AI28"/>
      <c r="AJ28" t="s">
        <v>21</v>
      </c>
      <c r="AK28"/>
      <c r="AL28" t="s">
        <v>22</v>
      </c>
      <c r="AM28"/>
      <c r="AN28" t="s">
        <v>23</v>
      </c>
      <c r="AO28"/>
      <c r="AP28" t="s">
        <v>24</v>
      </c>
      <c r="AQ28"/>
      <c r="AR28" t="s">
        <v>25</v>
      </c>
      <c r="AS28"/>
      <c r="AT28" t="s">
        <v>26</v>
      </c>
      <c r="AU28"/>
      <c r="AV28" t="s">
        <v>27</v>
      </c>
      <c r="AW28"/>
      <c r="AX28" t="s">
        <v>28</v>
      </c>
      <c r="AY28"/>
      <c r="AZ28" t="s">
        <v>29</v>
      </c>
      <c r="BA28"/>
    </row>
    <row r="29" spans="1:53" x14ac:dyDescent="0.25">
      <c r="A29" s="60">
        <v>703000000</v>
      </c>
      <c r="B29" s="345" t="s">
        <v>52</v>
      </c>
      <c r="C29" s="345" t="s">
        <v>58</v>
      </c>
      <c r="D29" s="60" t="s">
        <v>5</v>
      </c>
      <c r="F29" s="80" t="s">
        <v>6</v>
      </c>
      <c r="G29" s="80">
        <v>41</v>
      </c>
      <c r="H29" s="60" t="s">
        <v>7</v>
      </c>
      <c r="J29" s="60" t="s">
        <v>8</v>
      </c>
      <c r="L29" s="60" t="s">
        <v>9</v>
      </c>
      <c r="N29" s="60" t="s">
        <v>10</v>
      </c>
      <c r="P29" s="60" t="s">
        <v>11</v>
      </c>
      <c r="R29" s="80" t="s">
        <v>12</v>
      </c>
      <c r="S29" s="80"/>
      <c r="T29" s="60" t="s">
        <v>13</v>
      </c>
      <c r="V29" s="60" t="s">
        <v>14</v>
      </c>
      <c r="X29" s="60" t="s">
        <v>15</v>
      </c>
      <c r="Z29" s="60" t="s">
        <v>16</v>
      </c>
      <c r="AB29" s="60" t="s">
        <v>17</v>
      </c>
      <c r="AD29" s="60" t="s">
        <v>18</v>
      </c>
      <c r="AF29" s="60" t="s">
        <v>19</v>
      </c>
      <c r="AH29" s="60" t="s">
        <v>20</v>
      </c>
      <c r="AJ29" s="60" t="s">
        <v>21</v>
      </c>
      <c r="AL29" s="60" t="s">
        <v>22</v>
      </c>
      <c r="AN29" s="60" t="s">
        <v>23</v>
      </c>
      <c r="AP29" s="60" t="s">
        <v>24</v>
      </c>
      <c r="AR29" s="60" t="s">
        <v>25</v>
      </c>
      <c r="AT29" s="60" t="s">
        <v>26</v>
      </c>
      <c r="AV29" s="60" t="s">
        <v>27</v>
      </c>
      <c r="AX29" s="60" t="s">
        <v>28</v>
      </c>
      <c r="AZ29" s="60" t="s">
        <v>29</v>
      </c>
    </row>
    <row r="30" spans="1:53" x14ac:dyDescent="0.25">
      <c r="A30" s="60">
        <v>703000000</v>
      </c>
      <c r="B30" s="346" t="s">
        <v>52</v>
      </c>
      <c r="C30" s="346" t="s">
        <v>59</v>
      </c>
      <c r="D30" s="60" t="s">
        <v>5</v>
      </c>
      <c r="F30" s="60" t="s">
        <v>6</v>
      </c>
      <c r="H30" s="60" t="s">
        <v>7</v>
      </c>
      <c r="J30" s="60" t="s">
        <v>8</v>
      </c>
      <c r="L30" s="60" t="s">
        <v>9</v>
      </c>
      <c r="N30" s="60" t="s">
        <v>10</v>
      </c>
      <c r="P30" s="60" t="s">
        <v>11</v>
      </c>
      <c r="R30" s="80" t="s">
        <v>12</v>
      </c>
      <c r="S30" s="80">
        <v>27</v>
      </c>
      <c r="T30" s="60" t="s">
        <v>13</v>
      </c>
      <c r="V30" s="60" t="s">
        <v>14</v>
      </c>
      <c r="X30" s="60" t="s">
        <v>15</v>
      </c>
      <c r="Z30" s="60" t="s">
        <v>16</v>
      </c>
      <c r="AB30" s="60" t="s">
        <v>17</v>
      </c>
      <c r="AD30" s="60" t="s">
        <v>18</v>
      </c>
      <c r="AF30" s="60" t="s">
        <v>19</v>
      </c>
      <c r="AH30" s="60" t="s">
        <v>20</v>
      </c>
      <c r="AJ30" s="60" t="s">
        <v>21</v>
      </c>
      <c r="AL30" s="60" t="s">
        <v>22</v>
      </c>
      <c r="AN30" s="60" t="s">
        <v>23</v>
      </c>
      <c r="AP30" s="60" t="s">
        <v>24</v>
      </c>
      <c r="AR30" s="60" t="s">
        <v>25</v>
      </c>
      <c r="AT30" s="60" t="s">
        <v>26</v>
      </c>
      <c r="AV30" s="60" t="s">
        <v>27</v>
      </c>
      <c r="AX30" s="60" t="s">
        <v>28</v>
      </c>
      <c r="AZ30" s="60" t="s">
        <v>29</v>
      </c>
    </row>
    <row r="31" spans="1:53" x14ac:dyDescent="0.25">
      <c r="A31">
        <v>704000000</v>
      </c>
      <c r="B31" s="346" t="s">
        <v>60</v>
      </c>
      <c r="C31" s="348" t="s">
        <v>61</v>
      </c>
      <c r="D31" t="s">
        <v>5</v>
      </c>
      <c r="E31"/>
      <c r="F31" t="s">
        <v>6</v>
      </c>
      <c r="G31"/>
      <c r="H31" t="s">
        <v>7</v>
      </c>
      <c r="I31"/>
      <c r="J31" t="s">
        <v>8</v>
      </c>
      <c r="K31"/>
      <c r="L31" t="s">
        <v>9</v>
      </c>
      <c r="M31"/>
      <c r="N31" t="s">
        <v>10</v>
      </c>
      <c r="O31"/>
      <c r="P31" t="s">
        <v>11</v>
      </c>
      <c r="Q31"/>
      <c r="R31" t="s">
        <v>12</v>
      </c>
      <c r="S31"/>
      <c r="T31" t="s">
        <v>13</v>
      </c>
      <c r="U31"/>
      <c r="V31" t="s">
        <v>14</v>
      </c>
      <c r="W31"/>
      <c r="X31" t="s">
        <v>15</v>
      </c>
      <c r="Y31"/>
      <c r="Z31" t="s">
        <v>16</v>
      </c>
      <c r="AA31"/>
      <c r="AB31" t="s">
        <v>17</v>
      </c>
      <c r="AC31"/>
      <c r="AD31" t="s">
        <v>18</v>
      </c>
      <c r="AE31"/>
      <c r="AF31" t="s">
        <v>19</v>
      </c>
      <c r="AG31">
        <v>59</v>
      </c>
      <c r="AH31" t="s">
        <v>20</v>
      </c>
      <c r="AI31"/>
      <c r="AJ31" t="s">
        <v>21</v>
      </c>
      <c r="AK31"/>
      <c r="AL31" t="s">
        <v>22</v>
      </c>
      <c r="AM31"/>
      <c r="AN31" t="s">
        <v>23</v>
      </c>
      <c r="AO31"/>
      <c r="AP31" t="s">
        <v>24</v>
      </c>
      <c r="AQ31"/>
      <c r="AR31" t="s">
        <v>25</v>
      </c>
      <c r="AS31"/>
      <c r="AT31" t="s">
        <v>26</v>
      </c>
      <c r="AU31"/>
      <c r="AV31" t="s">
        <v>27</v>
      </c>
      <c r="AW31"/>
      <c r="AX31" t="s">
        <v>28</v>
      </c>
      <c r="AY31"/>
      <c r="AZ31" t="s">
        <v>29</v>
      </c>
      <c r="BA31"/>
    </row>
    <row r="32" spans="1:53" x14ac:dyDescent="0.25">
      <c r="A32">
        <v>704000000</v>
      </c>
      <c r="B32" s="345" t="s">
        <v>60</v>
      </c>
      <c r="C32" s="345" t="s">
        <v>62</v>
      </c>
      <c r="D32" t="s">
        <v>5</v>
      </c>
      <c r="E32"/>
      <c r="F32" t="s">
        <v>6</v>
      </c>
      <c r="G32"/>
      <c r="H32" t="s">
        <v>7</v>
      </c>
      <c r="I32"/>
      <c r="J32" t="s">
        <v>8</v>
      </c>
      <c r="K32"/>
      <c r="L32" t="s">
        <v>9</v>
      </c>
      <c r="M32"/>
      <c r="N32" t="s">
        <v>10</v>
      </c>
      <c r="O32"/>
      <c r="P32" t="s">
        <v>11</v>
      </c>
      <c r="Q32"/>
      <c r="R32" t="s">
        <v>12</v>
      </c>
      <c r="S32">
        <v>74</v>
      </c>
      <c r="T32" t="s">
        <v>13</v>
      </c>
      <c r="U32"/>
      <c r="V32" t="s">
        <v>14</v>
      </c>
      <c r="W32"/>
      <c r="X32" t="s">
        <v>15</v>
      </c>
      <c r="Y32"/>
      <c r="Z32" t="s">
        <v>16</v>
      </c>
      <c r="AA32"/>
      <c r="AB32" t="s">
        <v>17</v>
      </c>
      <c r="AC32"/>
      <c r="AD32" t="s">
        <v>18</v>
      </c>
      <c r="AE32"/>
      <c r="AF32" t="s">
        <v>19</v>
      </c>
      <c r="AG32"/>
      <c r="AH32" t="s">
        <v>20</v>
      </c>
      <c r="AI32"/>
      <c r="AJ32" t="s">
        <v>21</v>
      </c>
      <c r="AK32"/>
      <c r="AL32" t="s">
        <v>22</v>
      </c>
      <c r="AM32"/>
      <c r="AN32" t="s">
        <v>23</v>
      </c>
      <c r="AO32"/>
      <c r="AP32" t="s">
        <v>24</v>
      </c>
      <c r="AQ32"/>
      <c r="AR32" t="s">
        <v>25</v>
      </c>
      <c r="AS32"/>
      <c r="AT32" t="s">
        <v>26</v>
      </c>
      <c r="AU32"/>
      <c r="AV32" t="s">
        <v>27</v>
      </c>
      <c r="AW32"/>
      <c r="AX32" t="s">
        <v>28</v>
      </c>
      <c r="AY32"/>
      <c r="AZ32" t="s">
        <v>29</v>
      </c>
      <c r="BA32"/>
    </row>
    <row r="33" spans="1:53" x14ac:dyDescent="0.25">
      <c r="A33">
        <v>704000000</v>
      </c>
      <c r="B33" s="345" t="s">
        <v>60</v>
      </c>
      <c r="C33" s="345" t="s">
        <v>63</v>
      </c>
      <c r="D33" t="s">
        <v>5</v>
      </c>
      <c r="E33"/>
      <c r="F33" t="s">
        <v>6</v>
      </c>
      <c r="G33"/>
      <c r="H33" t="s">
        <v>7</v>
      </c>
      <c r="I33"/>
      <c r="J33" t="s">
        <v>8</v>
      </c>
      <c r="K33"/>
      <c r="L33" t="s">
        <v>9</v>
      </c>
      <c r="M33"/>
      <c r="N33" t="s">
        <v>10</v>
      </c>
      <c r="O33"/>
      <c r="P33" t="s">
        <v>11</v>
      </c>
      <c r="Q33"/>
      <c r="R33" t="s">
        <v>12</v>
      </c>
      <c r="S33"/>
      <c r="T33" t="s">
        <v>13</v>
      </c>
      <c r="U33"/>
      <c r="V33" t="s">
        <v>14</v>
      </c>
      <c r="W33"/>
      <c r="X33" t="s">
        <v>15</v>
      </c>
      <c r="Y33"/>
      <c r="Z33" t="s">
        <v>16</v>
      </c>
      <c r="AA33"/>
      <c r="AB33" t="s">
        <v>17</v>
      </c>
      <c r="AC33"/>
      <c r="AD33" t="s">
        <v>18</v>
      </c>
      <c r="AE33">
        <v>30</v>
      </c>
      <c r="AF33" t="s">
        <v>19</v>
      </c>
      <c r="AG33"/>
      <c r="AH33" t="s">
        <v>20</v>
      </c>
      <c r="AI33"/>
      <c r="AJ33" t="s">
        <v>21</v>
      </c>
      <c r="AK33"/>
      <c r="AL33" t="s">
        <v>22</v>
      </c>
      <c r="AM33"/>
      <c r="AN33" t="s">
        <v>23</v>
      </c>
      <c r="AO33"/>
      <c r="AP33" t="s">
        <v>24</v>
      </c>
      <c r="AQ33">
        <v>35</v>
      </c>
      <c r="AR33" t="s">
        <v>25</v>
      </c>
      <c r="AS33"/>
      <c r="AT33" t="s">
        <v>26</v>
      </c>
      <c r="AU33"/>
      <c r="AV33" t="s">
        <v>27</v>
      </c>
      <c r="AW33"/>
      <c r="AX33" t="s">
        <v>28</v>
      </c>
      <c r="AY33"/>
      <c r="AZ33" t="s">
        <v>29</v>
      </c>
      <c r="BA33"/>
    </row>
    <row r="34" spans="1:53" x14ac:dyDescent="0.25">
      <c r="A34">
        <v>704000000</v>
      </c>
      <c r="B34" s="346" t="s">
        <v>60</v>
      </c>
      <c r="C34" s="346" t="s">
        <v>64</v>
      </c>
      <c r="D34" t="s">
        <v>5</v>
      </c>
      <c r="E34"/>
      <c r="F34" t="s">
        <v>6</v>
      </c>
      <c r="G34"/>
      <c r="H34" t="s">
        <v>7</v>
      </c>
      <c r="I34"/>
      <c r="J34" t="s">
        <v>8</v>
      </c>
      <c r="K34"/>
      <c r="L34" t="s">
        <v>9</v>
      </c>
      <c r="M34"/>
      <c r="N34" t="s">
        <v>10</v>
      </c>
      <c r="O34"/>
      <c r="P34" t="s">
        <v>11</v>
      </c>
      <c r="Q34"/>
      <c r="R34" t="s">
        <v>12</v>
      </c>
      <c r="S34">
        <v>27</v>
      </c>
      <c r="T34" t="s">
        <v>13</v>
      </c>
      <c r="U34"/>
      <c r="V34" t="s">
        <v>14</v>
      </c>
      <c r="W34"/>
      <c r="X34" t="s">
        <v>15</v>
      </c>
      <c r="Y34"/>
      <c r="Z34" t="s">
        <v>16</v>
      </c>
      <c r="AA34"/>
      <c r="AB34" t="s">
        <v>17</v>
      </c>
      <c r="AC34"/>
      <c r="AD34" t="s">
        <v>18</v>
      </c>
      <c r="AE34"/>
      <c r="AF34" t="s">
        <v>19</v>
      </c>
      <c r="AG34"/>
      <c r="AH34" t="s">
        <v>20</v>
      </c>
      <c r="AI34"/>
      <c r="AJ34" t="s">
        <v>21</v>
      </c>
      <c r="AK34"/>
      <c r="AL34" t="s">
        <v>22</v>
      </c>
      <c r="AM34"/>
      <c r="AN34" t="s">
        <v>23</v>
      </c>
      <c r="AO34"/>
      <c r="AP34" t="s">
        <v>24</v>
      </c>
      <c r="AQ34"/>
      <c r="AR34" t="s">
        <v>25</v>
      </c>
      <c r="AS34"/>
      <c r="AT34" t="s">
        <v>26</v>
      </c>
      <c r="AU34"/>
      <c r="AV34" t="s">
        <v>27</v>
      </c>
      <c r="AW34"/>
      <c r="AX34" t="s">
        <v>28</v>
      </c>
      <c r="AY34"/>
      <c r="AZ34" t="s">
        <v>29</v>
      </c>
      <c r="BA34"/>
    </row>
    <row r="35" spans="1:53" x14ac:dyDescent="0.25">
      <c r="A35">
        <v>704000000</v>
      </c>
      <c r="B35" s="346" t="s">
        <v>60</v>
      </c>
      <c r="C35" s="346" t="s">
        <v>65</v>
      </c>
      <c r="D35" t="s">
        <v>5</v>
      </c>
      <c r="E35"/>
      <c r="F35" t="s">
        <v>6</v>
      </c>
      <c r="G35"/>
      <c r="H35" t="s">
        <v>7</v>
      </c>
      <c r="I35"/>
      <c r="J35" t="s">
        <v>8</v>
      </c>
      <c r="K35"/>
      <c r="L35" t="s">
        <v>9</v>
      </c>
      <c r="M35"/>
      <c r="N35" t="s">
        <v>10</v>
      </c>
      <c r="O35"/>
      <c r="P35" t="s">
        <v>11</v>
      </c>
      <c r="Q35"/>
      <c r="R35" t="s">
        <v>12</v>
      </c>
      <c r="S35"/>
      <c r="T35" t="s">
        <v>13</v>
      </c>
      <c r="U35"/>
      <c r="V35" t="s">
        <v>14</v>
      </c>
      <c r="W35"/>
      <c r="X35" t="s">
        <v>15</v>
      </c>
      <c r="Y35"/>
      <c r="Z35" t="s">
        <v>16</v>
      </c>
      <c r="AA35"/>
      <c r="AB35" t="s">
        <v>17</v>
      </c>
      <c r="AC35"/>
      <c r="AD35" t="s">
        <v>18</v>
      </c>
      <c r="AE35"/>
      <c r="AF35" t="s">
        <v>19</v>
      </c>
      <c r="AG35"/>
      <c r="AH35" t="s">
        <v>20</v>
      </c>
      <c r="AI35"/>
      <c r="AJ35" t="s">
        <v>21</v>
      </c>
      <c r="AK35"/>
      <c r="AL35" t="s">
        <v>22</v>
      </c>
      <c r="AM35"/>
      <c r="AN35" t="s">
        <v>23</v>
      </c>
      <c r="AO35"/>
      <c r="AP35" t="s">
        <v>24</v>
      </c>
      <c r="AQ35">
        <v>89</v>
      </c>
      <c r="AR35" t="s">
        <v>25</v>
      </c>
      <c r="AS35"/>
      <c r="AT35" t="s">
        <v>26</v>
      </c>
      <c r="AU35"/>
      <c r="AV35" t="s">
        <v>27</v>
      </c>
      <c r="AW35"/>
      <c r="AX35" t="s">
        <v>28</v>
      </c>
      <c r="AY35"/>
      <c r="AZ35" t="s">
        <v>29</v>
      </c>
      <c r="BA35"/>
    </row>
    <row r="36" spans="1:53" x14ac:dyDescent="0.25">
      <c r="A36">
        <v>704000000</v>
      </c>
      <c r="B36" s="345" t="s">
        <v>60</v>
      </c>
      <c r="C36" s="345" t="s">
        <v>66</v>
      </c>
      <c r="D36" t="s">
        <v>5</v>
      </c>
      <c r="E36"/>
      <c r="F36" t="s">
        <v>6</v>
      </c>
      <c r="G36"/>
      <c r="H36" t="s">
        <v>7</v>
      </c>
      <c r="I36"/>
      <c r="J36" t="s">
        <v>8</v>
      </c>
      <c r="K36"/>
      <c r="L36" t="s">
        <v>9</v>
      </c>
      <c r="M36"/>
      <c r="N36" t="s">
        <v>10</v>
      </c>
      <c r="O36"/>
      <c r="P36" t="s">
        <v>11</v>
      </c>
      <c r="Q36"/>
      <c r="R36" t="s">
        <v>12</v>
      </c>
      <c r="S36"/>
      <c r="T36" t="s">
        <v>13</v>
      </c>
      <c r="U36"/>
      <c r="V36" t="s">
        <v>14</v>
      </c>
      <c r="W36"/>
      <c r="X36" t="s">
        <v>15</v>
      </c>
      <c r="Y36"/>
      <c r="Z36" t="s">
        <v>16</v>
      </c>
      <c r="AA36"/>
      <c r="AB36" t="s">
        <v>17</v>
      </c>
      <c r="AC36"/>
      <c r="AD36" t="s">
        <v>18</v>
      </c>
      <c r="AE36"/>
      <c r="AF36" t="s">
        <v>19</v>
      </c>
      <c r="AG36"/>
      <c r="AH36" t="s">
        <v>20</v>
      </c>
      <c r="AI36"/>
      <c r="AJ36" t="s">
        <v>21</v>
      </c>
      <c r="AK36"/>
      <c r="AL36" t="s">
        <v>22</v>
      </c>
      <c r="AM36"/>
      <c r="AN36" t="s">
        <v>23</v>
      </c>
      <c r="AO36"/>
      <c r="AP36" t="s">
        <v>24</v>
      </c>
      <c r="AQ36">
        <v>41</v>
      </c>
      <c r="AR36" t="s">
        <v>25</v>
      </c>
      <c r="AS36"/>
      <c r="AT36" t="s">
        <v>26</v>
      </c>
      <c r="AU36"/>
      <c r="AV36" t="s">
        <v>27</v>
      </c>
      <c r="AW36"/>
      <c r="AX36" t="s">
        <v>28</v>
      </c>
      <c r="AY36"/>
      <c r="AZ36" t="s">
        <v>29</v>
      </c>
      <c r="BA36"/>
    </row>
    <row r="37" spans="1:53" x14ac:dyDescent="0.25">
      <c r="A37">
        <v>704000000</v>
      </c>
      <c r="B37" s="346" t="s">
        <v>60</v>
      </c>
      <c r="C37" s="346" t="s">
        <v>67</v>
      </c>
      <c r="D37" t="s">
        <v>5</v>
      </c>
      <c r="E37"/>
      <c r="F37" t="s">
        <v>6</v>
      </c>
      <c r="G37"/>
      <c r="H37" t="s">
        <v>7</v>
      </c>
      <c r="I37"/>
      <c r="J37" t="s">
        <v>8</v>
      </c>
      <c r="K37"/>
      <c r="L37" t="s">
        <v>9</v>
      </c>
      <c r="M37"/>
      <c r="N37" t="s">
        <v>10</v>
      </c>
      <c r="O37"/>
      <c r="P37" t="s">
        <v>11</v>
      </c>
      <c r="Q37"/>
      <c r="R37" t="s">
        <v>12</v>
      </c>
      <c r="S37"/>
      <c r="T37" t="s">
        <v>13</v>
      </c>
      <c r="U37"/>
      <c r="V37" t="s">
        <v>14</v>
      </c>
      <c r="W37"/>
      <c r="X37" t="s">
        <v>15</v>
      </c>
      <c r="Y37"/>
      <c r="Z37" t="s">
        <v>16</v>
      </c>
      <c r="AA37"/>
      <c r="AB37" t="s">
        <v>17</v>
      </c>
      <c r="AC37"/>
      <c r="AD37" t="s">
        <v>18</v>
      </c>
      <c r="AE37"/>
      <c r="AF37" t="s">
        <v>19</v>
      </c>
      <c r="AG37"/>
      <c r="AH37" t="s">
        <v>20</v>
      </c>
      <c r="AI37"/>
      <c r="AJ37" t="s">
        <v>21</v>
      </c>
      <c r="AK37"/>
      <c r="AL37" t="s">
        <v>22</v>
      </c>
      <c r="AM37"/>
      <c r="AN37" t="s">
        <v>23</v>
      </c>
      <c r="AO37"/>
      <c r="AP37" t="s">
        <v>24</v>
      </c>
      <c r="AQ37">
        <v>18</v>
      </c>
      <c r="AR37" t="s">
        <v>25</v>
      </c>
      <c r="AS37"/>
      <c r="AT37" t="s">
        <v>26</v>
      </c>
      <c r="AU37"/>
      <c r="AV37" t="s">
        <v>27</v>
      </c>
      <c r="AW37"/>
      <c r="AX37" t="s">
        <v>28</v>
      </c>
      <c r="AY37"/>
      <c r="AZ37" t="s">
        <v>29</v>
      </c>
      <c r="BA37"/>
    </row>
    <row r="38" spans="1:53" x14ac:dyDescent="0.25">
      <c r="A38">
        <v>705000000</v>
      </c>
      <c r="B38" s="345" t="s">
        <v>68</v>
      </c>
      <c r="C38" s="345" t="s">
        <v>69</v>
      </c>
      <c r="D38" t="s">
        <v>5</v>
      </c>
      <c r="E38">
        <v>0</v>
      </c>
      <c r="F38" t="s">
        <v>6</v>
      </c>
      <c r="G38">
        <v>8</v>
      </c>
      <c r="H38" t="s">
        <v>7</v>
      </c>
      <c r="I38">
        <v>0</v>
      </c>
      <c r="J38" t="s">
        <v>8</v>
      </c>
      <c r="K38">
        <v>0</v>
      </c>
      <c r="L38" t="s">
        <v>9</v>
      </c>
      <c r="M38">
        <v>0</v>
      </c>
      <c r="N38" t="s">
        <v>10</v>
      </c>
      <c r="O38">
        <v>0</v>
      </c>
      <c r="P38" t="s">
        <v>11</v>
      </c>
      <c r="Q38">
        <v>0</v>
      </c>
      <c r="R38" t="s">
        <v>12</v>
      </c>
      <c r="S38">
        <v>0</v>
      </c>
      <c r="T38" t="s">
        <v>13</v>
      </c>
      <c r="U38">
        <v>0</v>
      </c>
      <c r="V38" t="s">
        <v>14</v>
      </c>
      <c r="W38">
        <v>0</v>
      </c>
      <c r="X38" t="s">
        <v>15</v>
      </c>
      <c r="Y38">
        <v>0</v>
      </c>
      <c r="Z38" t="s">
        <v>16</v>
      </c>
      <c r="AA38">
        <v>0</v>
      </c>
      <c r="AB38" t="s">
        <v>17</v>
      </c>
      <c r="AC38">
        <v>0</v>
      </c>
      <c r="AD38" t="s">
        <v>18</v>
      </c>
      <c r="AE38">
        <v>0</v>
      </c>
      <c r="AF38" t="s">
        <v>19</v>
      </c>
      <c r="AG38">
        <v>0</v>
      </c>
      <c r="AH38" t="s">
        <v>20</v>
      </c>
      <c r="AI38">
        <v>0</v>
      </c>
      <c r="AJ38" t="s">
        <v>21</v>
      </c>
      <c r="AK38">
        <v>0</v>
      </c>
      <c r="AL38" t="s">
        <v>22</v>
      </c>
      <c r="AM38">
        <v>0</v>
      </c>
      <c r="AN38" t="s">
        <v>23</v>
      </c>
      <c r="AO38">
        <v>0</v>
      </c>
      <c r="AP38" t="s">
        <v>24</v>
      </c>
      <c r="AQ38">
        <v>0</v>
      </c>
      <c r="AR38" t="s">
        <v>25</v>
      </c>
      <c r="AS38">
        <v>0</v>
      </c>
      <c r="AT38" t="s">
        <v>26</v>
      </c>
      <c r="AU38">
        <v>0</v>
      </c>
      <c r="AV38" t="s">
        <v>27</v>
      </c>
      <c r="AW38">
        <v>0</v>
      </c>
      <c r="AX38" t="s">
        <v>28</v>
      </c>
      <c r="AY38">
        <v>0</v>
      </c>
      <c r="AZ38" t="s">
        <v>29</v>
      </c>
      <c r="BA38">
        <v>0</v>
      </c>
    </row>
    <row r="39" spans="1:53" x14ac:dyDescent="0.25">
      <c r="A39">
        <v>705000000</v>
      </c>
      <c r="B39" s="346" t="s">
        <v>68</v>
      </c>
      <c r="C39" s="346" t="s">
        <v>70</v>
      </c>
      <c r="D39" t="s">
        <v>5</v>
      </c>
      <c r="E39">
        <v>0</v>
      </c>
      <c r="F39" t="s">
        <v>6</v>
      </c>
      <c r="G39">
        <v>0</v>
      </c>
      <c r="H39" t="s">
        <v>7</v>
      </c>
      <c r="I39">
        <v>0</v>
      </c>
      <c r="J39" t="s">
        <v>8</v>
      </c>
      <c r="K39">
        <v>12</v>
      </c>
      <c r="L39" t="s">
        <v>9</v>
      </c>
      <c r="M39">
        <v>0</v>
      </c>
      <c r="N39" t="s">
        <v>10</v>
      </c>
      <c r="O39">
        <v>0</v>
      </c>
      <c r="P39" t="s">
        <v>11</v>
      </c>
      <c r="Q39">
        <v>0</v>
      </c>
      <c r="R39" t="s">
        <v>12</v>
      </c>
      <c r="S39">
        <v>19</v>
      </c>
      <c r="T39" t="s">
        <v>13</v>
      </c>
      <c r="U39">
        <v>0</v>
      </c>
      <c r="V39" t="s">
        <v>14</v>
      </c>
      <c r="W39">
        <v>0</v>
      </c>
      <c r="X39" t="s">
        <v>15</v>
      </c>
      <c r="Y39">
        <v>0</v>
      </c>
      <c r="Z39" t="s">
        <v>16</v>
      </c>
      <c r="AA39">
        <v>0</v>
      </c>
      <c r="AB39" t="s">
        <v>17</v>
      </c>
      <c r="AC39">
        <v>0</v>
      </c>
      <c r="AD39" t="s">
        <v>18</v>
      </c>
      <c r="AE39">
        <v>0</v>
      </c>
      <c r="AF39" t="s">
        <v>19</v>
      </c>
      <c r="AG39">
        <v>0</v>
      </c>
      <c r="AH39" t="s">
        <v>20</v>
      </c>
      <c r="AI39">
        <v>0</v>
      </c>
      <c r="AJ39" t="s">
        <v>21</v>
      </c>
      <c r="AK39">
        <v>0</v>
      </c>
      <c r="AL39" t="s">
        <v>22</v>
      </c>
      <c r="AM39">
        <v>48</v>
      </c>
      <c r="AN39" t="s">
        <v>23</v>
      </c>
      <c r="AO39">
        <v>0</v>
      </c>
      <c r="AP39" t="s">
        <v>24</v>
      </c>
      <c r="AQ39">
        <v>0</v>
      </c>
      <c r="AR39" t="s">
        <v>25</v>
      </c>
      <c r="AS39">
        <v>0</v>
      </c>
      <c r="AT39" t="s">
        <v>26</v>
      </c>
      <c r="AU39">
        <v>0</v>
      </c>
      <c r="AV39" t="s">
        <v>27</v>
      </c>
      <c r="AW39">
        <v>0</v>
      </c>
      <c r="AX39" t="s">
        <v>28</v>
      </c>
      <c r="AY39">
        <v>11</v>
      </c>
      <c r="AZ39" t="s">
        <v>29</v>
      </c>
      <c r="BA39">
        <v>0</v>
      </c>
    </row>
    <row r="40" spans="1:53" x14ac:dyDescent="0.25">
      <c r="A40">
        <v>705000000</v>
      </c>
      <c r="B40" s="345" t="s">
        <v>68</v>
      </c>
      <c r="C40" s="345" t="s">
        <v>71</v>
      </c>
      <c r="D40" t="s">
        <v>5</v>
      </c>
      <c r="E40">
        <v>0</v>
      </c>
      <c r="F40" t="s">
        <v>6</v>
      </c>
      <c r="G40">
        <v>0</v>
      </c>
      <c r="H40" t="s">
        <v>7</v>
      </c>
      <c r="I40">
        <v>0</v>
      </c>
      <c r="J40" t="s">
        <v>8</v>
      </c>
      <c r="K40">
        <v>0</v>
      </c>
      <c r="L40" t="s">
        <v>9</v>
      </c>
      <c r="M40">
        <v>0</v>
      </c>
      <c r="N40" t="s">
        <v>10</v>
      </c>
      <c r="O40">
        <v>0</v>
      </c>
      <c r="P40" t="s">
        <v>11</v>
      </c>
      <c r="Q40">
        <v>0</v>
      </c>
      <c r="R40" t="s">
        <v>12</v>
      </c>
      <c r="S40">
        <v>0</v>
      </c>
      <c r="T40" t="s">
        <v>13</v>
      </c>
      <c r="U40">
        <v>0</v>
      </c>
      <c r="V40" t="s">
        <v>14</v>
      </c>
      <c r="W40">
        <v>0</v>
      </c>
      <c r="X40" t="s">
        <v>15</v>
      </c>
      <c r="Y40">
        <v>0</v>
      </c>
      <c r="Z40" t="s">
        <v>16</v>
      </c>
      <c r="AA40">
        <v>0</v>
      </c>
      <c r="AB40" t="s">
        <v>17</v>
      </c>
      <c r="AC40">
        <v>0</v>
      </c>
      <c r="AD40" t="s">
        <v>18</v>
      </c>
      <c r="AE40">
        <v>0</v>
      </c>
      <c r="AF40" t="s">
        <v>19</v>
      </c>
      <c r="AG40">
        <v>22</v>
      </c>
      <c r="AH40" t="s">
        <v>20</v>
      </c>
      <c r="AI40">
        <v>0</v>
      </c>
      <c r="AJ40" t="s">
        <v>21</v>
      </c>
      <c r="AK40">
        <v>0</v>
      </c>
      <c r="AL40" t="s">
        <v>22</v>
      </c>
      <c r="AM40">
        <v>0</v>
      </c>
      <c r="AN40" t="s">
        <v>23</v>
      </c>
      <c r="AO40">
        <v>0</v>
      </c>
      <c r="AP40" t="s">
        <v>24</v>
      </c>
      <c r="AQ40">
        <v>0</v>
      </c>
      <c r="AR40" t="s">
        <v>25</v>
      </c>
      <c r="AS40">
        <v>0</v>
      </c>
      <c r="AT40" t="s">
        <v>26</v>
      </c>
      <c r="AU40">
        <v>0</v>
      </c>
      <c r="AV40" t="s">
        <v>27</v>
      </c>
      <c r="AW40">
        <v>0</v>
      </c>
      <c r="AX40" t="s">
        <v>28</v>
      </c>
      <c r="AY40">
        <v>0</v>
      </c>
      <c r="AZ40" t="s">
        <v>29</v>
      </c>
      <c r="BA40">
        <v>0</v>
      </c>
    </row>
    <row r="41" spans="1:53" x14ac:dyDescent="0.25">
      <c r="A41">
        <v>705000000</v>
      </c>
      <c r="B41" s="346" t="s">
        <v>68</v>
      </c>
      <c r="C41" s="346" t="s">
        <v>72</v>
      </c>
      <c r="D41" t="s">
        <v>5</v>
      </c>
      <c r="E41">
        <v>0</v>
      </c>
      <c r="F41" t="s">
        <v>6</v>
      </c>
      <c r="G41">
        <v>0</v>
      </c>
      <c r="H41" t="s">
        <v>7</v>
      </c>
      <c r="I41">
        <v>0</v>
      </c>
      <c r="J41" t="s">
        <v>8</v>
      </c>
      <c r="K41">
        <v>0</v>
      </c>
      <c r="L41" t="s">
        <v>9</v>
      </c>
      <c r="M41">
        <v>0</v>
      </c>
      <c r="N41" t="s">
        <v>10</v>
      </c>
      <c r="O41">
        <v>0</v>
      </c>
      <c r="P41" t="s">
        <v>11</v>
      </c>
      <c r="Q41">
        <v>0</v>
      </c>
      <c r="R41" t="s">
        <v>12</v>
      </c>
      <c r="S41">
        <v>0</v>
      </c>
      <c r="T41" t="s">
        <v>13</v>
      </c>
      <c r="U41">
        <v>0</v>
      </c>
      <c r="V41" t="s">
        <v>14</v>
      </c>
      <c r="W41">
        <v>0</v>
      </c>
      <c r="X41" t="s">
        <v>15</v>
      </c>
      <c r="Y41">
        <v>30</v>
      </c>
      <c r="Z41" t="s">
        <v>16</v>
      </c>
      <c r="AA41">
        <v>0</v>
      </c>
      <c r="AB41" t="s">
        <v>17</v>
      </c>
      <c r="AC41">
        <v>0</v>
      </c>
      <c r="AD41" t="s">
        <v>18</v>
      </c>
      <c r="AE41">
        <v>0</v>
      </c>
      <c r="AF41" t="s">
        <v>19</v>
      </c>
      <c r="AG41">
        <v>0</v>
      </c>
      <c r="AH41" t="s">
        <v>20</v>
      </c>
      <c r="AI41">
        <v>0</v>
      </c>
      <c r="AJ41" t="s">
        <v>21</v>
      </c>
      <c r="AK41">
        <v>0</v>
      </c>
      <c r="AL41" t="s">
        <v>22</v>
      </c>
      <c r="AM41">
        <v>0</v>
      </c>
      <c r="AN41" t="s">
        <v>23</v>
      </c>
      <c r="AO41">
        <v>0</v>
      </c>
      <c r="AP41" t="s">
        <v>24</v>
      </c>
      <c r="AQ41">
        <v>0</v>
      </c>
      <c r="AR41" t="s">
        <v>25</v>
      </c>
      <c r="AS41">
        <v>0</v>
      </c>
      <c r="AT41" t="s">
        <v>26</v>
      </c>
      <c r="AU41">
        <v>0</v>
      </c>
      <c r="AV41" t="s">
        <v>27</v>
      </c>
      <c r="AW41">
        <v>0</v>
      </c>
      <c r="AX41" t="s">
        <v>28</v>
      </c>
      <c r="AY41">
        <v>0</v>
      </c>
      <c r="AZ41" t="s">
        <v>29</v>
      </c>
      <c r="BA41">
        <v>0</v>
      </c>
    </row>
    <row r="42" spans="1:53" x14ac:dyDescent="0.25">
      <c r="A42">
        <v>705000000</v>
      </c>
      <c r="B42" s="346" t="s">
        <v>68</v>
      </c>
      <c r="C42" s="346" t="s">
        <v>73</v>
      </c>
      <c r="D42" t="s">
        <v>5</v>
      </c>
      <c r="E42">
        <v>0</v>
      </c>
      <c r="F42" t="s">
        <v>6</v>
      </c>
      <c r="G42">
        <v>0</v>
      </c>
      <c r="H42" t="s">
        <v>7</v>
      </c>
      <c r="I42">
        <v>0</v>
      </c>
      <c r="J42" t="s">
        <v>8</v>
      </c>
      <c r="K42">
        <v>0</v>
      </c>
      <c r="L42" t="s">
        <v>9</v>
      </c>
      <c r="M42">
        <v>0</v>
      </c>
      <c r="N42" t="s">
        <v>10</v>
      </c>
      <c r="O42">
        <v>0</v>
      </c>
      <c r="P42" t="s">
        <v>11</v>
      </c>
      <c r="Q42">
        <v>0</v>
      </c>
      <c r="R42" t="s">
        <v>12</v>
      </c>
      <c r="S42">
        <v>8</v>
      </c>
      <c r="T42" t="s">
        <v>13</v>
      </c>
      <c r="U42">
        <v>0</v>
      </c>
      <c r="V42" t="s">
        <v>14</v>
      </c>
      <c r="W42">
        <v>0</v>
      </c>
      <c r="X42" t="s">
        <v>15</v>
      </c>
      <c r="Y42">
        <v>0</v>
      </c>
      <c r="Z42" t="s">
        <v>16</v>
      </c>
      <c r="AA42">
        <v>0</v>
      </c>
      <c r="AB42" t="s">
        <v>17</v>
      </c>
      <c r="AC42">
        <v>0</v>
      </c>
      <c r="AD42" t="s">
        <v>18</v>
      </c>
      <c r="AE42">
        <v>0</v>
      </c>
      <c r="AF42" t="s">
        <v>19</v>
      </c>
      <c r="AG42">
        <v>0</v>
      </c>
      <c r="AH42" t="s">
        <v>20</v>
      </c>
      <c r="AI42">
        <v>0</v>
      </c>
      <c r="AJ42" t="s">
        <v>21</v>
      </c>
      <c r="AK42">
        <v>0</v>
      </c>
      <c r="AL42" t="s">
        <v>22</v>
      </c>
      <c r="AM42">
        <v>0</v>
      </c>
      <c r="AN42" t="s">
        <v>23</v>
      </c>
      <c r="AO42">
        <v>0</v>
      </c>
      <c r="AP42" t="s">
        <v>24</v>
      </c>
      <c r="AQ42">
        <v>72</v>
      </c>
      <c r="AR42" t="s">
        <v>25</v>
      </c>
      <c r="AS42">
        <v>0</v>
      </c>
      <c r="AT42" t="s">
        <v>26</v>
      </c>
      <c r="AU42">
        <v>0</v>
      </c>
      <c r="AV42" t="s">
        <v>27</v>
      </c>
      <c r="AW42">
        <v>0</v>
      </c>
      <c r="AX42" t="s">
        <v>28</v>
      </c>
      <c r="AY42">
        <v>0</v>
      </c>
      <c r="AZ42" t="s">
        <v>29</v>
      </c>
      <c r="BA42">
        <v>0</v>
      </c>
    </row>
    <row r="43" spans="1:53" x14ac:dyDescent="0.25">
      <c r="A43">
        <v>706000000</v>
      </c>
      <c r="B43" s="346" t="s">
        <v>74</v>
      </c>
      <c r="C43" s="346" t="s">
        <v>75</v>
      </c>
      <c r="D43" t="s">
        <v>5</v>
      </c>
      <c r="E43">
        <v>0</v>
      </c>
      <c r="F43" t="s">
        <v>6</v>
      </c>
      <c r="G43">
        <v>0</v>
      </c>
      <c r="H43" t="s">
        <v>7</v>
      </c>
      <c r="I43"/>
      <c r="J43" t="s">
        <v>8</v>
      </c>
      <c r="K43">
        <v>117</v>
      </c>
      <c r="L43" t="s">
        <v>9</v>
      </c>
      <c r="M43">
        <v>0</v>
      </c>
      <c r="N43" t="s">
        <v>10</v>
      </c>
      <c r="O43">
        <v>0</v>
      </c>
      <c r="P43" t="s">
        <v>11</v>
      </c>
      <c r="Q43">
        <v>0</v>
      </c>
      <c r="R43" t="s">
        <v>12</v>
      </c>
      <c r="S43">
        <v>0</v>
      </c>
      <c r="T43" t="s">
        <v>13</v>
      </c>
      <c r="U43">
        <v>0</v>
      </c>
      <c r="V43" t="s">
        <v>14</v>
      </c>
      <c r="W43">
        <v>0</v>
      </c>
      <c r="X43" t="s">
        <v>15</v>
      </c>
      <c r="Y43">
        <v>0</v>
      </c>
      <c r="Z43" t="s">
        <v>16</v>
      </c>
      <c r="AA43">
        <v>0</v>
      </c>
      <c r="AB43" t="s">
        <v>17</v>
      </c>
      <c r="AC43">
        <v>0</v>
      </c>
      <c r="AD43" t="s">
        <v>18</v>
      </c>
      <c r="AE43">
        <v>0</v>
      </c>
      <c r="AF43" t="s">
        <v>19</v>
      </c>
      <c r="AG43">
        <v>0</v>
      </c>
      <c r="AH43" t="s">
        <v>20</v>
      </c>
      <c r="AI43">
        <v>0</v>
      </c>
      <c r="AJ43" t="s">
        <v>21</v>
      </c>
      <c r="AK43">
        <v>0</v>
      </c>
      <c r="AL43" t="s">
        <v>22</v>
      </c>
      <c r="AM43">
        <v>0</v>
      </c>
      <c r="AN43" t="s">
        <v>23</v>
      </c>
      <c r="AO43">
        <v>0</v>
      </c>
      <c r="AP43" t="s">
        <v>24</v>
      </c>
      <c r="AQ43">
        <v>0</v>
      </c>
      <c r="AR43" t="s">
        <v>25</v>
      </c>
      <c r="AS43">
        <v>0</v>
      </c>
      <c r="AT43" t="s">
        <v>26</v>
      </c>
      <c r="AU43">
        <v>0</v>
      </c>
      <c r="AV43" t="s">
        <v>27</v>
      </c>
      <c r="AW43">
        <v>0</v>
      </c>
      <c r="AX43" t="s">
        <v>28</v>
      </c>
      <c r="AY43">
        <v>0</v>
      </c>
      <c r="AZ43" t="s">
        <v>29</v>
      </c>
      <c r="BA43">
        <v>0</v>
      </c>
    </row>
    <row r="44" spans="1:53" x14ac:dyDescent="0.25">
      <c r="A44">
        <v>707000000</v>
      </c>
      <c r="B44" s="345" t="s">
        <v>76</v>
      </c>
      <c r="C44" s="345" t="s">
        <v>77</v>
      </c>
      <c r="D44" t="s">
        <v>5</v>
      </c>
      <c r="E44"/>
      <c r="F44" t="s">
        <v>6</v>
      </c>
      <c r="G44" s="1">
        <v>6</v>
      </c>
      <c r="H44" t="s">
        <v>7</v>
      </c>
      <c r="I44"/>
      <c r="J44" t="s">
        <v>8</v>
      </c>
      <c r="K44" s="1">
        <v>45</v>
      </c>
      <c r="L44" t="s">
        <v>9</v>
      </c>
      <c r="M44"/>
      <c r="N44" t="s">
        <v>10</v>
      </c>
      <c r="O44"/>
      <c r="P44" t="s">
        <v>11</v>
      </c>
      <c r="Q44"/>
      <c r="R44" t="s">
        <v>12</v>
      </c>
      <c r="S44"/>
      <c r="T44" t="s">
        <v>13</v>
      </c>
      <c r="U44"/>
      <c r="V44" t="s">
        <v>14</v>
      </c>
      <c r="W44"/>
      <c r="X44" t="s">
        <v>15</v>
      </c>
      <c r="Y44"/>
      <c r="Z44" t="s">
        <v>16</v>
      </c>
      <c r="AA44"/>
      <c r="AB44" t="s">
        <v>17</v>
      </c>
      <c r="AC44"/>
      <c r="AD44" t="s">
        <v>18</v>
      </c>
      <c r="AE44"/>
      <c r="AF44" t="s">
        <v>19</v>
      </c>
      <c r="AG44"/>
      <c r="AH44" t="s">
        <v>20</v>
      </c>
      <c r="AI44"/>
      <c r="AJ44" t="s">
        <v>21</v>
      </c>
      <c r="AK44"/>
      <c r="AL44" t="s">
        <v>22</v>
      </c>
      <c r="AM44"/>
      <c r="AN44" t="s">
        <v>23</v>
      </c>
      <c r="AO44"/>
      <c r="AP44" t="s">
        <v>24</v>
      </c>
      <c r="AQ44"/>
      <c r="AR44" t="s">
        <v>25</v>
      </c>
      <c r="AS44"/>
      <c r="AT44" t="s">
        <v>26</v>
      </c>
      <c r="AU44"/>
      <c r="AV44" t="s">
        <v>27</v>
      </c>
      <c r="AW44"/>
      <c r="AX44" t="s">
        <v>28</v>
      </c>
      <c r="AY44"/>
      <c r="AZ44" t="s">
        <v>29</v>
      </c>
      <c r="BA44"/>
    </row>
    <row r="45" spans="1:53" x14ac:dyDescent="0.25">
      <c r="A45">
        <v>707000000</v>
      </c>
      <c r="B45" s="345" t="s">
        <v>76</v>
      </c>
      <c r="C45" s="345" t="s">
        <v>78</v>
      </c>
      <c r="D45" t="s">
        <v>5</v>
      </c>
      <c r="E45"/>
      <c r="F45" t="s">
        <v>6</v>
      </c>
      <c r="G45" s="1">
        <v>6</v>
      </c>
      <c r="H45" t="s">
        <v>7</v>
      </c>
      <c r="I45"/>
      <c r="J45" t="s">
        <v>8</v>
      </c>
      <c r="K45" s="1">
        <v>37</v>
      </c>
      <c r="L45" t="s">
        <v>9</v>
      </c>
      <c r="M45"/>
      <c r="N45" t="s">
        <v>10</v>
      </c>
      <c r="O45"/>
      <c r="P45" t="s">
        <v>11</v>
      </c>
      <c r="Q45"/>
      <c r="R45" t="s">
        <v>12</v>
      </c>
      <c r="S45"/>
      <c r="T45" t="s">
        <v>13</v>
      </c>
      <c r="U45"/>
      <c r="V45" t="s">
        <v>14</v>
      </c>
      <c r="W45"/>
      <c r="X45" t="s">
        <v>15</v>
      </c>
      <c r="Y45"/>
      <c r="Z45" t="s">
        <v>16</v>
      </c>
      <c r="AA45"/>
      <c r="AB45" t="s">
        <v>17</v>
      </c>
      <c r="AC45"/>
      <c r="AD45" t="s">
        <v>18</v>
      </c>
      <c r="AE45"/>
      <c r="AF45" t="s">
        <v>19</v>
      </c>
      <c r="AG45"/>
      <c r="AH45" t="s">
        <v>20</v>
      </c>
      <c r="AI45"/>
      <c r="AJ45" t="s">
        <v>21</v>
      </c>
      <c r="AK45"/>
      <c r="AL45" t="s">
        <v>22</v>
      </c>
      <c r="AM45"/>
      <c r="AN45" t="s">
        <v>23</v>
      </c>
      <c r="AO45"/>
      <c r="AP45" t="s">
        <v>24</v>
      </c>
      <c r="AQ45"/>
      <c r="AR45" t="s">
        <v>25</v>
      </c>
      <c r="AS45"/>
      <c r="AT45" t="s">
        <v>26</v>
      </c>
      <c r="AU45"/>
      <c r="AV45" t="s">
        <v>27</v>
      </c>
      <c r="AW45"/>
      <c r="AX45" t="s">
        <v>28</v>
      </c>
      <c r="AY45"/>
      <c r="AZ45" t="s">
        <v>29</v>
      </c>
      <c r="BA45"/>
    </row>
    <row r="46" spans="1:53" x14ac:dyDescent="0.25">
      <c r="A46">
        <v>707000000</v>
      </c>
      <c r="B46" s="345" t="s">
        <v>76</v>
      </c>
      <c r="C46" s="345" t="s">
        <v>79</v>
      </c>
      <c r="D46" t="s">
        <v>5</v>
      </c>
      <c r="E46"/>
      <c r="F46" t="s">
        <v>6</v>
      </c>
      <c r="G46" s="1">
        <v>4</v>
      </c>
      <c r="H46" t="s">
        <v>7</v>
      </c>
      <c r="I46"/>
      <c r="J46" t="s">
        <v>8</v>
      </c>
      <c r="K46" s="1">
        <v>28</v>
      </c>
      <c r="L46" t="s">
        <v>9</v>
      </c>
      <c r="M46"/>
      <c r="N46" t="s">
        <v>10</v>
      </c>
      <c r="O46"/>
      <c r="P46" t="s">
        <v>11</v>
      </c>
      <c r="Q46"/>
      <c r="R46" t="s">
        <v>12</v>
      </c>
      <c r="S46"/>
      <c r="T46" t="s">
        <v>13</v>
      </c>
      <c r="U46"/>
      <c r="V46" t="s">
        <v>14</v>
      </c>
      <c r="W46"/>
      <c r="X46" t="s">
        <v>15</v>
      </c>
      <c r="Y46"/>
      <c r="Z46" t="s">
        <v>16</v>
      </c>
      <c r="AA46"/>
      <c r="AB46" t="s">
        <v>17</v>
      </c>
      <c r="AC46"/>
      <c r="AD46" t="s">
        <v>18</v>
      </c>
      <c r="AE46"/>
      <c r="AF46" t="s">
        <v>19</v>
      </c>
      <c r="AG46"/>
      <c r="AH46" t="s">
        <v>20</v>
      </c>
      <c r="AI46"/>
      <c r="AJ46" t="s">
        <v>21</v>
      </c>
      <c r="AK46"/>
      <c r="AL46" t="s">
        <v>22</v>
      </c>
      <c r="AM46"/>
      <c r="AN46" t="s">
        <v>23</v>
      </c>
      <c r="AO46"/>
      <c r="AP46" t="s">
        <v>24</v>
      </c>
      <c r="AQ46"/>
      <c r="AR46" t="s">
        <v>25</v>
      </c>
      <c r="AS46"/>
      <c r="AT46" t="s">
        <v>26</v>
      </c>
      <c r="AU46"/>
      <c r="AV46" t="s">
        <v>27</v>
      </c>
      <c r="AW46"/>
      <c r="AX46" t="s">
        <v>28</v>
      </c>
      <c r="AY46"/>
      <c r="AZ46" t="s">
        <v>29</v>
      </c>
      <c r="BA46"/>
    </row>
    <row r="47" spans="1:53" x14ac:dyDescent="0.25">
      <c r="A47">
        <v>708000000</v>
      </c>
      <c r="B47" s="346" t="s">
        <v>80</v>
      </c>
      <c r="C47" s="346" t="s">
        <v>81</v>
      </c>
      <c r="D47" t="s">
        <v>5</v>
      </c>
      <c r="E47">
        <v>10</v>
      </c>
      <c r="F47" t="s">
        <v>6</v>
      </c>
      <c r="G47"/>
      <c r="H47" t="s">
        <v>7</v>
      </c>
      <c r="I47"/>
      <c r="J47" t="s">
        <v>8</v>
      </c>
      <c r="K47"/>
      <c r="L47" t="s">
        <v>9</v>
      </c>
      <c r="M47"/>
      <c r="N47" t="s">
        <v>10</v>
      </c>
      <c r="O47"/>
      <c r="P47" t="s">
        <v>11</v>
      </c>
      <c r="Q47"/>
      <c r="R47" t="s">
        <v>12</v>
      </c>
      <c r="S47"/>
      <c r="T47" t="s">
        <v>13</v>
      </c>
      <c r="U47"/>
      <c r="V47" t="s">
        <v>14</v>
      </c>
      <c r="W47"/>
      <c r="X47" t="s">
        <v>15</v>
      </c>
      <c r="Y47"/>
      <c r="Z47" t="s">
        <v>16</v>
      </c>
      <c r="AA47"/>
      <c r="AB47" t="s">
        <v>17</v>
      </c>
      <c r="AC47"/>
      <c r="AD47" t="s">
        <v>18</v>
      </c>
      <c r="AE47">
        <v>25</v>
      </c>
      <c r="AF47" t="s">
        <v>19</v>
      </c>
      <c r="AG47"/>
      <c r="AH47" t="s">
        <v>20</v>
      </c>
      <c r="AI47"/>
      <c r="AJ47" t="s">
        <v>21</v>
      </c>
      <c r="AK47"/>
      <c r="AL47" t="s">
        <v>22</v>
      </c>
      <c r="AM47"/>
      <c r="AN47" t="s">
        <v>23</v>
      </c>
      <c r="AO47">
        <v>37</v>
      </c>
      <c r="AP47" t="s">
        <v>24</v>
      </c>
      <c r="AQ47"/>
      <c r="AR47" t="s">
        <v>25</v>
      </c>
      <c r="AS47">
        <v>118</v>
      </c>
      <c r="AT47" t="s">
        <v>26</v>
      </c>
      <c r="AU47"/>
      <c r="AV47" t="s">
        <v>27</v>
      </c>
      <c r="AW47"/>
      <c r="AX47" t="s">
        <v>28</v>
      </c>
      <c r="AY47"/>
      <c r="AZ47" t="s">
        <v>29</v>
      </c>
      <c r="BA47"/>
    </row>
    <row r="48" spans="1:53" x14ac:dyDescent="0.25">
      <c r="A48">
        <v>708000000</v>
      </c>
      <c r="B48" s="346" t="s">
        <v>80</v>
      </c>
      <c r="C48" s="346" t="s">
        <v>82</v>
      </c>
      <c r="D48" t="s">
        <v>5</v>
      </c>
      <c r="E48"/>
      <c r="F48" t="s">
        <v>6</v>
      </c>
      <c r="G48"/>
      <c r="H48" t="s">
        <v>7</v>
      </c>
      <c r="I48"/>
      <c r="J48" t="s">
        <v>8</v>
      </c>
      <c r="K48"/>
      <c r="L48" t="s">
        <v>9</v>
      </c>
      <c r="M48"/>
      <c r="N48" t="s">
        <v>10</v>
      </c>
      <c r="O48"/>
      <c r="P48" t="s">
        <v>11</v>
      </c>
      <c r="Q48"/>
      <c r="R48" t="s">
        <v>12</v>
      </c>
      <c r="S48"/>
      <c r="T48" t="s">
        <v>13</v>
      </c>
      <c r="U48"/>
      <c r="V48" t="s">
        <v>14</v>
      </c>
      <c r="W48"/>
      <c r="X48" t="s">
        <v>15</v>
      </c>
      <c r="Y48"/>
      <c r="Z48" t="s">
        <v>16</v>
      </c>
      <c r="AA48"/>
      <c r="AB48" t="s">
        <v>17</v>
      </c>
      <c r="AC48"/>
      <c r="AD48" t="s">
        <v>18</v>
      </c>
      <c r="AE48"/>
      <c r="AF48" t="s">
        <v>19</v>
      </c>
      <c r="AG48"/>
      <c r="AH48" t="s">
        <v>20</v>
      </c>
      <c r="AI48"/>
      <c r="AJ48" t="s">
        <v>21</v>
      </c>
      <c r="AK48"/>
      <c r="AL48" t="s">
        <v>22</v>
      </c>
      <c r="AM48"/>
      <c r="AN48" t="s">
        <v>23</v>
      </c>
      <c r="AO48"/>
      <c r="AP48" t="s">
        <v>24</v>
      </c>
      <c r="AQ48"/>
      <c r="AR48" t="s">
        <v>25</v>
      </c>
      <c r="AS48">
        <v>53</v>
      </c>
      <c r="AT48" t="s">
        <v>26</v>
      </c>
      <c r="AU48"/>
      <c r="AV48" t="s">
        <v>27</v>
      </c>
      <c r="AW48"/>
      <c r="AX48" t="s">
        <v>28</v>
      </c>
      <c r="AY48"/>
      <c r="AZ48" t="s">
        <v>29</v>
      </c>
      <c r="BA48"/>
    </row>
    <row r="49" spans="1:53" x14ac:dyDescent="0.25">
      <c r="A49">
        <v>709000000</v>
      </c>
      <c r="B49" s="346" t="s">
        <v>83</v>
      </c>
      <c r="C49" s="346" t="s">
        <v>84</v>
      </c>
      <c r="D49" t="s">
        <v>5</v>
      </c>
      <c r="E49"/>
      <c r="F49" t="s">
        <v>6</v>
      </c>
      <c r="G49"/>
      <c r="H49" t="s">
        <v>7</v>
      </c>
      <c r="I49"/>
      <c r="J49" t="s">
        <v>8</v>
      </c>
      <c r="K49"/>
      <c r="L49" t="s">
        <v>9</v>
      </c>
      <c r="M49"/>
      <c r="N49" t="s">
        <v>10</v>
      </c>
      <c r="O49"/>
      <c r="P49" t="s">
        <v>11</v>
      </c>
      <c r="Q49"/>
      <c r="R49" t="s">
        <v>12</v>
      </c>
      <c r="S49"/>
      <c r="T49" t="s">
        <v>13</v>
      </c>
      <c r="U49"/>
      <c r="V49" t="s">
        <v>14</v>
      </c>
      <c r="W49"/>
      <c r="X49" t="s">
        <v>15</v>
      </c>
      <c r="Y49"/>
      <c r="Z49" t="s">
        <v>16</v>
      </c>
      <c r="AA49"/>
      <c r="AB49" t="s">
        <v>17</v>
      </c>
      <c r="AC49"/>
      <c r="AD49" t="s">
        <v>18</v>
      </c>
      <c r="AE49"/>
      <c r="AF49" t="s">
        <v>19</v>
      </c>
      <c r="AG49">
        <v>95</v>
      </c>
      <c r="AH49" t="s">
        <v>20</v>
      </c>
      <c r="AI49">
        <v>12</v>
      </c>
      <c r="AJ49" t="s">
        <v>21</v>
      </c>
      <c r="AK49"/>
      <c r="AL49" t="s">
        <v>22</v>
      </c>
      <c r="AM49"/>
      <c r="AN49" t="s">
        <v>23</v>
      </c>
      <c r="AO49"/>
      <c r="AP49" t="s">
        <v>24</v>
      </c>
      <c r="AQ49"/>
      <c r="AR49" t="s">
        <v>25</v>
      </c>
      <c r="AS49"/>
      <c r="AT49" t="s">
        <v>26</v>
      </c>
      <c r="AU49"/>
      <c r="AV49" t="s">
        <v>27</v>
      </c>
      <c r="AW49"/>
      <c r="AX49" t="s">
        <v>28</v>
      </c>
      <c r="AY49"/>
      <c r="AZ49" t="s">
        <v>29</v>
      </c>
      <c r="BA49"/>
    </row>
    <row r="50" spans="1:53" x14ac:dyDescent="0.25">
      <c r="A50">
        <v>709000000</v>
      </c>
      <c r="B50" s="345" t="s">
        <v>83</v>
      </c>
      <c r="C50" s="345" t="s">
        <v>85</v>
      </c>
      <c r="D50" t="s">
        <v>5</v>
      </c>
      <c r="E50"/>
      <c r="F50" t="s">
        <v>6</v>
      </c>
      <c r="G50"/>
      <c r="H50" t="s">
        <v>7</v>
      </c>
      <c r="I50"/>
      <c r="J50" t="s">
        <v>8</v>
      </c>
      <c r="K50"/>
      <c r="L50" t="s">
        <v>9</v>
      </c>
      <c r="M50"/>
      <c r="N50" t="s">
        <v>10</v>
      </c>
      <c r="O50"/>
      <c r="P50" t="s">
        <v>11</v>
      </c>
      <c r="Q50"/>
      <c r="R50" t="s">
        <v>12</v>
      </c>
      <c r="S50"/>
      <c r="T50" t="s">
        <v>13</v>
      </c>
      <c r="U50"/>
      <c r="V50" t="s">
        <v>14</v>
      </c>
      <c r="W50"/>
      <c r="X50" t="s">
        <v>15</v>
      </c>
      <c r="Y50"/>
      <c r="Z50" t="s">
        <v>16</v>
      </c>
      <c r="AA50"/>
      <c r="AB50" t="s">
        <v>17</v>
      </c>
      <c r="AC50"/>
      <c r="AD50" t="s">
        <v>18</v>
      </c>
      <c r="AE50"/>
      <c r="AF50" t="s">
        <v>19</v>
      </c>
      <c r="AG50">
        <v>60</v>
      </c>
      <c r="AH50" t="s">
        <v>20</v>
      </c>
      <c r="AI50"/>
      <c r="AJ50" t="s">
        <v>21</v>
      </c>
      <c r="AK50"/>
      <c r="AL50" t="s">
        <v>22</v>
      </c>
      <c r="AM50"/>
      <c r="AN50" t="s">
        <v>23</v>
      </c>
      <c r="AO50"/>
      <c r="AP50" t="s">
        <v>24</v>
      </c>
      <c r="AQ50"/>
      <c r="AR50" t="s">
        <v>25</v>
      </c>
      <c r="AS50"/>
      <c r="AT50" t="s">
        <v>26</v>
      </c>
      <c r="AU50"/>
      <c r="AV50" t="s">
        <v>27</v>
      </c>
      <c r="AW50"/>
      <c r="AX50" t="s">
        <v>28</v>
      </c>
      <c r="AY50"/>
      <c r="AZ50" t="s">
        <v>29</v>
      </c>
      <c r="BA50"/>
    </row>
    <row r="51" spans="1:53" x14ac:dyDescent="0.25">
      <c r="A51">
        <v>709000000</v>
      </c>
      <c r="B51" s="346" t="s">
        <v>83</v>
      </c>
      <c r="C51" s="346" t="s">
        <v>86</v>
      </c>
      <c r="D51" t="s">
        <v>5</v>
      </c>
      <c r="E51"/>
      <c r="F51" t="s">
        <v>6</v>
      </c>
      <c r="G51"/>
      <c r="H51" t="s">
        <v>7</v>
      </c>
      <c r="I51"/>
      <c r="J51" t="s">
        <v>8</v>
      </c>
      <c r="K51"/>
      <c r="L51" t="s">
        <v>9</v>
      </c>
      <c r="M51">
        <v>8</v>
      </c>
      <c r="N51" t="s">
        <v>10</v>
      </c>
      <c r="O51"/>
      <c r="P51" t="s">
        <v>11</v>
      </c>
      <c r="Q51"/>
      <c r="R51" t="s">
        <v>12</v>
      </c>
      <c r="S51">
        <v>16</v>
      </c>
      <c r="T51" t="s">
        <v>13</v>
      </c>
      <c r="U51"/>
      <c r="V51" t="s">
        <v>14</v>
      </c>
      <c r="W51"/>
      <c r="X51" t="s">
        <v>15</v>
      </c>
      <c r="Y51"/>
      <c r="Z51" t="s">
        <v>16</v>
      </c>
      <c r="AA51">
        <v>48</v>
      </c>
      <c r="AB51" t="s">
        <v>17</v>
      </c>
      <c r="AC51"/>
      <c r="AD51" t="s">
        <v>18</v>
      </c>
      <c r="AE51"/>
      <c r="AF51" t="s">
        <v>19</v>
      </c>
      <c r="AG51"/>
      <c r="AH51" t="s">
        <v>20</v>
      </c>
      <c r="AI51"/>
      <c r="AJ51" t="s">
        <v>21</v>
      </c>
      <c r="AK51">
        <v>17</v>
      </c>
      <c r="AL51" t="s">
        <v>22</v>
      </c>
      <c r="AM51"/>
      <c r="AN51" t="s">
        <v>23</v>
      </c>
      <c r="AO51"/>
      <c r="AP51" t="s">
        <v>24</v>
      </c>
      <c r="AQ51"/>
      <c r="AR51" t="s">
        <v>25</v>
      </c>
      <c r="AS51"/>
      <c r="AT51" t="s">
        <v>26</v>
      </c>
      <c r="AU51"/>
      <c r="AV51" t="s">
        <v>27</v>
      </c>
      <c r="AW51"/>
      <c r="AX51" t="s">
        <v>28</v>
      </c>
      <c r="AY51"/>
      <c r="AZ51" t="s">
        <v>29</v>
      </c>
      <c r="BA51"/>
    </row>
    <row r="52" spans="1:53" x14ac:dyDescent="0.25">
      <c r="A52">
        <v>709000000</v>
      </c>
      <c r="B52" s="345" t="s">
        <v>83</v>
      </c>
      <c r="C52" s="345" t="s">
        <v>87</v>
      </c>
      <c r="D52" t="s">
        <v>5</v>
      </c>
      <c r="E52"/>
      <c r="F52" t="s">
        <v>6</v>
      </c>
      <c r="G52"/>
      <c r="H52" t="s">
        <v>7</v>
      </c>
      <c r="I52"/>
      <c r="J52" t="s">
        <v>8</v>
      </c>
      <c r="K52"/>
      <c r="L52" t="s">
        <v>9</v>
      </c>
      <c r="M52">
        <v>56</v>
      </c>
      <c r="N52" t="s">
        <v>10</v>
      </c>
      <c r="O52"/>
      <c r="P52" t="s">
        <v>11</v>
      </c>
      <c r="Q52"/>
      <c r="R52" t="s">
        <v>12</v>
      </c>
      <c r="S52"/>
      <c r="T52" t="s">
        <v>13</v>
      </c>
      <c r="U52"/>
      <c r="V52" t="s">
        <v>14</v>
      </c>
      <c r="W52"/>
      <c r="X52" t="s">
        <v>15</v>
      </c>
      <c r="Y52"/>
      <c r="Z52" t="s">
        <v>16</v>
      </c>
      <c r="AA52"/>
      <c r="AB52" t="s">
        <v>17</v>
      </c>
      <c r="AC52"/>
      <c r="AD52" t="s">
        <v>18</v>
      </c>
      <c r="AE52"/>
      <c r="AF52" t="s">
        <v>19</v>
      </c>
      <c r="AG52"/>
      <c r="AH52" t="s">
        <v>20</v>
      </c>
      <c r="AI52"/>
      <c r="AJ52" t="s">
        <v>21</v>
      </c>
      <c r="AK52"/>
      <c r="AL52" t="s">
        <v>22</v>
      </c>
      <c r="AM52"/>
      <c r="AN52" t="s">
        <v>23</v>
      </c>
      <c r="AO52"/>
      <c r="AP52" t="s">
        <v>24</v>
      </c>
      <c r="AQ52"/>
      <c r="AR52" t="s">
        <v>25</v>
      </c>
      <c r="AS52"/>
      <c r="AT52" t="s">
        <v>26</v>
      </c>
      <c r="AU52"/>
      <c r="AV52" t="s">
        <v>27</v>
      </c>
      <c r="AW52"/>
      <c r="AX52" t="s">
        <v>28</v>
      </c>
      <c r="AY52"/>
      <c r="AZ52" t="s">
        <v>29</v>
      </c>
      <c r="BA52"/>
    </row>
    <row r="53" spans="1:53" x14ac:dyDescent="0.25">
      <c r="A53">
        <v>709000000</v>
      </c>
      <c r="B53" s="346" t="s">
        <v>83</v>
      </c>
      <c r="C53" s="346" t="s">
        <v>88</v>
      </c>
      <c r="D53" t="s">
        <v>5</v>
      </c>
      <c r="E53"/>
      <c r="F53" t="s">
        <v>6</v>
      </c>
      <c r="G53"/>
      <c r="H53" t="s">
        <v>7</v>
      </c>
      <c r="I53"/>
      <c r="J53" t="s">
        <v>8</v>
      </c>
      <c r="K53"/>
      <c r="L53" t="s">
        <v>9</v>
      </c>
      <c r="M53"/>
      <c r="N53" t="s">
        <v>10</v>
      </c>
      <c r="O53"/>
      <c r="P53" t="s">
        <v>11</v>
      </c>
      <c r="Q53"/>
      <c r="R53" t="s">
        <v>12</v>
      </c>
      <c r="S53"/>
      <c r="T53" t="s">
        <v>13</v>
      </c>
      <c r="U53"/>
      <c r="V53" t="s">
        <v>14</v>
      </c>
      <c r="W53"/>
      <c r="X53" t="s">
        <v>15</v>
      </c>
      <c r="Y53"/>
      <c r="Z53" t="s">
        <v>16</v>
      </c>
      <c r="AA53"/>
      <c r="AB53" t="s">
        <v>17</v>
      </c>
      <c r="AC53"/>
      <c r="AD53" t="s">
        <v>18</v>
      </c>
      <c r="AE53"/>
      <c r="AF53" t="s">
        <v>19</v>
      </c>
      <c r="AG53"/>
      <c r="AH53" t="s">
        <v>20</v>
      </c>
      <c r="AI53"/>
      <c r="AJ53" t="s">
        <v>21</v>
      </c>
      <c r="AK53"/>
      <c r="AL53" t="s">
        <v>22</v>
      </c>
      <c r="AM53"/>
      <c r="AN53" t="s">
        <v>23</v>
      </c>
      <c r="AO53"/>
      <c r="AP53" t="s">
        <v>24</v>
      </c>
      <c r="AQ53"/>
      <c r="AR53" t="s">
        <v>25</v>
      </c>
      <c r="AS53"/>
      <c r="AT53" t="s">
        <v>26</v>
      </c>
      <c r="AU53"/>
      <c r="AV53" t="s">
        <v>27</v>
      </c>
      <c r="AW53">
        <v>42</v>
      </c>
      <c r="AX53" t="s">
        <v>28</v>
      </c>
      <c r="AY53"/>
      <c r="AZ53" t="s">
        <v>29</v>
      </c>
      <c r="BA53"/>
    </row>
    <row r="54" spans="1:53" x14ac:dyDescent="0.25">
      <c r="A54">
        <v>709000000</v>
      </c>
      <c r="B54" s="345" t="s">
        <v>83</v>
      </c>
      <c r="C54" s="345" t="s">
        <v>89</v>
      </c>
      <c r="D54" t="s">
        <v>5</v>
      </c>
      <c r="E54"/>
      <c r="F54" t="s">
        <v>6</v>
      </c>
      <c r="G54"/>
      <c r="H54" t="s">
        <v>7</v>
      </c>
      <c r="I54"/>
      <c r="J54" t="s">
        <v>8</v>
      </c>
      <c r="K54"/>
      <c r="L54" t="s">
        <v>9</v>
      </c>
      <c r="M54"/>
      <c r="N54" t="s">
        <v>10</v>
      </c>
      <c r="O54"/>
      <c r="P54" t="s">
        <v>11</v>
      </c>
      <c r="Q54"/>
      <c r="R54" t="s">
        <v>12</v>
      </c>
      <c r="S54">
        <v>66</v>
      </c>
      <c r="T54" t="s">
        <v>13</v>
      </c>
      <c r="U54"/>
      <c r="V54" t="s">
        <v>14</v>
      </c>
      <c r="W54"/>
      <c r="X54" t="s">
        <v>15</v>
      </c>
      <c r="Y54"/>
      <c r="Z54" t="s">
        <v>16</v>
      </c>
      <c r="AA54"/>
      <c r="AB54" t="s">
        <v>17</v>
      </c>
      <c r="AC54"/>
      <c r="AD54" t="s">
        <v>18</v>
      </c>
      <c r="AE54"/>
      <c r="AF54" t="s">
        <v>19</v>
      </c>
      <c r="AG54"/>
      <c r="AH54" t="s">
        <v>20</v>
      </c>
      <c r="AI54"/>
      <c r="AJ54" t="s">
        <v>21</v>
      </c>
      <c r="AK54"/>
      <c r="AL54" t="s">
        <v>22</v>
      </c>
      <c r="AM54"/>
      <c r="AN54" t="s">
        <v>23</v>
      </c>
      <c r="AO54"/>
      <c r="AP54" t="s">
        <v>24</v>
      </c>
      <c r="AQ54"/>
      <c r="AR54" t="s">
        <v>25</v>
      </c>
      <c r="AS54"/>
      <c r="AT54" t="s">
        <v>26</v>
      </c>
      <c r="AU54"/>
      <c r="AV54" t="s">
        <v>27</v>
      </c>
      <c r="AW54"/>
      <c r="AX54" t="s">
        <v>28</v>
      </c>
      <c r="AY54"/>
      <c r="AZ54" t="s">
        <v>29</v>
      </c>
      <c r="BA54"/>
    </row>
    <row r="55" spans="1:53" x14ac:dyDescent="0.25">
      <c r="A55">
        <v>709000000</v>
      </c>
      <c r="B55" s="346" t="s">
        <v>83</v>
      </c>
      <c r="C55" s="346" t="s">
        <v>90</v>
      </c>
      <c r="D55" t="s">
        <v>5</v>
      </c>
      <c r="E55"/>
      <c r="F55" t="s">
        <v>6</v>
      </c>
      <c r="G55"/>
      <c r="H55" t="s">
        <v>7</v>
      </c>
      <c r="I55"/>
      <c r="J55" t="s">
        <v>8</v>
      </c>
      <c r="K55"/>
      <c r="L55" t="s">
        <v>9</v>
      </c>
      <c r="M55"/>
      <c r="N55" t="s">
        <v>10</v>
      </c>
      <c r="O55"/>
      <c r="P55" t="s">
        <v>11</v>
      </c>
      <c r="Q55"/>
      <c r="R55" t="s">
        <v>12</v>
      </c>
      <c r="S55"/>
      <c r="T55" t="s">
        <v>13</v>
      </c>
      <c r="U55"/>
      <c r="V55" t="s">
        <v>14</v>
      </c>
      <c r="W55"/>
      <c r="X55" t="s">
        <v>15</v>
      </c>
      <c r="Y55"/>
      <c r="Z55" t="s">
        <v>16</v>
      </c>
      <c r="AA55">
        <v>30</v>
      </c>
      <c r="AB55" t="s">
        <v>17</v>
      </c>
      <c r="AC55"/>
      <c r="AD55" t="s">
        <v>18</v>
      </c>
      <c r="AE55"/>
      <c r="AF55" t="s">
        <v>19</v>
      </c>
      <c r="AG55">
        <v>21</v>
      </c>
      <c r="AH55" t="s">
        <v>20</v>
      </c>
      <c r="AI55"/>
      <c r="AJ55" t="s">
        <v>21</v>
      </c>
      <c r="AK55"/>
      <c r="AL55" t="s">
        <v>22</v>
      </c>
      <c r="AM55"/>
      <c r="AN55" t="s">
        <v>23</v>
      </c>
      <c r="AO55"/>
      <c r="AP55" t="s">
        <v>24</v>
      </c>
      <c r="AQ55"/>
      <c r="AR55" t="s">
        <v>25</v>
      </c>
      <c r="AS55"/>
      <c r="AT55" t="s">
        <v>26</v>
      </c>
      <c r="AU55"/>
      <c r="AV55" t="s">
        <v>27</v>
      </c>
      <c r="AW55"/>
      <c r="AX55" t="s">
        <v>28</v>
      </c>
      <c r="AY55"/>
      <c r="AZ55" t="s">
        <v>29</v>
      </c>
      <c r="BA55"/>
    </row>
    <row r="56" spans="1:53" x14ac:dyDescent="0.25">
      <c r="A56">
        <v>709000000</v>
      </c>
      <c r="B56" s="345" t="s">
        <v>83</v>
      </c>
      <c r="C56" s="345" t="s">
        <v>49</v>
      </c>
      <c r="D56" t="s">
        <v>5</v>
      </c>
      <c r="E56"/>
      <c r="F56" t="s">
        <v>6</v>
      </c>
      <c r="G56"/>
      <c r="H56" t="s">
        <v>7</v>
      </c>
      <c r="I56"/>
      <c r="J56" t="s">
        <v>8</v>
      </c>
      <c r="K56"/>
      <c r="L56" t="s">
        <v>9</v>
      </c>
      <c r="M56"/>
      <c r="N56" t="s">
        <v>10</v>
      </c>
      <c r="O56"/>
      <c r="P56" t="s">
        <v>11</v>
      </c>
      <c r="Q56"/>
      <c r="R56" t="s">
        <v>12</v>
      </c>
      <c r="S56"/>
      <c r="T56" t="s">
        <v>13</v>
      </c>
      <c r="U56"/>
      <c r="V56" t="s">
        <v>14</v>
      </c>
      <c r="W56"/>
      <c r="X56" t="s">
        <v>15</v>
      </c>
      <c r="Y56"/>
      <c r="Z56" t="s">
        <v>16</v>
      </c>
      <c r="AA56"/>
      <c r="AB56" t="s">
        <v>17</v>
      </c>
      <c r="AC56"/>
      <c r="AD56" t="s">
        <v>18</v>
      </c>
      <c r="AE56"/>
      <c r="AF56" t="s">
        <v>19</v>
      </c>
      <c r="AG56"/>
      <c r="AH56" t="s">
        <v>20</v>
      </c>
      <c r="AI56">
        <v>60</v>
      </c>
      <c r="AJ56" t="s">
        <v>21</v>
      </c>
      <c r="AK56">
        <v>70</v>
      </c>
      <c r="AL56" t="s">
        <v>22</v>
      </c>
      <c r="AM56"/>
      <c r="AN56" t="s">
        <v>23</v>
      </c>
      <c r="AO56"/>
      <c r="AP56" t="s">
        <v>24</v>
      </c>
      <c r="AQ56"/>
      <c r="AR56" t="s">
        <v>25</v>
      </c>
      <c r="AS56"/>
      <c r="AT56" t="s">
        <v>26</v>
      </c>
      <c r="AU56"/>
      <c r="AV56" t="s">
        <v>27</v>
      </c>
      <c r="AW56"/>
      <c r="AX56" t="s">
        <v>28</v>
      </c>
      <c r="AY56"/>
      <c r="AZ56" t="s">
        <v>29</v>
      </c>
      <c r="BA56"/>
    </row>
    <row r="57" spans="1:53" x14ac:dyDescent="0.25">
      <c r="A57">
        <v>709000000</v>
      </c>
      <c r="B57" s="346" t="s">
        <v>83</v>
      </c>
      <c r="C57" s="346" t="s">
        <v>91</v>
      </c>
      <c r="D57" t="s">
        <v>5</v>
      </c>
      <c r="E57"/>
      <c r="F57" t="s">
        <v>6</v>
      </c>
      <c r="G57"/>
      <c r="H57" t="s">
        <v>7</v>
      </c>
      <c r="I57"/>
      <c r="J57" t="s">
        <v>8</v>
      </c>
      <c r="K57">
        <v>26</v>
      </c>
      <c r="L57" t="s">
        <v>9</v>
      </c>
      <c r="M57">
        <v>13</v>
      </c>
      <c r="N57" t="s">
        <v>10</v>
      </c>
      <c r="O57"/>
      <c r="P57" t="s">
        <v>11</v>
      </c>
      <c r="Q57"/>
      <c r="R57" t="s">
        <v>12</v>
      </c>
      <c r="S57"/>
      <c r="T57" t="s">
        <v>13</v>
      </c>
      <c r="U57"/>
      <c r="V57" t="s">
        <v>14</v>
      </c>
      <c r="W57"/>
      <c r="X57" t="s">
        <v>15</v>
      </c>
      <c r="Y57"/>
      <c r="Z57" t="s">
        <v>16</v>
      </c>
      <c r="AA57"/>
      <c r="AB57" t="s">
        <v>17</v>
      </c>
      <c r="AC57"/>
      <c r="AD57" t="s">
        <v>18</v>
      </c>
      <c r="AE57"/>
      <c r="AF57" t="s">
        <v>19</v>
      </c>
      <c r="AG57"/>
      <c r="AH57" t="s">
        <v>20</v>
      </c>
      <c r="AI57"/>
      <c r="AJ57" t="s">
        <v>21</v>
      </c>
      <c r="AK57"/>
      <c r="AL57" t="s">
        <v>22</v>
      </c>
      <c r="AM57"/>
      <c r="AN57" t="s">
        <v>23</v>
      </c>
      <c r="AO57"/>
      <c r="AP57" t="s">
        <v>24</v>
      </c>
      <c r="AQ57"/>
      <c r="AR57" t="s">
        <v>25</v>
      </c>
      <c r="AS57"/>
      <c r="AT57" t="s">
        <v>26</v>
      </c>
      <c r="AU57"/>
      <c r="AV57" t="s">
        <v>27</v>
      </c>
      <c r="AW57"/>
      <c r="AX57" t="s">
        <v>28</v>
      </c>
      <c r="AY57"/>
      <c r="AZ57" t="s">
        <v>29</v>
      </c>
      <c r="BA57"/>
    </row>
    <row r="58" spans="1:53" x14ac:dyDescent="0.25">
      <c r="A58">
        <v>709000000</v>
      </c>
      <c r="B58" s="345" t="s">
        <v>83</v>
      </c>
      <c r="C58" s="345" t="s">
        <v>508</v>
      </c>
      <c r="D58" t="s">
        <v>5</v>
      </c>
      <c r="E58">
        <v>5</v>
      </c>
      <c r="F58" t="s">
        <v>6</v>
      </c>
      <c r="G58"/>
      <c r="H58" t="s">
        <v>7</v>
      </c>
      <c r="I58"/>
      <c r="J58" t="s">
        <v>8</v>
      </c>
      <c r="K58"/>
      <c r="L58" t="s">
        <v>9</v>
      </c>
      <c r="M58"/>
      <c r="N58" t="s">
        <v>10</v>
      </c>
      <c r="O58">
        <v>3</v>
      </c>
      <c r="P58" t="s">
        <v>11</v>
      </c>
      <c r="Q58"/>
      <c r="R58" t="s">
        <v>12</v>
      </c>
      <c r="S58"/>
      <c r="T58" t="s">
        <v>13</v>
      </c>
      <c r="U58"/>
      <c r="V58" t="s">
        <v>14</v>
      </c>
      <c r="W58"/>
      <c r="X58" t="s">
        <v>15</v>
      </c>
      <c r="Y58"/>
      <c r="Z58" t="s">
        <v>16</v>
      </c>
      <c r="AA58"/>
      <c r="AB58" t="s">
        <v>17</v>
      </c>
      <c r="AC58"/>
      <c r="AD58" t="s">
        <v>18</v>
      </c>
      <c r="AE58"/>
      <c r="AF58" t="s">
        <v>19</v>
      </c>
      <c r="AG58"/>
      <c r="AH58" t="s">
        <v>20</v>
      </c>
      <c r="AI58"/>
      <c r="AJ58" t="s">
        <v>21</v>
      </c>
      <c r="AK58"/>
      <c r="AL58" t="s">
        <v>22</v>
      </c>
      <c r="AM58"/>
      <c r="AN58" t="s">
        <v>23</v>
      </c>
      <c r="AO58"/>
      <c r="AP58" t="s">
        <v>24</v>
      </c>
      <c r="AQ58"/>
      <c r="AR58" t="s">
        <v>25</v>
      </c>
      <c r="AS58"/>
      <c r="AT58" t="s">
        <v>26</v>
      </c>
      <c r="AU58">
        <v>10</v>
      </c>
      <c r="AV58" t="s">
        <v>27</v>
      </c>
      <c r="AW58"/>
      <c r="AX58" t="s">
        <v>28</v>
      </c>
      <c r="AY58"/>
      <c r="AZ58" t="s">
        <v>29</v>
      </c>
      <c r="BA58"/>
    </row>
    <row r="59" spans="1:53" x14ac:dyDescent="0.25">
      <c r="A59">
        <v>710000000</v>
      </c>
      <c r="B59" s="346" t="s">
        <v>92</v>
      </c>
      <c r="C59" s="351" t="s">
        <v>93</v>
      </c>
      <c r="D59" t="s">
        <v>5</v>
      </c>
      <c r="E59"/>
      <c r="F59" t="s">
        <v>6</v>
      </c>
      <c r="G59"/>
      <c r="H59" t="s">
        <v>7</v>
      </c>
      <c r="I59"/>
      <c r="J59" t="s">
        <v>8</v>
      </c>
      <c r="K59"/>
      <c r="L59" t="s">
        <v>9</v>
      </c>
      <c r="M59"/>
      <c r="N59" t="s">
        <v>10</v>
      </c>
      <c r="O59"/>
      <c r="P59" t="s">
        <v>11</v>
      </c>
      <c r="Q59"/>
      <c r="R59" t="s">
        <v>12</v>
      </c>
      <c r="S59" s="1">
        <v>22</v>
      </c>
      <c r="T59" t="s">
        <v>13</v>
      </c>
      <c r="U59"/>
      <c r="V59" t="s">
        <v>14</v>
      </c>
      <c r="W59"/>
      <c r="X59" t="s">
        <v>15</v>
      </c>
      <c r="Y59"/>
      <c r="Z59" t="s">
        <v>16</v>
      </c>
      <c r="AA59"/>
      <c r="AB59" t="s">
        <v>17</v>
      </c>
      <c r="AC59"/>
      <c r="AD59" t="s">
        <v>18</v>
      </c>
      <c r="AE59"/>
      <c r="AF59" t="s">
        <v>19</v>
      </c>
      <c r="AG59"/>
      <c r="AH59" t="s">
        <v>20</v>
      </c>
      <c r="AI59"/>
      <c r="AJ59" t="s">
        <v>21</v>
      </c>
      <c r="AK59" s="1">
        <v>61</v>
      </c>
      <c r="AL59" t="s">
        <v>22</v>
      </c>
      <c r="AM59"/>
      <c r="AN59" t="s">
        <v>23</v>
      </c>
      <c r="AO59"/>
      <c r="AP59" t="s">
        <v>24</v>
      </c>
      <c r="AQ59"/>
      <c r="AR59" t="s">
        <v>25</v>
      </c>
      <c r="AS59"/>
      <c r="AT59" t="s">
        <v>26</v>
      </c>
      <c r="AU59"/>
      <c r="AV59" t="s">
        <v>27</v>
      </c>
      <c r="AW59"/>
      <c r="AX59" t="s">
        <v>28</v>
      </c>
      <c r="AY59"/>
      <c r="AZ59" t="s">
        <v>29</v>
      </c>
      <c r="BA59"/>
    </row>
    <row r="60" spans="1:53" x14ac:dyDescent="0.25">
      <c r="A60">
        <v>710000000</v>
      </c>
      <c r="B60" s="345" t="s">
        <v>92</v>
      </c>
      <c r="C60" s="345" t="s">
        <v>84</v>
      </c>
      <c r="D60" t="s">
        <v>5</v>
      </c>
      <c r="E60"/>
      <c r="F60" t="s">
        <v>6</v>
      </c>
      <c r="G60"/>
      <c r="H60" t="s">
        <v>7</v>
      </c>
      <c r="I60"/>
      <c r="J60" t="s">
        <v>8</v>
      </c>
      <c r="K60"/>
      <c r="L60" t="s">
        <v>9</v>
      </c>
      <c r="M60"/>
      <c r="N60" t="s">
        <v>10</v>
      </c>
      <c r="O60"/>
      <c r="P60" t="s">
        <v>11</v>
      </c>
      <c r="Q60"/>
      <c r="R60" t="s">
        <v>12</v>
      </c>
      <c r="S60"/>
      <c r="T60" t="s">
        <v>13</v>
      </c>
      <c r="U60"/>
      <c r="V60" t="s">
        <v>14</v>
      </c>
      <c r="W60"/>
      <c r="X60" t="s">
        <v>15</v>
      </c>
      <c r="Y60"/>
      <c r="Z60" t="s">
        <v>16</v>
      </c>
      <c r="AA60"/>
      <c r="AB60" t="s">
        <v>17</v>
      </c>
      <c r="AC60"/>
      <c r="AD60" t="s">
        <v>18</v>
      </c>
      <c r="AE60"/>
      <c r="AF60" t="s">
        <v>19</v>
      </c>
      <c r="AG60" s="1">
        <v>122</v>
      </c>
      <c r="AH60" t="s">
        <v>20</v>
      </c>
      <c r="AI60"/>
      <c r="AJ60" t="s">
        <v>21</v>
      </c>
      <c r="AK60"/>
      <c r="AL60" t="s">
        <v>22</v>
      </c>
      <c r="AM60"/>
      <c r="AN60" t="s">
        <v>23</v>
      </c>
      <c r="AO60"/>
      <c r="AP60" t="s">
        <v>24</v>
      </c>
      <c r="AQ60"/>
      <c r="AR60" t="s">
        <v>25</v>
      </c>
      <c r="AS60"/>
      <c r="AT60" t="s">
        <v>26</v>
      </c>
      <c r="AU60"/>
      <c r="AV60" t="s">
        <v>27</v>
      </c>
      <c r="AW60"/>
      <c r="AX60" t="s">
        <v>28</v>
      </c>
      <c r="AY60"/>
      <c r="AZ60" t="s">
        <v>29</v>
      </c>
      <c r="BA60"/>
    </row>
    <row r="61" spans="1:53" x14ac:dyDescent="0.25">
      <c r="A61">
        <v>710000000</v>
      </c>
      <c r="B61" s="346" t="s">
        <v>92</v>
      </c>
      <c r="C61" s="346" t="s">
        <v>94</v>
      </c>
      <c r="D61" t="s">
        <v>5</v>
      </c>
      <c r="E61"/>
      <c r="F61" t="s">
        <v>6</v>
      </c>
      <c r="G61"/>
      <c r="H61" t="s">
        <v>7</v>
      </c>
      <c r="I61"/>
      <c r="J61" t="s">
        <v>8</v>
      </c>
      <c r="K61"/>
      <c r="L61" t="s">
        <v>9</v>
      </c>
      <c r="M61"/>
      <c r="N61" t="s">
        <v>10</v>
      </c>
      <c r="O61"/>
      <c r="P61" t="s">
        <v>11</v>
      </c>
      <c r="Q61"/>
      <c r="R61" t="s">
        <v>12</v>
      </c>
      <c r="S61"/>
      <c r="T61" t="s">
        <v>13</v>
      </c>
      <c r="U61"/>
      <c r="V61" t="s">
        <v>14</v>
      </c>
      <c r="W61"/>
      <c r="X61" t="s">
        <v>15</v>
      </c>
      <c r="Y61"/>
      <c r="Z61" t="s">
        <v>16</v>
      </c>
      <c r="AA61"/>
      <c r="AB61" t="s">
        <v>17</v>
      </c>
      <c r="AC61"/>
      <c r="AD61" t="s">
        <v>18</v>
      </c>
      <c r="AE61"/>
      <c r="AF61" t="s">
        <v>19</v>
      </c>
      <c r="AG61"/>
      <c r="AH61" t="s">
        <v>20</v>
      </c>
      <c r="AI61"/>
      <c r="AJ61" t="s">
        <v>21</v>
      </c>
      <c r="AK61"/>
      <c r="AL61" t="s">
        <v>22</v>
      </c>
      <c r="AM61"/>
      <c r="AN61" t="s">
        <v>23</v>
      </c>
      <c r="AO61"/>
      <c r="AP61" t="s">
        <v>24</v>
      </c>
      <c r="AQ61"/>
      <c r="AR61" t="s">
        <v>25</v>
      </c>
      <c r="AS61"/>
      <c r="AT61" t="s">
        <v>26</v>
      </c>
      <c r="AU61"/>
      <c r="AV61" t="s">
        <v>27</v>
      </c>
      <c r="AW61"/>
      <c r="AX61" t="s">
        <v>28</v>
      </c>
      <c r="AY61" s="1">
        <v>36</v>
      </c>
      <c r="AZ61" t="s">
        <v>29</v>
      </c>
      <c r="BA61"/>
    </row>
    <row r="62" spans="1:53" x14ac:dyDescent="0.25">
      <c r="A62">
        <v>710000000</v>
      </c>
      <c r="B62" s="345" t="s">
        <v>92</v>
      </c>
      <c r="C62" s="345" t="s">
        <v>95</v>
      </c>
      <c r="D62" t="s">
        <v>5</v>
      </c>
      <c r="E62" s="1">
        <v>9</v>
      </c>
      <c r="F62" t="s">
        <v>6</v>
      </c>
      <c r="G62" s="1">
        <v>9</v>
      </c>
      <c r="H62" t="s">
        <v>7</v>
      </c>
      <c r="I62" s="1">
        <v>2</v>
      </c>
      <c r="J62" t="s">
        <v>8</v>
      </c>
      <c r="K62"/>
      <c r="L62" t="s">
        <v>9</v>
      </c>
      <c r="M62"/>
      <c r="N62" t="s">
        <v>10</v>
      </c>
      <c r="O62" s="1">
        <v>6</v>
      </c>
      <c r="P62" t="s">
        <v>11</v>
      </c>
      <c r="Q62" s="1">
        <v>1</v>
      </c>
      <c r="R62" t="s">
        <v>12</v>
      </c>
      <c r="S62" s="1">
        <v>1</v>
      </c>
      <c r="T62" t="s">
        <v>13</v>
      </c>
      <c r="U62"/>
      <c r="V62" t="s">
        <v>14</v>
      </c>
      <c r="W62"/>
      <c r="X62" t="s">
        <v>15</v>
      </c>
      <c r="Y62"/>
      <c r="Z62" t="s">
        <v>16</v>
      </c>
      <c r="AA62"/>
      <c r="AB62" t="s">
        <v>17</v>
      </c>
      <c r="AC62"/>
      <c r="AD62" t="s">
        <v>18</v>
      </c>
      <c r="AE62"/>
      <c r="AF62" t="s">
        <v>19</v>
      </c>
      <c r="AG62"/>
      <c r="AH62" t="s">
        <v>20</v>
      </c>
      <c r="AI62"/>
      <c r="AJ62" t="s">
        <v>21</v>
      </c>
      <c r="AK62" s="1">
        <v>3</v>
      </c>
      <c r="AL62" t="s">
        <v>22</v>
      </c>
      <c r="AM62"/>
      <c r="AN62" t="s">
        <v>23</v>
      </c>
      <c r="AO62"/>
      <c r="AP62" t="s">
        <v>24</v>
      </c>
      <c r="AQ62"/>
      <c r="AR62" t="s">
        <v>25</v>
      </c>
      <c r="AS62"/>
      <c r="AT62" t="s">
        <v>26</v>
      </c>
      <c r="AU62"/>
      <c r="AV62" t="s">
        <v>27</v>
      </c>
      <c r="AW62"/>
      <c r="AX62" t="s">
        <v>28</v>
      </c>
      <c r="AY62"/>
      <c r="AZ62" t="s">
        <v>29</v>
      </c>
      <c r="BA62" s="1">
        <v>1</v>
      </c>
    </row>
    <row r="63" spans="1:53" x14ac:dyDescent="0.25">
      <c r="A63">
        <v>710000000</v>
      </c>
      <c r="B63" s="346" t="s">
        <v>92</v>
      </c>
      <c r="C63" s="348" t="s">
        <v>96</v>
      </c>
      <c r="D63" t="s">
        <v>5</v>
      </c>
      <c r="E63"/>
      <c r="F63" t="s">
        <v>6</v>
      </c>
      <c r="G63"/>
      <c r="H63" t="s">
        <v>7</v>
      </c>
      <c r="I63"/>
      <c r="J63" t="s">
        <v>8</v>
      </c>
      <c r="K63"/>
      <c r="L63" t="s">
        <v>9</v>
      </c>
      <c r="M63"/>
      <c r="N63" t="s">
        <v>10</v>
      </c>
      <c r="O63"/>
      <c r="P63" t="s">
        <v>11</v>
      </c>
      <c r="Q63"/>
      <c r="R63" t="s">
        <v>12</v>
      </c>
      <c r="S63" s="1">
        <v>40</v>
      </c>
      <c r="T63" t="s">
        <v>13</v>
      </c>
      <c r="U63"/>
      <c r="V63" t="s">
        <v>14</v>
      </c>
      <c r="W63"/>
      <c r="X63" t="s">
        <v>15</v>
      </c>
      <c r="Y63"/>
      <c r="Z63" t="s">
        <v>16</v>
      </c>
      <c r="AA63"/>
      <c r="AB63" t="s">
        <v>17</v>
      </c>
      <c r="AC63"/>
      <c r="AD63" t="s">
        <v>18</v>
      </c>
      <c r="AE63"/>
      <c r="AF63" t="s">
        <v>19</v>
      </c>
      <c r="AG63"/>
      <c r="AH63" t="s">
        <v>20</v>
      </c>
      <c r="AI63"/>
      <c r="AJ63" t="s">
        <v>21</v>
      </c>
      <c r="AK63"/>
      <c r="AL63" t="s">
        <v>22</v>
      </c>
      <c r="AM63"/>
      <c r="AN63" t="s">
        <v>23</v>
      </c>
      <c r="AO63"/>
      <c r="AP63" t="s">
        <v>24</v>
      </c>
      <c r="AQ63"/>
      <c r="AR63" t="s">
        <v>25</v>
      </c>
      <c r="AS63"/>
      <c r="AT63" t="s">
        <v>26</v>
      </c>
      <c r="AU63"/>
      <c r="AV63" t="s">
        <v>27</v>
      </c>
      <c r="AW63" s="1">
        <v>68</v>
      </c>
      <c r="AX63" t="s">
        <v>28</v>
      </c>
      <c r="AY63"/>
      <c r="AZ63" t="s">
        <v>29</v>
      </c>
      <c r="BA63"/>
    </row>
    <row r="64" spans="1:53" x14ac:dyDescent="0.25">
      <c r="A64">
        <v>710000000</v>
      </c>
      <c r="B64" s="345" t="s">
        <v>92</v>
      </c>
      <c r="C64" s="345" t="s">
        <v>87</v>
      </c>
      <c r="D64" t="s">
        <v>5</v>
      </c>
      <c r="E64"/>
      <c r="F64" t="s">
        <v>6</v>
      </c>
      <c r="G64"/>
      <c r="H64" t="s">
        <v>7</v>
      </c>
      <c r="I64"/>
      <c r="J64" t="s">
        <v>8</v>
      </c>
      <c r="K64"/>
      <c r="L64" t="s">
        <v>9</v>
      </c>
      <c r="M64" s="1">
        <v>67</v>
      </c>
      <c r="N64" t="s">
        <v>10</v>
      </c>
      <c r="O64"/>
      <c r="P64" t="s">
        <v>11</v>
      </c>
      <c r="Q64"/>
      <c r="R64" t="s">
        <v>12</v>
      </c>
      <c r="S64"/>
      <c r="T64" t="s">
        <v>13</v>
      </c>
      <c r="U64"/>
      <c r="V64" t="s">
        <v>14</v>
      </c>
      <c r="W64"/>
      <c r="X64" t="s">
        <v>15</v>
      </c>
      <c r="Y64"/>
      <c r="Z64" t="s">
        <v>16</v>
      </c>
      <c r="AA64"/>
      <c r="AB64" t="s">
        <v>17</v>
      </c>
      <c r="AC64"/>
      <c r="AD64" t="s">
        <v>18</v>
      </c>
      <c r="AE64"/>
      <c r="AF64" t="s">
        <v>19</v>
      </c>
      <c r="AG64"/>
      <c r="AH64" t="s">
        <v>20</v>
      </c>
      <c r="AI64"/>
      <c r="AJ64" t="s">
        <v>21</v>
      </c>
      <c r="AK64"/>
      <c r="AL64" t="s">
        <v>22</v>
      </c>
      <c r="AM64"/>
      <c r="AN64" t="s">
        <v>23</v>
      </c>
      <c r="AO64"/>
      <c r="AP64" t="s">
        <v>24</v>
      </c>
      <c r="AQ64"/>
      <c r="AR64" t="s">
        <v>25</v>
      </c>
      <c r="AS64"/>
      <c r="AT64" t="s">
        <v>26</v>
      </c>
      <c r="AU64"/>
      <c r="AV64" t="s">
        <v>27</v>
      </c>
      <c r="AW64"/>
      <c r="AX64" t="s">
        <v>28</v>
      </c>
      <c r="AY64"/>
      <c r="AZ64" t="s">
        <v>29</v>
      </c>
      <c r="BA64"/>
    </row>
    <row r="65" spans="1:53" x14ac:dyDescent="0.25">
      <c r="A65">
        <v>710000000</v>
      </c>
      <c r="B65" s="346" t="s">
        <v>92</v>
      </c>
      <c r="C65" s="346" t="s">
        <v>97</v>
      </c>
      <c r="D65" t="s">
        <v>5</v>
      </c>
      <c r="E65"/>
      <c r="F65" t="s">
        <v>6</v>
      </c>
      <c r="G65"/>
      <c r="H65" t="s">
        <v>7</v>
      </c>
      <c r="I65"/>
      <c r="J65" t="s">
        <v>8</v>
      </c>
      <c r="K65"/>
      <c r="L65" t="s">
        <v>9</v>
      </c>
      <c r="M65"/>
      <c r="N65" t="s">
        <v>10</v>
      </c>
      <c r="O65"/>
      <c r="P65" t="s">
        <v>11</v>
      </c>
      <c r="Q65"/>
      <c r="R65" t="s">
        <v>12</v>
      </c>
      <c r="S65"/>
      <c r="T65" t="s">
        <v>13</v>
      </c>
      <c r="U65"/>
      <c r="V65" t="s">
        <v>14</v>
      </c>
      <c r="W65"/>
      <c r="X65" t="s">
        <v>15</v>
      </c>
      <c r="Y65"/>
      <c r="Z65" t="s">
        <v>16</v>
      </c>
      <c r="AA65"/>
      <c r="AB65" t="s">
        <v>17</v>
      </c>
      <c r="AC65"/>
      <c r="AD65" t="s">
        <v>18</v>
      </c>
      <c r="AE65"/>
      <c r="AF65" t="s">
        <v>19</v>
      </c>
      <c r="AG65"/>
      <c r="AH65" t="s">
        <v>20</v>
      </c>
      <c r="AI65" s="1">
        <v>60</v>
      </c>
      <c r="AJ65" t="s">
        <v>21</v>
      </c>
      <c r="AK65" s="1">
        <v>34</v>
      </c>
      <c r="AL65" t="s">
        <v>22</v>
      </c>
      <c r="AM65"/>
      <c r="AN65" t="s">
        <v>23</v>
      </c>
      <c r="AO65"/>
      <c r="AP65" t="s">
        <v>24</v>
      </c>
      <c r="AQ65"/>
      <c r="AR65" t="s">
        <v>25</v>
      </c>
      <c r="AS65"/>
      <c r="AT65" t="s">
        <v>26</v>
      </c>
      <c r="AU65"/>
      <c r="AV65" t="s">
        <v>27</v>
      </c>
      <c r="AW65"/>
      <c r="AX65" t="s">
        <v>28</v>
      </c>
      <c r="AY65"/>
      <c r="AZ65" t="s">
        <v>29</v>
      </c>
      <c r="BA65"/>
    </row>
    <row r="66" spans="1:53" x14ac:dyDescent="0.25">
      <c r="A66">
        <v>710000000</v>
      </c>
      <c r="B66" s="345" t="s">
        <v>92</v>
      </c>
      <c r="C66" s="352" t="s">
        <v>98</v>
      </c>
      <c r="D66" t="s">
        <v>5</v>
      </c>
      <c r="E66" s="1">
        <v>10</v>
      </c>
      <c r="F66" t="s">
        <v>6</v>
      </c>
      <c r="G66"/>
      <c r="H66" t="s">
        <v>7</v>
      </c>
      <c r="I66"/>
      <c r="J66" t="s">
        <v>8</v>
      </c>
      <c r="K66"/>
      <c r="L66" t="s">
        <v>9</v>
      </c>
      <c r="M66"/>
      <c r="N66" t="s">
        <v>10</v>
      </c>
      <c r="O66" s="1">
        <v>2</v>
      </c>
      <c r="P66" t="s">
        <v>11</v>
      </c>
      <c r="Q66"/>
      <c r="R66" t="s">
        <v>12</v>
      </c>
      <c r="S66"/>
      <c r="T66" t="s">
        <v>13</v>
      </c>
      <c r="U66"/>
      <c r="V66" t="s">
        <v>14</v>
      </c>
      <c r="W66"/>
      <c r="X66" t="s">
        <v>15</v>
      </c>
      <c r="Y66" s="1">
        <v>7</v>
      </c>
      <c r="Z66" t="s">
        <v>16</v>
      </c>
      <c r="AA66" s="1">
        <v>11</v>
      </c>
      <c r="AB66" t="s">
        <v>17</v>
      </c>
      <c r="AC66" s="1">
        <v>1</v>
      </c>
      <c r="AD66" t="s">
        <v>18</v>
      </c>
      <c r="AE66"/>
      <c r="AF66" t="s">
        <v>19</v>
      </c>
      <c r="AG66" s="1">
        <v>10</v>
      </c>
      <c r="AH66" t="s">
        <v>20</v>
      </c>
      <c r="AI66" s="1">
        <v>3</v>
      </c>
      <c r="AJ66" t="s">
        <v>21</v>
      </c>
      <c r="AK66" s="1">
        <v>13</v>
      </c>
      <c r="AL66" t="s">
        <v>22</v>
      </c>
      <c r="AM66" s="1">
        <v>5</v>
      </c>
      <c r="AN66" t="s">
        <v>23</v>
      </c>
      <c r="AO66"/>
      <c r="AP66" t="s">
        <v>24</v>
      </c>
      <c r="AQ66"/>
      <c r="AR66" t="s">
        <v>25</v>
      </c>
      <c r="AS66"/>
      <c r="AT66" t="s">
        <v>26</v>
      </c>
      <c r="AU66"/>
      <c r="AV66" t="s">
        <v>27</v>
      </c>
      <c r="AW66" s="1">
        <v>3</v>
      </c>
      <c r="AX66" t="s">
        <v>28</v>
      </c>
      <c r="AY66" s="1">
        <v>2</v>
      </c>
      <c r="AZ66" t="s">
        <v>29</v>
      </c>
      <c r="BA66"/>
    </row>
    <row r="67" spans="1:53" x14ac:dyDescent="0.25">
      <c r="A67">
        <v>711000000</v>
      </c>
      <c r="B67" s="345" t="s">
        <v>99</v>
      </c>
      <c r="C67" s="345" t="s">
        <v>100</v>
      </c>
      <c r="D67" t="s">
        <v>5</v>
      </c>
      <c r="E67">
        <v>4</v>
      </c>
      <c r="F67" t="s">
        <v>6</v>
      </c>
      <c r="G67">
        <v>60</v>
      </c>
      <c r="H67" t="s">
        <v>7</v>
      </c>
      <c r="I67">
        <v>11</v>
      </c>
      <c r="J67" t="s">
        <v>8</v>
      </c>
      <c r="K67"/>
      <c r="L67" t="s">
        <v>9</v>
      </c>
      <c r="M67"/>
      <c r="N67" t="s">
        <v>10</v>
      </c>
      <c r="O67">
        <v>34</v>
      </c>
      <c r="P67" t="s">
        <v>11</v>
      </c>
      <c r="Q67"/>
      <c r="R67" t="s">
        <v>12</v>
      </c>
      <c r="S67"/>
      <c r="T67" t="s">
        <v>13</v>
      </c>
      <c r="U67"/>
      <c r="V67" t="s">
        <v>14</v>
      </c>
      <c r="W67"/>
      <c r="X67" t="s">
        <v>15</v>
      </c>
      <c r="Y67"/>
      <c r="Z67" t="s">
        <v>16</v>
      </c>
      <c r="AA67"/>
      <c r="AB67" t="s">
        <v>17</v>
      </c>
      <c r="AC67"/>
      <c r="AD67" t="s">
        <v>18</v>
      </c>
      <c r="AE67"/>
      <c r="AF67" t="s">
        <v>19</v>
      </c>
      <c r="AG67"/>
      <c r="AH67" t="s">
        <v>20</v>
      </c>
      <c r="AI67"/>
      <c r="AJ67" t="s">
        <v>21</v>
      </c>
      <c r="AK67"/>
      <c r="AL67" t="s">
        <v>22</v>
      </c>
      <c r="AM67"/>
      <c r="AN67" t="s">
        <v>23</v>
      </c>
      <c r="AO67"/>
      <c r="AP67" t="s">
        <v>24</v>
      </c>
      <c r="AQ67"/>
      <c r="AR67" t="s">
        <v>25</v>
      </c>
      <c r="AS67"/>
      <c r="AT67" t="s">
        <v>26</v>
      </c>
      <c r="AU67"/>
      <c r="AV67" t="s">
        <v>27</v>
      </c>
      <c r="AW67"/>
      <c r="AX67" t="s">
        <v>28</v>
      </c>
      <c r="AY67"/>
      <c r="AZ67" t="s">
        <v>29</v>
      </c>
      <c r="BA67"/>
    </row>
    <row r="68" spans="1:53" x14ac:dyDescent="0.25">
      <c r="A68">
        <v>711000000</v>
      </c>
      <c r="B68" s="346" t="s">
        <v>99</v>
      </c>
      <c r="C68" s="346" t="s">
        <v>101</v>
      </c>
      <c r="D68" t="s">
        <v>5</v>
      </c>
      <c r="E68"/>
      <c r="F68" t="s">
        <v>6</v>
      </c>
      <c r="G68"/>
      <c r="H68" t="s">
        <v>7</v>
      </c>
      <c r="I68"/>
      <c r="J68" t="s">
        <v>8</v>
      </c>
      <c r="K68"/>
      <c r="L68" t="s">
        <v>9</v>
      </c>
      <c r="M68"/>
      <c r="N68" t="s">
        <v>10</v>
      </c>
      <c r="O68"/>
      <c r="P68" t="s">
        <v>11</v>
      </c>
      <c r="Q68">
        <v>50</v>
      </c>
      <c r="R68" t="s">
        <v>12</v>
      </c>
      <c r="S68"/>
      <c r="T68" t="s">
        <v>13</v>
      </c>
      <c r="U68"/>
      <c r="V68" t="s">
        <v>14</v>
      </c>
      <c r="W68"/>
      <c r="X68" t="s">
        <v>15</v>
      </c>
      <c r="Y68"/>
      <c r="Z68" t="s">
        <v>16</v>
      </c>
      <c r="AA68"/>
      <c r="AB68" t="s">
        <v>17</v>
      </c>
      <c r="AC68"/>
      <c r="AD68" t="s">
        <v>18</v>
      </c>
      <c r="AE68"/>
      <c r="AF68" t="s">
        <v>19</v>
      </c>
      <c r="AG68"/>
      <c r="AH68" t="s">
        <v>20</v>
      </c>
      <c r="AI68"/>
      <c r="AJ68" t="s">
        <v>21</v>
      </c>
      <c r="AK68"/>
      <c r="AL68" t="s">
        <v>22</v>
      </c>
      <c r="AM68"/>
      <c r="AN68" t="s">
        <v>23</v>
      </c>
      <c r="AO68"/>
      <c r="AP68" t="s">
        <v>24</v>
      </c>
      <c r="AQ68"/>
      <c r="AR68" t="s">
        <v>25</v>
      </c>
      <c r="AS68"/>
      <c r="AT68" t="s">
        <v>26</v>
      </c>
      <c r="AU68"/>
      <c r="AV68" t="s">
        <v>27</v>
      </c>
      <c r="AW68"/>
      <c r="AX68" t="s">
        <v>28</v>
      </c>
      <c r="AY68"/>
      <c r="AZ68" t="s">
        <v>29</v>
      </c>
      <c r="BA68"/>
    </row>
    <row r="69" spans="1:53" x14ac:dyDescent="0.25">
      <c r="A69">
        <v>711000000</v>
      </c>
      <c r="B69" s="345" t="s">
        <v>99</v>
      </c>
      <c r="C69" s="345" t="s">
        <v>102</v>
      </c>
      <c r="D69" t="s">
        <v>5</v>
      </c>
      <c r="E69"/>
      <c r="F69" t="s">
        <v>6</v>
      </c>
      <c r="G69"/>
      <c r="H69" t="s">
        <v>7</v>
      </c>
      <c r="I69"/>
      <c r="J69" t="s">
        <v>8</v>
      </c>
      <c r="K69"/>
      <c r="L69" t="s">
        <v>9</v>
      </c>
      <c r="M69"/>
      <c r="N69" t="s">
        <v>10</v>
      </c>
      <c r="O69"/>
      <c r="P69" t="s">
        <v>11</v>
      </c>
      <c r="Q69"/>
      <c r="R69" t="s">
        <v>12</v>
      </c>
      <c r="S69"/>
      <c r="T69" t="s">
        <v>13</v>
      </c>
      <c r="U69"/>
      <c r="V69" t="s">
        <v>14</v>
      </c>
      <c r="W69"/>
      <c r="X69" t="s">
        <v>15</v>
      </c>
      <c r="Y69"/>
      <c r="Z69" t="s">
        <v>16</v>
      </c>
      <c r="AA69"/>
      <c r="AB69" t="s">
        <v>17</v>
      </c>
      <c r="AC69"/>
      <c r="AD69" t="s">
        <v>18</v>
      </c>
      <c r="AE69"/>
      <c r="AF69" t="s">
        <v>19</v>
      </c>
      <c r="AG69"/>
      <c r="AH69" t="s">
        <v>20</v>
      </c>
      <c r="AI69"/>
      <c r="AJ69" t="s">
        <v>21</v>
      </c>
      <c r="AK69"/>
      <c r="AL69" t="s">
        <v>22</v>
      </c>
      <c r="AM69"/>
      <c r="AN69" t="s">
        <v>23</v>
      </c>
      <c r="AO69">
        <v>285</v>
      </c>
      <c r="AP69" t="s">
        <v>24</v>
      </c>
      <c r="AQ69"/>
      <c r="AR69" t="s">
        <v>25</v>
      </c>
      <c r="AS69"/>
      <c r="AT69" t="s">
        <v>26</v>
      </c>
      <c r="AU69"/>
      <c r="AV69" t="s">
        <v>27</v>
      </c>
      <c r="AW69"/>
      <c r="AX69" t="s">
        <v>28</v>
      </c>
      <c r="AY69"/>
      <c r="AZ69" t="s">
        <v>29</v>
      </c>
      <c r="BA69"/>
    </row>
    <row r="70" spans="1:53" x14ac:dyDescent="0.25">
      <c r="A70">
        <v>711000000</v>
      </c>
      <c r="B70" s="346" t="s">
        <v>99</v>
      </c>
      <c r="C70" s="346" t="s">
        <v>103</v>
      </c>
      <c r="D70" t="s">
        <v>5</v>
      </c>
      <c r="E70"/>
      <c r="F70" t="s">
        <v>6</v>
      </c>
      <c r="G70"/>
      <c r="H70" t="s">
        <v>7</v>
      </c>
      <c r="I70"/>
      <c r="J70" t="s">
        <v>8</v>
      </c>
      <c r="K70"/>
      <c r="L70" t="s">
        <v>9</v>
      </c>
      <c r="M70"/>
      <c r="N70" t="s">
        <v>10</v>
      </c>
      <c r="O70"/>
      <c r="P70" t="s">
        <v>11</v>
      </c>
      <c r="Q70"/>
      <c r="R70" t="s">
        <v>12</v>
      </c>
      <c r="S70"/>
      <c r="T70" t="s">
        <v>13</v>
      </c>
      <c r="U70">
        <v>45</v>
      </c>
      <c r="V70" t="s">
        <v>14</v>
      </c>
      <c r="W70">
        <v>14</v>
      </c>
      <c r="X70" t="s">
        <v>15</v>
      </c>
      <c r="Y70">
        <v>22</v>
      </c>
      <c r="Z70" t="s">
        <v>16</v>
      </c>
      <c r="AA70"/>
      <c r="AB70" t="s">
        <v>17</v>
      </c>
      <c r="AC70">
        <v>49</v>
      </c>
      <c r="AD70" t="s">
        <v>18</v>
      </c>
      <c r="AE70">
        <v>22</v>
      </c>
      <c r="AF70" t="s">
        <v>19</v>
      </c>
      <c r="AG70"/>
      <c r="AH70" t="s">
        <v>20</v>
      </c>
      <c r="AI70"/>
      <c r="AJ70" t="s">
        <v>21</v>
      </c>
      <c r="AK70">
        <v>15</v>
      </c>
      <c r="AL70" t="s">
        <v>22</v>
      </c>
      <c r="AM70"/>
      <c r="AN70" t="s">
        <v>23</v>
      </c>
      <c r="AO70"/>
      <c r="AP70" t="s">
        <v>24</v>
      </c>
      <c r="AQ70"/>
      <c r="AR70" t="s">
        <v>25</v>
      </c>
      <c r="AS70"/>
      <c r="AT70" t="s">
        <v>26</v>
      </c>
      <c r="AU70"/>
      <c r="AV70" t="s">
        <v>27</v>
      </c>
      <c r="AW70"/>
      <c r="AX70" t="s">
        <v>28</v>
      </c>
      <c r="AY70"/>
      <c r="AZ70" t="s">
        <v>29</v>
      </c>
      <c r="BA70">
        <v>24</v>
      </c>
    </row>
    <row r="71" spans="1:53" x14ac:dyDescent="0.25">
      <c r="A71">
        <v>711000000</v>
      </c>
      <c r="B71" s="346" t="s">
        <v>99</v>
      </c>
      <c r="C71" s="346" t="s">
        <v>104</v>
      </c>
      <c r="D71" t="s">
        <v>5</v>
      </c>
      <c r="E71"/>
      <c r="F71" t="s">
        <v>6</v>
      </c>
      <c r="G71"/>
      <c r="H71" t="s">
        <v>7</v>
      </c>
      <c r="I71"/>
      <c r="J71" t="s">
        <v>8</v>
      </c>
      <c r="K71"/>
      <c r="L71" t="s">
        <v>9</v>
      </c>
      <c r="M71"/>
      <c r="N71" t="s">
        <v>10</v>
      </c>
      <c r="O71">
        <v>29</v>
      </c>
      <c r="P71" t="s">
        <v>11</v>
      </c>
      <c r="Q71">
        <v>1</v>
      </c>
      <c r="R71" t="s">
        <v>12</v>
      </c>
      <c r="S71"/>
      <c r="T71" t="s">
        <v>13</v>
      </c>
      <c r="U71"/>
      <c r="V71" t="s">
        <v>14</v>
      </c>
      <c r="W71"/>
      <c r="X71" t="s">
        <v>15</v>
      </c>
      <c r="Y71"/>
      <c r="Z71" t="s">
        <v>16</v>
      </c>
      <c r="AA71"/>
      <c r="AB71" t="s">
        <v>17</v>
      </c>
      <c r="AC71"/>
      <c r="AD71" t="s">
        <v>18</v>
      </c>
      <c r="AE71"/>
      <c r="AF71" t="s">
        <v>19</v>
      </c>
      <c r="AG71"/>
      <c r="AH71" t="s">
        <v>20</v>
      </c>
      <c r="AI71"/>
      <c r="AJ71" t="s">
        <v>21</v>
      </c>
      <c r="AK71"/>
      <c r="AL71" t="s">
        <v>22</v>
      </c>
      <c r="AM71"/>
      <c r="AN71" t="s">
        <v>23</v>
      </c>
      <c r="AO71"/>
      <c r="AP71" t="s">
        <v>24</v>
      </c>
      <c r="AQ71"/>
      <c r="AR71" t="s">
        <v>25</v>
      </c>
      <c r="AS71"/>
      <c r="AT71" t="s">
        <v>26</v>
      </c>
      <c r="AU71"/>
      <c r="AV71" t="s">
        <v>27</v>
      </c>
      <c r="AW71"/>
      <c r="AX71" t="s">
        <v>28</v>
      </c>
      <c r="AY71"/>
      <c r="AZ71" t="s">
        <v>29</v>
      </c>
      <c r="BA71"/>
    </row>
    <row r="72" spans="1:53" x14ac:dyDescent="0.25">
      <c r="A72">
        <v>711000000</v>
      </c>
      <c r="B72" s="346" t="s">
        <v>99</v>
      </c>
      <c r="C72" s="346" t="s">
        <v>105</v>
      </c>
      <c r="D72" t="s">
        <v>5</v>
      </c>
      <c r="E72"/>
      <c r="F72" t="s">
        <v>6</v>
      </c>
      <c r="G72"/>
      <c r="H72" t="s">
        <v>7</v>
      </c>
      <c r="I72"/>
      <c r="J72" t="s">
        <v>8</v>
      </c>
      <c r="K72"/>
      <c r="L72" t="s">
        <v>9</v>
      </c>
      <c r="M72"/>
      <c r="N72" t="s">
        <v>10</v>
      </c>
      <c r="O72"/>
      <c r="P72" t="s">
        <v>11</v>
      </c>
      <c r="Q72"/>
      <c r="R72" t="s">
        <v>12</v>
      </c>
      <c r="S72"/>
      <c r="T72" t="s">
        <v>13</v>
      </c>
      <c r="U72">
        <v>2</v>
      </c>
      <c r="V72" t="s">
        <v>14</v>
      </c>
      <c r="W72"/>
      <c r="X72" t="s">
        <v>15</v>
      </c>
      <c r="Y72"/>
      <c r="Z72" t="s">
        <v>16</v>
      </c>
      <c r="AA72"/>
      <c r="AB72" t="s">
        <v>17</v>
      </c>
      <c r="AC72"/>
      <c r="AD72" t="s">
        <v>18</v>
      </c>
      <c r="AE72">
        <v>10</v>
      </c>
      <c r="AF72" t="s">
        <v>19</v>
      </c>
      <c r="AG72"/>
      <c r="AH72" t="s">
        <v>20</v>
      </c>
      <c r="AI72"/>
      <c r="AJ72" t="s">
        <v>21</v>
      </c>
      <c r="AK72"/>
      <c r="AL72" t="s">
        <v>22</v>
      </c>
      <c r="AM72"/>
      <c r="AN72" t="s">
        <v>23</v>
      </c>
      <c r="AO72"/>
      <c r="AP72" t="s">
        <v>24</v>
      </c>
      <c r="AQ72"/>
      <c r="AR72" t="s">
        <v>25</v>
      </c>
      <c r="AS72"/>
      <c r="AT72" t="s">
        <v>26</v>
      </c>
      <c r="AU72">
        <v>12</v>
      </c>
      <c r="AV72" t="s">
        <v>27</v>
      </c>
      <c r="AW72"/>
      <c r="AX72" t="s">
        <v>28</v>
      </c>
      <c r="AY72"/>
      <c r="AZ72" t="s">
        <v>29</v>
      </c>
      <c r="BA72"/>
    </row>
    <row r="73" spans="1:53" x14ac:dyDescent="0.25">
      <c r="A73">
        <v>713000000</v>
      </c>
      <c r="B73" s="345" t="s">
        <v>106</v>
      </c>
      <c r="C73" s="345" t="s">
        <v>100</v>
      </c>
      <c r="D73" s="15" t="s">
        <v>5</v>
      </c>
      <c r="E73" s="15"/>
      <c r="F73" s="15" t="s">
        <v>6</v>
      </c>
      <c r="G73" s="15">
        <v>29</v>
      </c>
      <c r="H73" s="15" t="s">
        <v>7</v>
      </c>
      <c r="I73" s="15"/>
      <c r="J73" s="15" t="s">
        <v>8</v>
      </c>
      <c r="K73" s="15"/>
      <c r="L73" s="15" t="s">
        <v>9</v>
      </c>
      <c r="M73" s="15"/>
      <c r="N73" s="15" t="s">
        <v>10</v>
      </c>
      <c r="O73" s="15">
        <v>27</v>
      </c>
      <c r="P73" s="15" t="s">
        <v>11</v>
      </c>
      <c r="Q73" s="15"/>
      <c r="R73" s="15" t="s">
        <v>12</v>
      </c>
      <c r="S73" s="15"/>
      <c r="T73" s="15" t="s">
        <v>13</v>
      </c>
      <c r="U73" s="15"/>
      <c r="V73" s="15" t="s">
        <v>14</v>
      </c>
      <c r="W73" s="15"/>
      <c r="X73" s="15" t="s">
        <v>15</v>
      </c>
      <c r="Y73" s="15"/>
      <c r="Z73" s="15" t="s">
        <v>16</v>
      </c>
      <c r="AA73" s="15"/>
      <c r="AB73" s="15" t="s">
        <v>17</v>
      </c>
      <c r="AC73" s="15"/>
      <c r="AD73" s="15" t="s">
        <v>18</v>
      </c>
      <c r="AE73" s="15"/>
      <c r="AF73" s="15" t="s">
        <v>19</v>
      </c>
      <c r="AG73" s="15"/>
      <c r="AH73" s="15" t="s">
        <v>20</v>
      </c>
      <c r="AI73" s="15"/>
      <c r="AJ73" s="15" t="s">
        <v>21</v>
      </c>
      <c r="AK73" s="15"/>
      <c r="AL73" s="15" t="s">
        <v>22</v>
      </c>
      <c r="AM73" s="15"/>
      <c r="AN73" s="15" t="s">
        <v>23</v>
      </c>
      <c r="AO73" s="15"/>
      <c r="AP73" s="15" t="s">
        <v>24</v>
      </c>
      <c r="AQ73" s="15"/>
      <c r="AR73" s="15" t="s">
        <v>25</v>
      </c>
      <c r="AS73" s="15"/>
      <c r="AT73" s="15" t="s">
        <v>26</v>
      </c>
      <c r="AU73" s="15"/>
      <c r="AV73" s="15" t="s">
        <v>27</v>
      </c>
      <c r="AW73" s="15"/>
      <c r="AX73" s="15" t="s">
        <v>28</v>
      </c>
      <c r="AY73" s="15"/>
      <c r="AZ73" s="15" t="s">
        <v>29</v>
      </c>
      <c r="BA73" s="15"/>
    </row>
    <row r="74" spans="1:53" x14ac:dyDescent="0.25">
      <c r="A74">
        <v>713000000</v>
      </c>
      <c r="B74" s="346" t="s">
        <v>106</v>
      </c>
      <c r="C74" s="346" t="s">
        <v>101</v>
      </c>
      <c r="D74" s="15" t="s">
        <v>5</v>
      </c>
      <c r="E74" s="15"/>
      <c r="F74" s="15" t="s">
        <v>6</v>
      </c>
      <c r="G74" s="15"/>
      <c r="H74" s="15" t="s">
        <v>7</v>
      </c>
      <c r="I74" s="15"/>
      <c r="J74" s="15" t="s">
        <v>8</v>
      </c>
      <c r="K74" s="15"/>
      <c r="L74" s="15" t="s">
        <v>9</v>
      </c>
      <c r="M74" s="15"/>
      <c r="N74" s="15" t="s">
        <v>10</v>
      </c>
      <c r="O74" s="15"/>
      <c r="P74" s="15" t="s">
        <v>11</v>
      </c>
      <c r="Q74" s="15">
        <v>42</v>
      </c>
      <c r="R74" s="15" t="s">
        <v>12</v>
      </c>
      <c r="S74" s="15"/>
      <c r="T74" s="15" t="s">
        <v>13</v>
      </c>
      <c r="U74" s="15"/>
      <c r="V74" s="15" t="s">
        <v>14</v>
      </c>
      <c r="W74" s="15"/>
      <c r="X74" s="15" t="s">
        <v>15</v>
      </c>
      <c r="Y74" s="15"/>
      <c r="Z74" s="15" t="s">
        <v>16</v>
      </c>
      <c r="AA74" s="15"/>
      <c r="AB74" s="15" t="s">
        <v>17</v>
      </c>
      <c r="AC74" s="15"/>
      <c r="AD74" s="15" t="s">
        <v>18</v>
      </c>
      <c r="AE74" s="15"/>
      <c r="AF74" s="15" t="s">
        <v>19</v>
      </c>
      <c r="AG74" s="15"/>
      <c r="AH74" s="15" t="s">
        <v>20</v>
      </c>
      <c r="AI74" s="15"/>
      <c r="AJ74" s="15" t="s">
        <v>21</v>
      </c>
      <c r="AK74" s="15"/>
      <c r="AL74" s="15" t="s">
        <v>22</v>
      </c>
      <c r="AM74" s="15"/>
      <c r="AN74" s="15" t="s">
        <v>23</v>
      </c>
      <c r="AO74" s="15"/>
      <c r="AP74" s="15" t="s">
        <v>24</v>
      </c>
      <c r="AQ74" s="15"/>
      <c r="AR74" s="15" t="s">
        <v>25</v>
      </c>
      <c r="AS74" s="15"/>
      <c r="AT74" s="15" t="s">
        <v>26</v>
      </c>
      <c r="AU74" s="15"/>
      <c r="AV74" s="15" t="s">
        <v>27</v>
      </c>
      <c r="AW74" s="15"/>
      <c r="AX74" s="15" t="s">
        <v>28</v>
      </c>
      <c r="AY74" s="15"/>
      <c r="AZ74" s="15" t="s">
        <v>29</v>
      </c>
      <c r="BA74" s="15"/>
    </row>
    <row r="75" spans="1:53" x14ac:dyDescent="0.25">
      <c r="A75">
        <v>713000000</v>
      </c>
      <c r="B75" s="345" t="s">
        <v>106</v>
      </c>
      <c r="C75" s="345" t="s">
        <v>107</v>
      </c>
      <c r="D75" s="15" t="s">
        <v>5</v>
      </c>
      <c r="E75" s="15">
        <v>52</v>
      </c>
      <c r="F75" s="15" t="s">
        <v>6</v>
      </c>
      <c r="G75" s="15">
        <v>28</v>
      </c>
      <c r="H75" s="15" t="s">
        <v>7</v>
      </c>
      <c r="I75" s="15"/>
      <c r="J75" s="15" t="s">
        <v>8</v>
      </c>
      <c r="K75" s="15">
        <v>11</v>
      </c>
      <c r="L75" s="15" t="s">
        <v>9</v>
      </c>
      <c r="M75" s="15"/>
      <c r="N75" s="15" t="s">
        <v>10</v>
      </c>
      <c r="O75" s="15"/>
      <c r="P75" s="15" t="s">
        <v>11</v>
      </c>
      <c r="Q75" s="15"/>
      <c r="R75" s="15" t="s">
        <v>12</v>
      </c>
      <c r="S75" s="15"/>
      <c r="T75" s="15" t="s">
        <v>13</v>
      </c>
      <c r="U75" s="15"/>
      <c r="V75" s="15" t="s">
        <v>14</v>
      </c>
      <c r="W75" s="15"/>
      <c r="X75" s="15" t="s">
        <v>15</v>
      </c>
      <c r="Y75" s="15"/>
      <c r="Z75" s="15" t="s">
        <v>16</v>
      </c>
      <c r="AA75" s="15"/>
      <c r="AB75" s="15" t="s">
        <v>17</v>
      </c>
      <c r="AC75" s="15">
        <v>3</v>
      </c>
      <c r="AD75" s="15" t="s">
        <v>18</v>
      </c>
      <c r="AE75" s="15">
        <v>4</v>
      </c>
      <c r="AF75" s="15" t="s">
        <v>19</v>
      </c>
      <c r="AG75" s="15"/>
      <c r="AH75" s="15" t="s">
        <v>20</v>
      </c>
      <c r="AI75" s="15"/>
      <c r="AJ75" s="15" t="s">
        <v>21</v>
      </c>
      <c r="AK75" s="15"/>
      <c r="AL75" s="15" t="s">
        <v>22</v>
      </c>
      <c r="AM75" s="15"/>
      <c r="AN75" s="15" t="s">
        <v>23</v>
      </c>
      <c r="AO75" s="15"/>
      <c r="AP75" s="15" t="s">
        <v>24</v>
      </c>
      <c r="AQ75" s="15"/>
      <c r="AR75" s="15" t="s">
        <v>25</v>
      </c>
      <c r="AS75" s="15"/>
      <c r="AT75" s="15" t="s">
        <v>26</v>
      </c>
      <c r="AU75" s="15"/>
      <c r="AV75" s="15" t="s">
        <v>27</v>
      </c>
      <c r="AW75" s="15"/>
      <c r="AX75" s="15" t="s">
        <v>28</v>
      </c>
      <c r="AY75" s="15"/>
      <c r="AZ75" s="15" t="s">
        <v>29</v>
      </c>
      <c r="BA75" s="15">
        <v>3</v>
      </c>
    </row>
    <row r="76" spans="1:53" x14ac:dyDescent="0.25">
      <c r="A76">
        <v>713000000</v>
      </c>
      <c r="B76" s="346" t="s">
        <v>106</v>
      </c>
      <c r="C76" s="346" t="s">
        <v>108</v>
      </c>
      <c r="D76" s="15" t="s">
        <v>5</v>
      </c>
      <c r="E76" s="15"/>
      <c r="F76" s="15" t="s">
        <v>6</v>
      </c>
      <c r="G76" s="15">
        <v>16</v>
      </c>
      <c r="H76" s="15" t="s">
        <v>7</v>
      </c>
      <c r="I76" s="15"/>
      <c r="J76" s="15" t="s">
        <v>8</v>
      </c>
      <c r="K76" s="15"/>
      <c r="L76" s="15" t="s">
        <v>9</v>
      </c>
      <c r="M76" s="15"/>
      <c r="N76" s="15" t="s">
        <v>10</v>
      </c>
      <c r="O76" s="15">
        <v>5</v>
      </c>
      <c r="P76" s="15" t="s">
        <v>11</v>
      </c>
      <c r="Q76" s="15"/>
      <c r="R76" s="15" t="s">
        <v>12</v>
      </c>
      <c r="S76" s="15"/>
      <c r="T76" s="15" t="s">
        <v>13</v>
      </c>
      <c r="U76" s="15"/>
      <c r="V76" s="15" t="s">
        <v>14</v>
      </c>
      <c r="W76" s="15"/>
      <c r="X76" s="15" t="s">
        <v>15</v>
      </c>
      <c r="Y76" s="15"/>
      <c r="Z76" s="15" t="s">
        <v>16</v>
      </c>
      <c r="AA76" s="15"/>
      <c r="AB76" s="15" t="s">
        <v>17</v>
      </c>
      <c r="AC76" s="15"/>
      <c r="AD76" s="15" t="s">
        <v>18</v>
      </c>
      <c r="AE76" s="15"/>
      <c r="AF76" s="15" t="s">
        <v>19</v>
      </c>
      <c r="AG76" s="15"/>
      <c r="AH76" s="15" t="s">
        <v>20</v>
      </c>
      <c r="AI76" s="15"/>
      <c r="AJ76" s="15" t="s">
        <v>21</v>
      </c>
      <c r="AK76" s="15"/>
      <c r="AL76" s="15" t="s">
        <v>22</v>
      </c>
      <c r="AM76" s="15"/>
      <c r="AN76" s="15" t="s">
        <v>23</v>
      </c>
      <c r="AO76" s="15"/>
      <c r="AP76" s="15" t="s">
        <v>24</v>
      </c>
      <c r="AQ76" s="15"/>
      <c r="AR76" s="15" t="s">
        <v>25</v>
      </c>
      <c r="AS76" s="15"/>
      <c r="AT76" s="15" t="s">
        <v>26</v>
      </c>
      <c r="AU76" s="15"/>
      <c r="AV76" s="15" t="s">
        <v>27</v>
      </c>
      <c r="AW76" s="15"/>
      <c r="AX76" s="15" t="s">
        <v>28</v>
      </c>
      <c r="AY76" s="15"/>
      <c r="AZ76" s="15" t="s">
        <v>29</v>
      </c>
      <c r="BA76" s="15"/>
    </row>
    <row r="77" spans="1:53" x14ac:dyDescent="0.25">
      <c r="A77" s="15">
        <v>713000000</v>
      </c>
      <c r="B77" s="353" t="s">
        <v>106</v>
      </c>
      <c r="C77" s="353" t="s">
        <v>109</v>
      </c>
      <c r="D77" s="15" t="s">
        <v>5</v>
      </c>
      <c r="E77" s="15"/>
      <c r="F77" s="15" t="s">
        <v>6</v>
      </c>
      <c r="G77" s="15"/>
      <c r="H77" s="15" t="s">
        <v>7</v>
      </c>
      <c r="I77" s="15"/>
      <c r="J77" s="15" t="s">
        <v>8</v>
      </c>
      <c r="K77" s="15"/>
      <c r="L77" s="15" t="s">
        <v>9</v>
      </c>
      <c r="M77" s="15"/>
      <c r="N77" s="15" t="s">
        <v>10</v>
      </c>
      <c r="O77" s="15">
        <v>12</v>
      </c>
      <c r="P77" s="15" t="s">
        <v>11</v>
      </c>
      <c r="Q77" s="15"/>
      <c r="R77" s="15" t="s">
        <v>12</v>
      </c>
      <c r="S77" s="15"/>
      <c r="T77" s="15" t="s">
        <v>13</v>
      </c>
      <c r="U77" s="15"/>
      <c r="V77" s="15" t="s">
        <v>14</v>
      </c>
      <c r="W77" s="15"/>
      <c r="X77" s="15" t="s">
        <v>15</v>
      </c>
      <c r="Y77" s="15"/>
      <c r="Z77" s="15" t="s">
        <v>16</v>
      </c>
      <c r="AA77" s="15"/>
      <c r="AB77" s="15" t="s">
        <v>17</v>
      </c>
      <c r="AC77" s="15"/>
      <c r="AD77" s="15" t="s">
        <v>18</v>
      </c>
      <c r="AE77" s="15"/>
      <c r="AF77" s="15" t="s">
        <v>19</v>
      </c>
      <c r="AG77" s="15"/>
      <c r="AH77" s="15" t="s">
        <v>20</v>
      </c>
      <c r="AI77" s="15"/>
      <c r="AJ77" s="15" t="s">
        <v>21</v>
      </c>
      <c r="AK77" s="15"/>
      <c r="AL77" s="15" t="s">
        <v>22</v>
      </c>
      <c r="AM77" s="15"/>
      <c r="AN77" s="15" t="s">
        <v>23</v>
      </c>
      <c r="AO77" s="15">
        <v>43</v>
      </c>
      <c r="AP77" s="15" t="s">
        <v>24</v>
      </c>
      <c r="AQ77"/>
      <c r="AR77" t="s">
        <v>25</v>
      </c>
      <c r="AS77"/>
      <c r="AT77" t="s">
        <v>26</v>
      </c>
      <c r="AU77"/>
      <c r="AV77" t="s">
        <v>27</v>
      </c>
      <c r="AW77"/>
      <c r="AX77" t="s">
        <v>28</v>
      </c>
      <c r="AY77"/>
      <c r="AZ77" t="s">
        <v>29</v>
      </c>
      <c r="BA77"/>
    </row>
    <row r="78" spans="1:53" x14ac:dyDescent="0.25">
      <c r="A78">
        <v>713000000</v>
      </c>
      <c r="B78" s="348" t="s">
        <v>106</v>
      </c>
      <c r="C78" s="348" t="s">
        <v>110</v>
      </c>
      <c r="D78" s="15" t="s">
        <v>5</v>
      </c>
      <c r="E78" s="15"/>
      <c r="F78" s="15" t="s">
        <v>6</v>
      </c>
      <c r="G78" s="15"/>
      <c r="H78" s="15" t="s">
        <v>7</v>
      </c>
      <c r="I78" s="15">
        <v>2</v>
      </c>
      <c r="J78" s="15" t="s">
        <v>8</v>
      </c>
      <c r="K78" s="15"/>
      <c r="L78" s="15" t="s">
        <v>9</v>
      </c>
      <c r="M78" s="15"/>
      <c r="N78" s="15" t="s">
        <v>10</v>
      </c>
      <c r="O78" s="15"/>
      <c r="P78" s="15" t="s">
        <v>11</v>
      </c>
      <c r="Q78" s="15"/>
      <c r="R78" s="15" t="s">
        <v>12</v>
      </c>
      <c r="S78" s="15"/>
      <c r="T78" s="15" t="s">
        <v>13</v>
      </c>
      <c r="U78" s="15"/>
      <c r="V78" s="15" t="s">
        <v>14</v>
      </c>
      <c r="W78" s="15"/>
      <c r="X78" s="15" t="s">
        <v>15</v>
      </c>
      <c r="Y78" s="15"/>
      <c r="Z78" s="15" t="s">
        <v>16</v>
      </c>
      <c r="AA78" s="15"/>
      <c r="AB78" s="15" t="s">
        <v>17</v>
      </c>
      <c r="AC78" s="15"/>
      <c r="AD78" s="15" t="s">
        <v>18</v>
      </c>
      <c r="AE78" s="15"/>
      <c r="AF78" s="15" t="s">
        <v>19</v>
      </c>
      <c r="AG78" s="15"/>
      <c r="AH78" s="15" t="s">
        <v>20</v>
      </c>
      <c r="AI78" s="15"/>
      <c r="AJ78" s="15" t="s">
        <v>21</v>
      </c>
      <c r="AK78" s="15"/>
      <c r="AL78" s="15" t="s">
        <v>22</v>
      </c>
      <c r="AM78" s="15"/>
      <c r="AN78" s="15" t="s">
        <v>23</v>
      </c>
      <c r="AO78" s="15"/>
      <c r="AP78" s="15" t="s">
        <v>24</v>
      </c>
      <c r="AQ78" s="15"/>
      <c r="AR78" s="15" t="s">
        <v>25</v>
      </c>
      <c r="AS78" s="15"/>
      <c r="AT78" s="15" t="s">
        <v>26</v>
      </c>
      <c r="AU78" s="15"/>
      <c r="AV78" s="15" t="s">
        <v>27</v>
      </c>
      <c r="AW78" s="15"/>
      <c r="AX78" s="15" t="s">
        <v>28</v>
      </c>
      <c r="AY78" s="15"/>
      <c r="AZ78" s="15" t="s">
        <v>29</v>
      </c>
      <c r="BA78"/>
    </row>
    <row r="79" spans="1:53" x14ac:dyDescent="0.25">
      <c r="A79">
        <v>714000000</v>
      </c>
      <c r="B79" s="60" t="s">
        <v>111</v>
      </c>
      <c r="C79" s="60" t="s">
        <v>100</v>
      </c>
      <c r="D79" t="s">
        <v>5</v>
      </c>
      <c r="E79"/>
      <c r="F79" t="s">
        <v>6</v>
      </c>
      <c r="G79">
        <v>57</v>
      </c>
      <c r="H79" t="s">
        <v>7</v>
      </c>
      <c r="I79">
        <v>17</v>
      </c>
      <c r="J79" t="s">
        <v>8</v>
      </c>
      <c r="K79"/>
      <c r="L79" t="s">
        <v>9</v>
      </c>
      <c r="M79"/>
      <c r="N79" t="s">
        <v>10</v>
      </c>
      <c r="O79"/>
      <c r="P79" t="s">
        <v>11</v>
      </c>
      <c r="Q79"/>
      <c r="R79" t="s">
        <v>12</v>
      </c>
      <c r="S79"/>
      <c r="T79" t="s">
        <v>13</v>
      </c>
      <c r="U79"/>
      <c r="V79" t="s">
        <v>14</v>
      </c>
      <c r="W79"/>
      <c r="X79" t="s">
        <v>15</v>
      </c>
      <c r="Y79"/>
      <c r="Z79" t="s">
        <v>16</v>
      </c>
      <c r="AA79"/>
      <c r="AB79" t="s">
        <v>17</v>
      </c>
      <c r="AC79"/>
      <c r="AD79" t="s">
        <v>18</v>
      </c>
      <c r="AE79"/>
      <c r="AF79" t="s">
        <v>19</v>
      </c>
      <c r="AG79"/>
      <c r="AH79" t="s">
        <v>20</v>
      </c>
      <c r="AI79"/>
      <c r="AJ79" t="s">
        <v>21</v>
      </c>
      <c r="AK79"/>
      <c r="AL79" t="s">
        <v>22</v>
      </c>
      <c r="AM79"/>
      <c r="AN79" t="s">
        <v>23</v>
      </c>
      <c r="AO79"/>
      <c r="AP79" t="s">
        <v>24</v>
      </c>
      <c r="AQ79"/>
      <c r="AR79" t="s">
        <v>25</v>
      </c>
      <c r="AS79"/>
      <c r="AT79" t="s">
        <v>26</v>
      </c>
      <c r="AU79">
        <v>25</v>
      </c>
      <c r="AV79" t="s">
        <v>27</v>
      </c>
      <c r="AW79"/>
      <c r="AX79" t="s">
        <v>28</v>
      </c>
      <c r="AY79"/>
      <c r="AZ79" t="s">
        <v>29</v>
      </c>
      <c r="BA79"/>
    </row>
    <row r="80" spans="1:53" x14ac:dyDescent="0.25">
      <c r="A80">
        <v>714000000</v>
      </c>
      <c r="B80" s="60" t="s">
        <v>111</v>
      </c>
      <c r="C80" s="60" t="s">
        <v>101</v>
      </c>
      <c r="D80" t="s">
        <v>5</v>
      </c>
      <c r="E80"/>
      <c r="F80" t="s">
        <v>6</v>
      </c>
      <c r="G80"/>
      <c r="H80" t="s">
        <v>7</v>
      </c>
      <c r="I80"/>
      <c r="J80" t="s">
        <v>8</v>
      </c>
      <c r="K80"/>
      <c r="L80" t="s">
        <v>9</v>
      </c>
      <c r="M80"/>
      <c r="N80" t="s">
        <v>10</v>
      </c>
      <c r="O80"/>
      <c r="P80" t="s">
        <v>11</v>
      </c>
      <c r="Q80">
        <v>39</v>
      </c>
      <c r="R80" t="s">
        <v>12</v>
      </c>
      <c r="S80"/>
      <c r="T80" t="s">
        <v>13</v>
      </c>
      <c r="U80"/>
      <c r="V80" t="s">
        <v>14</v>
      </c>
      <c r="W80"/>
      <c r="X80" t="s">
        <v>15</v>
      </c>
      <c r="Y80"/>
      <c r="Z80" t="s">
        <v>16</v>
      </c>
      <c r="AA80"/>
      <c r="AB80" t="s">
        <v>17</v>
      </c>
      <c r="AC80"/>
      <c r="AD80" t="s">
        <v>18</v>
      </c>
      <c r="AE80"/>
      <c r="AF80" t="s">
        <v>19</v>
      </c>
      <c r="AG80"/>
      <c r="AH80" t="s">
        <v>20</v>
      </c>
      <c r="AI80"/>
      <c r="AJ80" t="s">
        <v>21</v>
      </c>
      <c r="AK80"/>
      <c r="AL80" t="s">
        <v>22</v>
      </c>
      <c r="AM80"/>
      <c r="AN80" t="s">
        <v>23</v>
      </c>
      <c r="AO80"/>
      <c r="AP80" t="s">
        <v>24</v>
      </c>
      <c r="AQ80"/>
      <c r="AR80" t="s">
        <v>25</v>
      </c>
      <c r="AS80"/>
      <c r="AT80" t="s">
        <v>26</v>
      </c>
      <c r="AU80"/>
      <c r="AV80" t="s">
        <v>27</v>
      </c>
      <c r="AW80"/>
      <c r="AX80" t="s">
        <v>28</v>
      </c>
      <c r="AY80"/>
      <c r="AZ80" t="s">
        <v>29</v>
      </c>
      <c r="BA80"/>
    </row>
    <row r="81" spans="1:53" x14ac:dyDescent="0.25">
      <c r="A81">
        <v>714000000</v>
      </c>
      <c r="B81" s="348" t="s">
        <v>111</v>
      </c>
      <c r="C81" s="348" t="s">
        <v>107</v>
      </c>
      <c r="D81" t="s">
        <v>5</v>
      </c>
      <c r="E81">
        <v>31</v>
      </c>
      <c r="F81" t="s">
        <v>6</v>
      </c>
      <c r="G81">
        <v>5</v>
      </c>
      <c r="H81" t="s">
        <v>7</v>
      </c>
      <c r="I81"/>
      <c r="J81" t="s">
        <v>8</v>
      </c>
      <c r="K81"/>
      <c r="L81" t="s">
        <v>9</v>
      </c>
      <c r="M81"/>
      <c r="N81" t="s">
        <v>10</v>
      </c>
      <c r="O81">
        <v>19</v>
      </c>
      <c r="P81" t="s">
        <v>11</v>
      </c>
      <c r="Q81"/>
      <c r="R81" t="s">
        <v>12</v>
      </c>
      <c r="S81"/>
      <c r="T81" t="s">
        <v>13</v>
      </c>
      <c r="U81"/>
      <c r="V81" t="s">
        <v>14</v>
      </c>
      <c r="W81"/>
      <c r="X81" t="s">
        <v>15</v>
      </c>
      <c r="Y81"/>
      <c r="Z81" t="s">
        <v>16</v>
      </c>
      <c r="AA81"/>
      <c r="AB81" t="s">
        <v>17</v>
      </c>
      <c r="AC81"/>
      <c r="AD81" t="s">
        <v>18</v>
      </c>
      <c r="AE81"/>
      <c r="AF81" t="s">
        <v>19</v>
      </c>
      <c r="AG81"/>
      <c r="AH81" t="s">
        <v>20</v>
      </c>
      <c r="AI81"/>
      <c r="AJ81" t="s">
        <v>21</v>
      </c>
      <c r="AK81"/>
      <c r="AL81" t="s">
        <v>22</v>
      </c>
      <c r="AM81"/>
      <c r="AN81" t="s">
        <v>23</v>
      </c>
      <c r="AO81"/>
      <c r="AP81" t="s">
        <v>24</v>
      </c>
      <c r="AQ81"/>
      <c r="AR81" t="s">
        <v>25</v>
      </c>
      <c r="AS81"/>
      <c r="AT81" t="s">
        <v>26</v>
      </c>
      <c r="AU81"/>
      <c r="AV81" t="s">
        <v>27</v>
      </c>
      <c r="AW81"/>
      <c r="AX81" t="s">
        <v>28</v>
      </c>
      <c r="AY81"/>
      <c r="AZ81" t="s">
        <v>29</v>
      </c>
      <c r="BA81"/>
    </row>
    <row r="82" spans="1:53" x14ac:dyDescent="0.25">
      <c r="A82">
        <v>714000000</v>
      </c>
      <c r="B82" s="60" t="s">
        <v>111</v>
      </c>
      <c r="C82" s="60" t="s">
        <v>112</v>
      </c>
      <c r="D82" t="s">
        <v>5</v>
      </c>
      <c r="E82"/>
      <c r="F82" t="s">
        <v>6</v>
      </c>
      <c r="G82"/>
      <c r="H82" t="s">
        <v>7</v>
      </c>
      <c r="I82"/>
      <c r="J82" t="s">
        <v>8</v>
      </c>
      <c r="K82"/>
      <c r="L82" t="s">
        <v>9</v>
      </c>
      <c r="M82"/>
      <c r="N82" t="s">
        <v>10</v>
      </c>
      <c r="O82">
        <v>8</v>
      </c>
      <c r="P82" t="s">
        <v>11</v>
      </c>
      <c r="Q82">
        <v>24</v>
      </c>
      <c r="R82" t="s">
        <v>12</v>
      </c>
      <c r="S82"/>
      <c r="T82" t="s">
        <v>13</v>
      </c>
      <c r="U82"/>
      <c r="V82" t="s">
        <v>14</v>
      </c>
      <c r="W82"/>
      <c r="X82" t="s">
        <v>15</v>
      </c>
      <c r="Y82"/>
      <c r="Z82" t="s">
        <v>16</v>
      </c>
      <c r="AA82"/>
      <c r="AB82" t="s">
        <v>17</v>
      </c>
      <c r="AC82"/>
      <c r="AD82" t="s">
        <v>18</v>
      </c>
      <c r="AE82"/>
      <c r="AF82" t="s">
        <v>19</v>
      </c>
      <c r="AG82"/>
      <c r="AH82" t="s">
        <v>20</v>
      </c>
      <c r="AI82"/>
      <c r="AJ82" t="s">
        <v>21</v>
      </c>
      <c r="AK82"/>
      <c r="AL82" t="s">
        <v>22</v>
      </c>
      <c r="AM82"/>
      <c r="AN82" t="s">
        <v>23</v>
      </c>
      <c r="AO82"/>
      <c r="AP82" t="s">
        <v>24</v>
      </c>
      <c r="AQ82"/>
      <c r="AR82" t="s">
        <v>25</v>
      </c>
      <c r="AS82"/>
      <c r="AT82" t="s">
        <v>26</v>
      </c>
      <c r="AU82"/>
      <c r="AV82" t="s">
        <v>27</v>
      </c>
      <c r="AW82"/>
      <c r="AX82" t="s">
        <v>28</v>
      </c>
      <c r="AY82"/>
      <c r="AZ82" t="s">
        <v>29</v>
      </c>
      <c r="BA82"/>
    </row>
    <row r="83" spans="1:53" x14ac:dyDescent="0.25">
      <c r="A83">
        <v>714000000</v>
      </c>
      <c r="B83" s="348" t="s">
        <v>111</v>
      </c>
      <c r="C83" s="348" t="s">
        <v>113</v>
      </c>
      <c r="D83" t="s">
        <v>5</v>
      </c>
      <c r="E83"/>
      <c r="F83" t="s">
        <v>6</v>
      </c>
      <c r="G83"/>
      <c r="H83" t="s">
        <v>7</v>
      </c>
      <c r="I83"/>
      <c r="J83" t="s">
        <v>8</v>
      </c>
      <c r="K83"/>
      <c r="L83" t="s">
        <v>9</v>
      </c>
      <c r="M83"/>
      <c r="N83" t="s">
        <v>10</v>
      </c>
      <c r="O83"/>
      <c r="P83" t="s">
        <v>11</v>
      </c>
      <c r="Q83"/>
      <c r="R83" t="s">
        <v>12</v>
      </c>
      <c r="S83"/>
      <c r="T83" t="s">
        <v>13</v>
      </c>
      <c r="U83">
        <v>5</v>
      </c>
      <c r="V83" t="s">
        <v>14</v>
      </c>
      <c r="W83"/>
      <c r="X83" t="s">
        <v>15</v>
      </c>
      <c r="Y83">
        <v>15</v>
      </c>
      <c r="Z83" t="s">
        <v>16</v>
      </c>
      <c r="AA83"/>
      <c r="AB83" t="s">
        <v>17</v>
      </c>
      <c r="AC83">
        <v>8</v>
      </c>
      <c r="AD83" t="s">
        <v>18</v>
      </c>
      <c r="AE83">
        <v>13</v>
      </c>
      <c r="AF83" t="s">
        <v>19</v>
      </c>
      <c r="AG83"/>
      <c r="AH83" t="s">
        <v>20</v>
      </c>
      <c r="AI83"/>
      <c r="AJ83" t="s">
        <v>21</v>
      </c>
      <c r="AK83">
        <v>10</v>
      </c>
      <c r="AL83" t="s">
        <v>22</v>
      </c>
      <c r="AM83">
        <v>9</v>
      </c>
      <c r="AN83" t="s">
        <v>23</v>
      </c>
      <c r="AO83"/>
      <c r="AP83" t="s">
        <v>24</v>
      </c>
      <c r="AQ83"/>
      <c r="AR83" t="s">
        <v>25</v>
      </c>
      <c r="AS83"/>
      <c r="AT83" t="s">
        <v>26</v>
      </c>
      <c r="AU83"/>
      <c r="AV83" t="s">
        <v>27</v>
      </c>
      <c r="AW83"/>
      <c r="AX83" t="s">
        <v>28</v>
      </c>
      <c r="AY83"/>
      <c r="AZ83" t="s">
        <v>29</v>
      </c>
      <c r="BA83">
        <v>8</v>
      </c>
    </row>
    <row r="84" spans="1:53" x14ac:dyDescent="0.25">
      <c r="A84">
        <v>714000000</v>
      </c>
      <c r="B84" s="348" t="s">
        <v>111</v>
      </c>
      <c r="C84" s="348" t="s">
        <v>89</v>
      </c>
      <c r="D84" t="s">
        <v>5</v>
      </c>
      <c r="E84"/>
      <c r="F84" t="s">
        <v>6</v>
      </c>
      <c r="G84"/>
      <c r="H84" t="s">
        <v>7</v>
      </c>
      <c r="I84"/>
      <c r="J84" t="s">
        <v>8</v>
      </c>
      <c r="K84"/>
      <c r="L84" t="s">
        <v>9</v>
      </c>
      <c r="M84"/>
      <c r="N84" t="s">
        <v>10</v>
      </c>
      <c r="O84"/>
      <c r="P84" t="s">
        <v>11</v>
      </c>
      <c r="Q84"/>
      <c r="R84" t="s">
        <v>12</v>
      </c>
      <c r="S84">
        <v>80</v>
      </c>
      <c r="T84" t="s">
        <v>13</v>
      </c>
      <c r="U84"/>
      <c r="V84" t="s">
        <v>14</v>
      </c>
      <c r="W84"/>
      <c r="X84" t="s">
        <v>15</v>
      </c>
      <c r="Y84"/>
      <c r="Z84" t="s">
        <v>16</v>
      </c>
      <c r="AA84"/>
      <c r="AB84" t="s">
        <v>17</v>
      </c>
      <c r="AC84"/>
      <c r="AD84" t="s">
        <v>18</v>
      </c>
      <c r="AE84"/>
      <c r="AF84" t="s">
        <v>19</v>
      </c>
      <c r="AG84"/>
      <c r="AH84" t="s">
        <v>20</v>
      </c>
      <c r="AI84"/>
      <c r="AJ84" t="s">
        <v>21</v>
      </c>
      <c r="AK84"/>
      <c r="AL84" t="s">
        <v>22</v>
      </c>
      <c r="AM84"/>
      <c r="AN84" t="s">
        <v>23</v>
      </c>
      <c r="AO84"/>
      <c r="AP84" t="s">
        <v>24</v>
      </c>
      <c r="AQ84"/>
      <c r="AR84" t="s">
        <v>25</v>
      </c>
      <c r="AS84"/>
      <c r="AT84" t="s">
        <v>26</v>
      </c>
      <c r="AU84"/>
      <c r="AV84" t="s">
        <v>27</v>
      </c>
      <c r="AW84"/>
      <c r="AX84" t="s">
        <v>28</v>
      </c>
      <c r="AY84"/>
      <c r="AZ84" t="s">
        <v>29</v>
      </c>
      <c r="BA84"/>
    </row>
    <row r="85" spans="1:53" x14ac:dyDescent="0.25">
      <c r="A85">
        <v>716000000</v>
      </c>
      <c r="B85" s="60" t="s">
        <v>114</v>
      </c>
      <c r="C85" s="60" t="s">
        <v>115</v>
      </c>
      <c r="D85" t="s">
        <v>5</v>
      </c>
      <c r="E85"/>
      <c r="F85" t="s">
        <v>6</v>
      </c>
      <c r="G85"/>
      <c r="H85" t="s">
        <v>7</v>
      </c>
      <c r="I85"/>
      <c r="J85" t="s">
        <v>8</v>
      </c>
      <c r="K85"/>
      <c r="L85" t="s">
        <v>9</v>
      </c>
      <c r="M85"/>
      <c r="N85" t="s">
        <v>10</v>
      </c>
      <c r="O85">
        <v>26</v>
      </c>
      <c r="P85" t="s">
        <v>11</v>
      </c>
      <c r="Q85"/>
      <c r="R85" t="s">
        <v>12</v>
      </c>
      <c r="S85"/>
      <c r="T85" t="s">
        <v>13</v>
      </c>
      <c r="U85"/>
      <c r="V85" t="s">
        <v>14</v>
      </c>
      <c r="W85"/>
      <c r="X85" t="s">
        <v>15</v>
      </c>
      <c r="Y85"/>
      <c r="Z85" t="s">
        <v>16</v>
      </c>
      <c r="AA85"/>
      <c r="AB85" t="s">
        <v>17</v>
      </c>
      <c r="AC85"/>
      <c r="AD85" t="s">
        <v>18</v>
      </c>
      <c r="AE85"/>
      <c r="AF85" t="s">
        <v>19</v>
      </c>
      <c r="AG85"/>
      <c r="AH85" t="s">
        <v>20</v>
      </c>
      <c r="AI85"/>
      <c r="AJ85" t="s">
        <v>21</v>
      </c>
      <c r="AK85"/>
      <c r="AL85" t="s">
        <v>22</v>
      </c>
      <c r="AM85"/>
      <c r="AN85" t="s">
        <v>23</v>
      </c>
      <c r="AO85">
        <v>21</v>
      </c>
      <c r="AP85" t="s">
        <v>24</v>
      </c>
      <c r="AQ85"/>
      <c r="AR85" t="s">
        <v>25</v>
      </c>
      <c r="AS85"/>
      <c r="AT85" t="s">
        <v>26</v>
      </c>
      <c r="AU85"/>
      <c r="AV85" t="s">
        <v>27</v>
      </c>
      <c r="AW85"/>
      <c r="AX85" t="s">
        <v>28</v>
      </c>
      <c r="AY85"/>
      <c r="AZ85" t="s">
        <v>29</v>
      </c>
      <c r="BA85"/>
    </row>
    <row r="86" spans="1:53" x14ac:dyDescent="0.25">
      <c r="A86">
        <v>716000000</v>
      </c>
      <c r="B86" s="348" t="s">
        <v>114</v>
      </c>
      <c r="C86" s="348" t="s">
        <v>116</v>
      </c>
      <c r="D86" t="s">
        <v>5</v>
      </c>
      <c r="E86">
        <v>72</v>
      </c>
      <c r="F86" t="s">
        <v>6</v>
      </c>
      <c r="G86"/>
      <c r="H86" t="s">
        <v>7</v>
      </c>
      <c r="I86"/>
      <c r="J86" t="s">
        <v>8</v>
      </c>
      <c r="K86">
        <v>8</v>
      </c>
      <c r="L86" t="s">
        <v>9</v>
      </c>
      <c r="M86"/>
      <c r="N86" t="s">
        <v>10</v>
      </c>
      <c r="O86"/>
      <c r="P86" t="s">
        <v>11</v>
      </c>
      <c r="Q86"/>
      <c r="R86" t="s">
        <v>12</v>
      </c>
      <c r="S86"/>
      <c r="T86" t="s">
        <v>13</v>
      </c>
      <c r="U86"/>
      <c r="V86" t="s">
        <v>14</v>
      </c>
      <c r="W86"/>
      <c r="X86" t="s">
        <v>15</v>
      </c>
      <c r="Y86"/>
      <c r="Z86" t="s">
        <v>16</v>
      </c>
      <c r="AA86"/>
      <c r="AB86" t="s">
        <v>17</v>
      </c>
      <c r="AC86"/>
      <c r="AD86" t="s">
        <v>18</v>
      </c>
      <c r="AE86"/>
      <c r="AF86" t="s">
        <v>19</v>
      </c>
      <c r="AG86"/>
      <c r="AH86" t="s">
        <v>20</v>
      </c>
      <c r="AI86"/>
      <c r="AJ86" t="s">
        <v>21</v>
      </c>
      <c r="AK86"/>
      <c r="AL86" t="s">
        <v>22</v>
      </c>
      <c r="AM86"/>
      <c r="AN86" t="s">
        <v>23</v>
      </c>
      <c r="AO86"/>
      <c r="AP86" t="s">
        <v>24</v>
      </c>
      <c r="AQ86"/>
      <c r="AR86" t="s">
        <v>25</v>
      </c>
      <c r="AS86"/>
      <c r="AT86" t="s">
        <v>26</v>
      </c>
      <c r="AU86"/>
      <c r="AV86" t="s">
        <v>27</v>
      </c>
      <c r="AW86"/>
      <c r="AX86" t="s">
        <v>28</v>
      </c>
      <c r="AY86"/>
      <c r="AZ86" t="s">
        <v>29</v>
      </c>
      <c r="BA86"/>
    </row>
    <row r="87" spans="1:53" x14ac:dyDescent="0.25">
      <c r="A87">
        <v>716000000</v>
      </c>
      <c r="B87" s="60" t="s">
        <v>114</v>
      </c>
      <c r="C87" s="60" t="s">
        <v>100</v>
      </c>
      <c r="D87" t="s">
        <v>5</v>
      </c>
      <c r="E87">
        <v>14</v>
      </c>
      <c r="F87" t="s">
        <v>6</v>
      </c>
      <c r="G87">
        <v>68</v>
      </c>
      <c r="H87" t="s">
        <v>7</v>
      </c>
      <c r="I87">
        <v>29</v>
      </c>
      <c r="J87" t="s">
        <v>8</v>
      </c>
      <c r="K87">
        <v>13</v>
      </c>
      <c r="L87" t="s">
        <v>9</v>
      </c>
      <c r="M87"/>
      <c r="N87" t="s">
        <v>10</v>
      </c>
      <c r="O87">
        <v>23</v>
      </c>
      <c r="P87" t="s">
        <v>11</v>
      </c>
      <c r="Q87"/>
      <c r="R87" t="s">
        <v>12</v>
      </c>
      <c r="S87"/>
      <c r="T87" t="s">
        <v>13</v>
      </c>
      <c r="U87"/>
      <c r="V87" t="s">
        <v>14</v>
      </c>
      <c r="W87"/>
      <c r="X87" t="s">
        <v>15</v>
      </c>
      <c r="Y87"/>
      <c r="Z87" t="s">
        <v>16</v>
      </c>
      <c r="AA87"/>
      <c r="AB87" t="s">
        <v>17</v>
      </c>
      <c r="AC87"/>
      <c r="AD87" t="s">
        <v>18</v>
      </c>
      <c r="AE87"/>
      <c r="AF87" t="s">
        <v>19</v>
      </c>
      <c r="AG87"/>
      <c r="AH87" t="s">
        <v>20</v>
      </c>
      <c r="AI87"/>
      <c r="AJ87" t="s">
        <v>21</v>
      </c>
      <c r="AK87"/>
      <c r="AL87" t="s">
        <v>22</v>
      </c>
      <c r="AM87"/>
      <c r="AN87" t="s">
        <v>23</v>
      </c>
      <c r="AO87"/>
      <c r="AP87" t="s">
        <v>24</v>
      </c>
      <c r="AQ87"/>
      <c r="AR87" t="s">
        <v>25</v>
      </c>
      <c r="AS87"/>
      <c r="AT87" t="s">
        <v>26</v>
      </c>
      <c r="AU87"/>
      <c r="AV87" t="s">
        <v>27</v>
      </c>
      <c r="AW87"/>
      <c r="AX87" t="s">
        <v>28</v>
      </c>
      <c r="AY87"/>
      <c r="AZ87" t="s">
        <v>29</v>
      </c>
      <c r="BA87"/>
    </row>
    <row r="88" spans="1:53" x14ac:dyDescent="0.25">
      <c r="A88">
        <v>716000000</v>
      </c>
      <c r="B88" s="348" t="s">
        <v>114</v>
      </c>
      <c r="C88" s="348" t="s">
        <v>113</v>
      </c>
      <c r="D88" t="s">
        <v>5</v>
      </c>
      <c r="E88">
        <v>19</v>
      </c>
      <c r="F88" t="s">
        <v>6</v>
      </c>
      <c r="G88"/>
      <c r="H88" t="s">
        <v>7</v>
      </c>
      <c r="I88"/>
      <c r="J88" t="s">
        <v>8</v>
      </c>
      <c r="K88"/>
      <c r="L88" t="s">
        <v>9</v>
      </c>
      <c r="M88"/>
      <c r="N88" t="s">
        <v>10</v>
      </c>
      <c r="O88"/>
      <c r="P88" t="s">
        <v>11</v>
      </c>
      <c r="Q88"/>
      <c r="R88" t="s">
        <v>12</v>
      </c>
      <c r="S88">
        <v>6</v>
      </c>
      <c r="T88" t="s">
        <v>13</v>
      </c>
      <c r="U88">
        <v>6</v>
      </c>
      <c r="V88" t="s">
        <v>14</v>
      </c>
      <c r="W88">
        <v>12</v>
      </c>
      <c r="X88" t="s">
        <v>15</v>
      </c>
      <c r="Y88">
        <v>14</v>
      </c>
      <c r="Z88" t="s">
        <v>16</v>
      </c>
      <c r="AA88"/>
      <c r="AB88" t="s">
        <v>17</v>
      </c>
      <c r="AC88">
        <v>6</v>
      </c>
      <c r="AD88" t="s">
        <v>18</v>
      </c>
      <c r="AE88">
        <v>27</v>
      </c>
      <c r="AF88" t="s">
        <v>19</v>
      </c>
      <c r="AG88"/>
      <c r="AH88" t="s">
        <v>20</v>
      </c>
      <c r="AI88"/>
      <c r="AJ88" t="s">
        <v>21</v>
      </c>
      <c r="AK88">
        <v>17</v>
      </c>
      <c r="AL88" t="s">
        <v>22</v>
      </c>
      <c r="AM88"/>
      <c r="AN88" t="s">
        <v>23</v>
      </c>
      <c r="AO88"/>
      <c r="AP88" t="s">
        <v>24</v>
      </c>
      <c r="AQ88"/>
      <c r="AR88" t="s">
        <v>25</v>
      </c>
      <c r="AS88"/>
      <c r="AT88" t="s">
        <v>26</v>
      </c>
      <c r="AU88"/>
      <c r="AV88" t="s">
        <v>27</v>
      </c>
      <c r="AW88"/>
      <c r="AX88" t="s">
        <v>28</v>
      </c>
      <c r="AY88"/>
      <c r="AZ88" t="s">
        <v>29</v>
      </c>
      <c r="BA88">
        <v>7</v>
      </c>
    </row>
    <row r="89" spans="1:53" x14ac:dyDescent="0.25">
      <c r="A89">
        <v>716000000</v>
      </c>
      <c r="B89" s="60" t="s">
        <v>114</v>
      </c>
      <c r="C89" s="60" t="s">
        <v>117</v>
      </c>
      <c r="D89" t="s">
        <v>5</v>
      </c>
      <c r="E89">
        <v>12</v>
      </c>
      <c r="F89" t="s">
        <v>6</v>
      </c>
      <c r="G89">
        <v>17</v>
      </c>
      <c r="H89" t="s">
        <v>7</v>
      </c>
      <c r="I89"/>
      <c r="J89" t="s">
        <v>8</v>
      </c>
      <c r="K89"/>
      <c r="L89" t="s">
        <v>9</v>
      </c>
      <c r="M89"/>
      <c r="N89" t="s">
        <v>10</v>
      </c>
      <c r="O89"/>
      <c r="P89" t="s">
        <v>11</v>
      </c>
      <c r="Q89"/>
      <c r="R89" t="s">
        <v>12</v>
      </c>
      <c r="S89">
        <v>9</v>
      </c>
      <c r="T89" t="s">
        <v>13</v>
      </c>
      <c r="U89"/>
      <c r="V89" t="s">
        <v>14</v>
      </c>
      <c r="W89"/>
      <c r="X89" t="s">
        <v>15</v>
      </c>
      <c r="Y89"/>
      <c r="Z89" t="s">
        <v>16</v>
      </c>
      <c r="AA89"/>
      <c r="AB89" t="s">
        <v>17</v>
      </c>
      <c r="AC89"/>
      <c r="AD89" t="s">
        <v>18</v>
      </c>
      <c r="AE89">
        <v>1</v>
      </c>
      <c r="AF89" t="s">
        <v>19</v>
      </c>
      <c r="AG89"/>
      <c r="AH89" t="s">
        <v>20</v>
      </c>
      <c r="AI89"/>
      <c r="AJ89" t="s">
        <v>21</v>
      </c>
      <c r="AK89"/>
      <c r="AL89" t="s">
        <v>22</v>
      </c>
      <c r="AM89"/>
      <c r="AN89" t="s">
        <v>23</v>
      </c>
      <c r="AO89"/>
      <c r="AP89" t="s">
        <v>24</v>
      </c>
      <c r="AQ89"/>
      <c r="AR89" t="s">
        <v>25</v>
      </c>
      <c r="AS89"/>
      <c r="AT89" t="s">
        <v>26</v>
      </c>
      <c r="AU89"/>
      <c r="AV89" t="s">
        <v>27</v>
      </c>
      <c r="AW89"/>
      <c r="AX89" t="s">
        <v>28</v>
      </c>
      <c r="AY89"/>
      <c r="AZ89" t="s">
        <v>29</v>
      </c>
      <c r="BA89"/>
    </row>
    <row r="90" spans="1:53" x14ac:dyDescent="0.25">
      <c r="A90" s="60">
        <v>717000000</v>
      </c>
      <c r="B90" s="348" t="s">
        <v>118</v>
      </c>
      <c r="C90" s="348" t="s">
        <v>119</v>
      </c>
      <c r="D90" s="60" t="s">
        <v>5</v>
      </c>
      <c r="E90" s="60">
        <v>16</v>
      </c>
      <c r="F90" s="60" t="s">
        <v>6</v>
      </c>
      <c r="H90" s="60" t="s">
        <v>7</v>
      </c>
      <c r="J90" s="60" t="s">
        <v>8</v>
      </c>
      <c r="L90" s="60" t="s">
        <v>9</v>
      </c>
      <c r="N90" s="60" t="s">
        <v>10</v>
      </c>
      <c r="P90" s="60" t="s">
        <v>11</v>
      </c>
      <c r="R90" s="60" t="s">
        <v>12</v>
      </c>
      <c r="T90" s="60" t="s">
        <v>13</v>
      </c>
      <c r="U90" s="60">
        <v>6</v>
      </c>
      <c r="V90" s="60" t="s">
        <v>14</v>
      </c>
      <c r="W90" s="60">
        <v>13</v>
      </c>
      <c r="X90" s="60" t="s">
        <v>15</v>
      </c>
      <c r="Y90" s="60">
        <v>16</v>
      </c>
      <c r="Z90" s="60" t="s">
        <v>16</v>
      </c>
      <c r="AB90" s="60" t="s">
        <v>17</v>
      </c>
      <c r="AD90" s="60" t="s">
        <v>18</v>
      </c>
      <c r="AE90" s="60">
        <v>16</v>
      </c>
      <c r="AF90" s="60" t="s">
        <v>19</v>
      </c>
      <c r="AH90" s="60" t="s">
        <v>20</v>
      </c>
      <c r="AJ90" s="60" t="s">
        <v>21</v>
      </c>
      <c r="AL90" s="60" t="s">
        <v>22</v>
      </c>
      <c r="AN90" s="60" t="s">
        <v>23</v>
      </c>
      <c r="AP90" s="60" t="s">
        <v>24</v>
      </c>
      <c r="AR90" s="60" t="s">
        <v>25</v>
      </c>
      <c r="AT90" s="60" t="s">
        <v>26</v>
      </c>
      <c r="AV90" s="60" t="s">
        <v>27</v>
      </c>
      <c r="AX90" s="60" t="s">
        <v>28</v>
      </c>
      <c r="AZ90" s="60" t="s">
        <v>29</v>
      </c>
      <c r="BA90" s="60">
        <v>2</v>
      </c>
    </row>
    <row r="91" spans="1:53" x14ac:dyDescent="0.25">
      <c r="A91" s="60">
        <v>717000000</v>
      </c>
      <c r="B91" s="60" t="s">
        <v>118</v>
      </c>
      <c r="C91" s="60" t="s">
        <v>120</v>
      </c>
      <c r="D91" s="60" t="s">
        <v>5</v>
      </c>
      <c r="F91" s="60" t="s">
        <v>6</v>
      </c>
      <c r="H91" s="60" t="s">
        <v>7</v>
      </c>
      <c r="J91" s="60" t="s">
        <v>8</v>
      </c>
      <c r="L91" s="60" t="s">
        <v>9</v>
      </c>
      <c r="N91" s="60" t="s">
        <v>10</v>
      </c>
      <c r="P91" s="60" t="s">
        <v>11</v>
      </c>
      <c r="R91" s="60" t="s">
        <v>12</v>
      </c>
      <c r="S91" s="60">
        <v>64</v>
      </c>
      <c r="T91" s="60" t="s">
        <v>13</v>
      </c>
      <c r="V91" s="60" t="s">
        <v>14</v>
      </c>
      <c r="X91" s="60" t="s">
        <v>15</v>
      </c>
      <c r="Z91" s="60" t="s">
        <v>16</v>
      </c>
      <c r="AB91" s="60" t="s">
        <v>17</v>
      </c>
      <c r="AD91" s="60" t="s">
        <v>18</v>
      </c>
      <c r="AF91" s="60" t="s">
        <v>19</v>
      </c>
      <c r="AH91" s="60" t="s">
        <v>20</v>
      </c>
      <c r="AJ91" s="60" t="s">
        <v>21</v>
      </c>
      <c r="AL91" s="60" t="s">
        <v>22</v>
      </c>
      <c r="AN91" s="60" t="s">
        <v>23</v>
      </c>
      <c r="AP91" s="60" t="s">
        <v>24</v>
      </c>
      <c r="AR91" s="60" t="s">
        <v>25</v>
      </c>
      <c r="AT91" s="60" t="s">
        <v>26</v>
      </c>
      <c r="AV91" s="60" t="s">
        <v>27</v>
      </c>
      <c r="AX91" s="60" t="s">
        <v>28</v>
      </c>
      <c r="AZ91" s="60" t="s">
        <v>29</v>
      </c>
    </row>
    <row r="92" spans="1:53" x14ac:dyDescent="0.25">
      <c r="A92" s="341">
        <v>717000000</v>
      </c>
      <c r="B92" s="346" t="s">
        <v>118</v>
      </c>
      <c r="C92" s="346" t="s">
        <v>121</v>
      </c>
      <c r="D92" s="60" t="s">
        <v>5</v>
      </c>
      <c r="F92" s="60" t="s">
        <v>6</v>
      </c>
      <c r="H92" s="60" t="s">
        <v>7</v>
      </c>
      <c r="J92" s="60" t="s">
        <v>8</v>
      </c>
      <c r="L92" s="60" t="s">
        <v>9</v>
      </c>
      <c r="N92" s="60" t="s">
        <v>10</v>
      </c>
      <c r="P92" s="60" t="s">
        <v>11</v>
      </c>
      <c r="R92" s="60" t="s">
        <v>12</v>
      </c>
      <c r="T92" s="60" t="s">
        <v>13</v>
      </c>
      <c r="V92" s="60" t="s">
        <v>14</v>
      </c>
      <c r="X92" s="60" t="s">
        <v>15</v>
      </c>
      <c r="Z92" s="60" t="s">
        <v>16</v>
      </c>
      <c r="AB92" s="60" t="s">
        <v>17</v>
      </c>
      <c r="AD92" s="60" t="s">
        <v>18</v>
      </c>
      <c r="AF92" s="60" t="s">
        <v>19</v>
      </c>
      <c r="AH92" s="60" t="s">
        <v>20</v>
      </c>
      <c r="AJ92" s="60" t="s">
        <v>21</v>
      </c>
      <c r="AL92" s="60" t="s">
        <v>22</v>
      </c>
      <c r="AN92" s="60" t="s">
        <v>23</v>
      </c>
      <c r="AP92" s="60" t="s">
        <v>24</v>
      </c>
      <c r="AR92" s="60" t="s">
        <v>25</v>
      </c>
      <c r="AT92" s="60" t="s">
        <v>26</v>
      </c>
      <c r="AU92" s="60">
        <v>21</v>
      </c>
      <c r="AV92" s="60" t="s">
        <v>27</v>
      </c>
      <c r="AX92" s="60" t="s">
        <v>28</v>
      </c>
      <c r="AZ92" s="60" t="s">
        <v>29</v>
      </c>
    </row>
    <row r="93" spans="1:53" x14ac:dyDescent="0.25">
      <c r="A93" s="354">
        <v>717000000</v>
      </c>
      <c r="B93" s="355" t="s">
        <v>118</v>
      </c>
      <c r="C93" s="355" t="s">
        <v>100</v>
      </c>
      <c r="D93" s="354" t="s">
        <v>5</v>
      </c>
      <c r="E93" s="354">
        <v>44</v>
      </c>
      <c r="F93" s="354" t="s">
        <v>6</v>
      </c>
      <c r="G93" s="354">
        <v>63</v>
      </c>
      <c r="H93" s="354" t="s">
        <v>7</v>
      </c>
      <c r="I93" s="354">
        <v>11</v>
      </c>
      <c r="J93" s="354" t="s">
        <v>8</v>
      </c>
      <c r="K93" s="354"/>
      <c r="L93" s="354" t="s">
        <v>9</v>
      </c>
      <c r="M93" s="354"/>
      <c r="N93" s="354" t="s">
        <v>10</v>
      </c>
      <c r="O93" s="354">
        <v>32</v>
      </c>
      <c r="P93" s="341" t="s">
        <v>11</v>
      </c>
      <c r="Q93" s="341"/>
      <c r="R93" s="341" t="s">
        <v>12</v>
      </c>
      <c r="S93" s="341"/>
      <c r="T93" s="341" t="s">
        <v>13</v>
      </c>
      <c r="U93" s="341"/>
      <c r="V93" s="341" t="s">
        <v>14</v>
      </c>
      <c r="W93" s="341"/>
      <c r="X93" s="341" t="s">
        <v>15</v>
      </c>
      <c r="Y93" s="341"/>
      <c r="Z93" s="341" t="s">
        <v>16</v>
      </c>
      <c r="AA93" s="341"/>
      <c r="AB93" s="341" t="s">
        <v>17</v>
      </c>
      <c r="AC93" s="341"/>
      <c r="AD93" s="341" t="s">
        <v>18</v>
      </c>
      <c r="AE93" s="341"/>
      <c r="AF93" s="341" t="s">
        <v>19</v>
      </c>
      <c r="AG93" s="341"/>
      <c r="AH93" s="341" t="s">
        <v>20</v>
      </c>
      <c r="AI93" s="341"/>
      <c r="AJ93" s="341" t="s">
        <v>21</v>
      </c>
      <c r="AK93" s="341"/>
      <c r="AL93" s="341" t="s">
        <v>22</v>
      </c>
      <c r="AM93" s="341"/>
      <c r="AN93" s="341" t="s">
        <v>23</v>
      </c>
      <c r="AO93" s="341"/>
      <c r="AP93" s="341" t="s">
        <v>24</v>
      </c>
      <c r="AQ93" s="341"/>
      <c r="AR93" s="341" t="s">
        <v>25</v>
      </c>
      <c r="AS93" s="341"/>
      <c r="AT93" s="341" t="s">
        <v>26</v>
      </c>
      <c r="AU93" s="341"/>
      <c r="AV93" s="341" t="s">
        <v>27</v>
      </c>
      <c r="AW93" s="341"/>
      <c r="AX93" s="341" t="s">
        <v>28</v>
      </c>
      <c r="AY93" s="341"/>
      <c r="AZ93" s="341" t="s">
        <v>29</v>
      </c>
      <c r="BA93" s="341"/>
    </row>
    <row r="94" spans="1:53" x14ac:dyDescent="0.25">
      <c r="A94" s="60">
        <v>717000000</v>
      </c>
      <c r="B94" s="345" t="s">
        <v>118</v>
      </c>
      <c r="C94" s="345" t="s">
        <v>107</v>
      </c>
      <c r="D94" s="60" t="s">
        <v>5</v>
      </c>
      <c r="E94" s="60">
        <v>58</v>
      </c>
      <c r="F94" s="60" t="s">
        <v>6</v>
      </c>
      <c r="H94" s="60" t="s">
        <v>7</v>
      </c>
      <c r="J94" s="60" t="s">
        <v>8</v>
      </c>
      <c r="L94" s="60" t="s">
        <v>9</v>
      </c>
      <c r="N94" s="60" t="s">
        <v>10</v>
      </c>
      <c r="P94" s="60" t="s">
        <v>11</v>
      </c>
      <c r="R94" s="60" t="s">
        <v>12</v>
      </c>
      <c r="T94" s="60" t="s">
        <v>13</v>
      </c>
      <c r="V94" s="60" t="s">
        <v>14</v>
      </c>
      <c r="X94" s="60" t="s">
        <v>15</v>
      </c>
      <c r="Z94" s="60" t="s">
        <v>16</v>
      </c>
      <c r="AB94" s="60" t="s">
        <v>17</v>
      </c>
      <c r="AD94" s="60" t="s">
        <v>18</v>
      </c>
      <c r="AF94" s="60" t="s">
        <v>19</v>
      </c>
      <c r="AH94" s="60" t="s">
        <v>20</v>
      </c>
      <c r="AJ94" s="60" t="s">
        <v>21</v>
      </c>
      <c r="AL94" s="60" t="s">
        <v>22</v>
      </c>
      <c r="AN94" s="60" t="s">
        <v>23</v>
      </c>
      <c r="AP94" s="60" t="s">
        <v>24</v>
      </c>
      <c r="AR94" s="60" t="s">
        <v>25</v>
      </c>
      <c r="AT94" s="60" t="s">
        <v>26</v>
      </c>
      <c r="AV94" s="60" t="s">
        <v>27</v>
      </c>
      <c r="AX94" s="60" t="s">
        <v>28</v>
      </c>
      <c r="AZ94" s="60" t="s">
        <v>29</v>
      </c>
    </row>
    <row r="95" spans="1:53" x14ac:dyDescent="0.25">
      <c r="A95" s="60">
        <v>717000000</v>
      </c>
      <c r="B95" s="345" t="s">
        <v>118</v>
      </c>
      <c r="C95" s="345" t="s">
        <v>122</v>
      </c>
      <c r="D95" s="60" t="s">
        <v>5</v>
      </c>
      <c r="F95" s="60" t="s">
        <v>6</v>
      </c>
      <c r="H95" s="60" t="s">
        <v>7</v>
      </c>
      <c r="J95" s="60" t="s">
        <v>8</v>
      </c>
      <c r="L95" s="60" t="s">
        <v>9</v>
      </c>
      <c r="N95" s="60" t="s">
        <v>10</v>
      </c>
      <c r="P95" s="60" t="s">
        <v>11</v>
      </c>
      <c r="R95" s="60" t="s">
        <v>12</v>
      </c>
      <c r="T95" s="60" t="s">
        <v>13</v>
      </c>
      <c r="V95" s="60" t="s">
        <v>14</v>
      </c>
      <c r="X95" s="60" t="s">
        <v>15</v>
      </c>
      <c r="Z95" s="60" t="s">
        <v>16</v>
      </c>
      <c r="AB95" s="60" t="s">
        <v>17</v>
      </c>
      <c r="AD95" s="60" t="s">
        <v>18</v>
      </c>
      <c r="AF95" s="60" t="s">
        <v>19</v>
      </c>
      <c r="AH95" s="60" t="s">
        <v>20</v>
      </c>
      <c r="AJ95" s="60" t="s">
        <v>21</v>
      </c>
      <c r="AL95" s="60" t="s">
        <v>22</v>
      </c>
      <c r="AN95" s="60" t="s">
        <v>23</v>
      </c>
      <c r="AO95" s="60">
        <v>69</v>
      </c>
      <c r="AP95" s="60" t="s">
        <v>24</v>
      </c>
      <c r="AR95" s="60" t="s">
        <v>25</v>
      </c>
      <c r="AT95" s="60" t="s">
        <v>26</v>
      </c>
      <c r="AV95" s="60" t="s">
        <v>27</v>
      </c>
      <c r="AX95" s="60" t="s">
        <v>28</v>
      </c>
      <c r="AZ95" s="60" t="s">
        <v>29</v>
      </c>
    </row>
    <row r="96" spans="1:53" x14ac:dyDescent="0.25">
      <c r="A96" s="60">
        <v>717000000</v>
      </c>
      <c r="B96" s="345" t="s">
        <v>118</v>
      </c>
      <c r="C96" s="345" t="s">
        <v>123</v>
      </c>
      <c r="D96" s="60" t="s">
        <v>5</v>
      </c>
      <c r="F96" s="60" t="s">
        <v>6</v>
      </c>
      <c r="G96" s="60">
        <v>12</v>
      </c>
      <c r="H96" s="60" t="s">
        <v>7</v>
      </c>
      <c r="I96" s="60">
        <v>6</v>
      </c>
      <c r="J96" s="60" t="s">
        <v>8</v>
      </c>
      <c r="L96" s="60" t="s">
        <v>9</v>
      </c>
      <c r="N96" s="60" t="s">
        <v>10</v>
      </c>
      <c r="P96" s="60" t="s">
        <v>11</v>
      </c>
      <c r="R96" s="60" t="s">
        <v>12</v>
      </c>
      <c r="T96" s="60" t="s">
        <v>13</v>
      </c>
      <c r="V96" s="60" t="s">
        <v>14</v>
      </c>
      <c r="X96" s="60" t="s">
        <v>15</v>
      </c>
      <c r="Z96" s="60" t="s">
        <v>16</v>
      </c>
      <c r="AB96" s="60" t="s">
        <v>17</v>
      </c>
      <c r="AD96" s="60" t="s">
        <v>18</v>
      </c>
      <c r="AF96" s="60" t="s">
        <v>19</v>
      </c>
      <c r="AH96" s="60" t="s">
        <v>20</v>
      </c>
      <c r="AJ96" s="60" t="s">
        <v>21</v>
      </c>
      <c r="AL96" s="60" t="s">
        <v>22</v>
      </c>
      <c r="AN96" s="60" t="s">
        <v>23</v>
      </c>
      <c r="AP96" s="60" t="s">
        <v>24</v>
      </c>
      <c r="AR96" s="60" t="s">
        <v>25</v>
      </c>
      <c r="AT96" s="60" t="s">
        <v>26</v>
      </c>
      <c r="AV96" s="60" t="s">
        <v>27</v>
      </c>
      <c r="AX96" s="60" t="s">
        <v>28</v>
      </c>
      <c r="AZ96" s="60" t="s">
        <v>29</v>
      </c>
    </row>
    <row r="97" spans="1:53" x14ac:dyDescent="0.25">
      <c r="A97" s="60">
        <v>717000000</v>
      </c>
      <c r="B97" s="346" t="s">
        <v>118</v>
      </c>
      <c r="C97" s="346" t="s">
        <v>124</v>
      </c>
      <c r="D97" s="60" t="s">
        <v>5</v>
      </c>
      <c r="F97" s="60" t="s">
        <v>6</v>
      </c>
      <c r="G97" s="60">
        <v>10</v>
      </c>
      <c r="H97" s="60" t="s">
        <v>7</v>
      </c>
      <c r="J97" s="60" t="s">
        <v>8</v>
      </c>
      <c r="L97" s="60" t="s">
        <v>9</v>
      </c>
      <c r="N97" s="60" t="s">
        <v>10</v>
      </c>
      <c r="O97" s="60">
        <v>7</v>
      </c>
      <c r="P97" s="60" t="s">
        <v>11</v>
      </c>
      <c r="R97" s="60" t="s">
        <v>12</v>
      </c>
      <c r="T97" s="60" t="s">
        <v>13</v>
      </c>
      <c r="V97" s="60" t="s">
        <v>14</v>
      </c>
      <c r="X97" s="60" t="s">
        <v>15</v>
      </c>
      <c r="Z97" s="60" t="s">
        <v>16</v>
      </c>
      <c r="AB97" s="60" t="s">
        <v>17</v>
      </c>
      <c r="AD97" s="60" t="s">
        <v>18</v>
      </c>
      <c r="AF97" s="60" t="s">
        <v>19</v>
      </c>
      <c r="AH97" s="60" t="s">
        <v>20</v>
      </c>
      <c r="AJ97" s="60" t="s">
        <v>21</v>
      </c>
      <c r="AL97" s="60" t="s">
        <v>22</v>
      </c>
      <c r="AN97" s="60" t="s">
        <v>23</v>
      </c>
      <c r="AP97" s="60" t="s">
        <v>24</v>
      </c>
      <c r="AR97" s="60" t="s">
        <v>25</v>
      </c>
      <c r="AT97" s="60" t="s">
        <v>26</v>
      </c>
      <c r="AV97" s="60" t="s">
        <v>27</v>
      </c>
      <c r="AX97" s="60" t="s">
        <v>28</v>
      </c>
      <c r="AZ97" s="60" t="s">
        <v>29</v>
      </c>
    </row>
    <row r="98" spans="1:53" x14ac:dyDescent="0.25">
      <c r="A98" s="229">
        <v>717000000</v>
      </c>
      <c r="B98" s="356" t="s">
        <v>118</v>
      </c>
      <c r="C98" s="356" t="s">
        <v>143</v>
      </c>
      <c r="D98" s="229" t="s">
        <v>5</v>
      </c>
      <c r="E98" s="229"/>
      <c r="F98" s="229" t="s">
        <v>6</v>
      </c>
      <c r="G98" s="229">
        <v>14</v>
      </c>
      <c r="H98" s="229" t="s">
        <v>7</v>
      </c>
      <c r="I98" s="229"/>
      <c r="J98" s="229" t="s">
        <v>8</v>
      </c>
      <c r="K98" s="229"/>
      <c r="L98" s="229" t="s">
        <v>9</v>
      </c>
      <c r="M98" s="229"/>
      <c r="N98" s="229" t="s">
        <v>10</v>
      </c>
      <c r="O98" s="229"/>
      <c r="P98" s="229" t="s">
        <v>11</v>
      </c>
      <c r="Q98" s="229"/>
      <c r="R98" s="229" t="s">
        <v>12</v>
      </c>
      <c r="S98" s="229"/>
      <c r="T98" s="229" t="s">
        <v>13</v>
      </c>
      <c r="U98" s="229"/>
      <c r="V98" s="229" t="s">
        <v>14</v>
      </c>
      <c r="W98" s="229"/>
      <c r="X98" s="229" t="s">
        <v>15</v>
      </c>
      <c r="Y98" s="229"/>
      <c r="Z98" s="229" t="s">
        <v>16</v>
      </c>
      <c r="AA98" s="229"/>
      <c r="AB98" s="229" t="s">
        <v>17</v>
      </c>
      <c r="AC98" s="229"/>
      <c r="AD98" s="229" t="s">
        <v>18</v>
      </c>
      <c r="AE98" s="229"/>
      <c r="AF98" s="229" t="s">
        <v>19</v>
      </c>
      <c r="AG98" s="229"/>
      <c r="AH98" s="229" t="s">
        <v>20</v>
      </c>
      <c r="AI98" s="229"/>
      <c r="AJ98" s="229" t="s">
        <v>21</v>
      </c>
      <c r="AK98" s="229"/>
      <c r="AL98" s="229" t="s">
        <v>22</v>
      </c>
      <c r="AM98" s="229"/>
      <c r="AN98" s="229" t="s">
        <v>23</v>
      </c>
      <c r="AO98" s="229"/>
      <c r="AP98" s="229" t="s">
        <v>24</v>
      </c>
      <c r="AQ98" s="229"/>
      <c r="AR98" s="229" t="s">
        <v>25</v>
      </c>
      <c r="AS98" s="229"/>
      <c r="AT98" s="229" t="s">
        <v>26</v>
      </c>
      <c r="AU98" s="229"/>
      <c r="AV98" s="229" t="s">
        <v>27</v>
      </c>
      <c r="AW98" s="229"/>
      <c r="AX98" s="229" t="s">
        <v>28</v>
      </c>
      <c r="AY98" s="229"/>
      <c r="AZ98" s="229" t="s">
        <v>29</v>
      </c>
      <c r="BA98" s="229"/>
    </row>
    <row r="99" spans="1:53" x14ac:dyDescent="0.25">
      <c r="A99" s="229">
        <v>717000000</v>
      </c>
      <c r="B99" s="356" t="s">
        <v>118</v>
      </c>
      <c r="C99" s="356" t="s">
        <v>144</v>
      </c>
      <c r="D99" s="229" t="s">
        <v>5</v>
      </c>
      <c r="E99" s="229">
        <v>10</v>
      </c>
      <c r="F99" s="229" t="s">
        <v>6</v>
      </c>
      <c r="G99" s="229"/>
      <c r="H99" s="229" t="s">
        <v>7</v>
      </c>
      <c r="I99" s="229"/>
      <c r="J99" s="229" t="s">
        <v>8</v>
      </c>
      <c r="K99" s="229"/>
      <c r="L99" s="229" t="s">
        <v>9</v>
      </c>
      <c r="M99" s="229"/>
      <c r="N99" s="229" t="s">
        <v>10</v>
      </c>
      <c r="O99" s="229"/>
      <c r="P99" s="229" t="s">
        <v>11</v>
      </c>
      <c r="Q99" s="229"/>
      <c r="R99" s="229" t="s">
        <v>12</v>
      </c>
      <c r="S99" s="229"/>
      <c r="T99" s="229" t="s">
        <v>13</v>
      </c>
      <c r="U99" s="229"/>
      <c r="V99" s="229" t="s">
        <v>14</v>
      </c>
      <c r="W99" s="229"/>
      <c r="X99" s="229" t="s">
        <v>15</v>
      </c>
      <c r="Y99" s="229"/>
      <c r="Z99" s="229" t="s">
        <v>16</v>
      </c>
      <c r="AA99" s="229"/>
      <c r="AB99" s="229" t="s">
        <v>17</v>
      </c>
      <c r="AC99" s="229"/>
      <c r="AD99" s="229" t="s">
        <v>18</v>
      </c>
      <c r="AE99" s="229"/>
      <c r="AF99" s="229" t="s">
        <v>19</v>
      </c>
      <c r="AG99" s="229"/>
      <c r="AH99" s="229" t="s">
        <v>20</v>
      </c>
      <c r="AI99" s="229"/>
      <c r="AJ99" s="229" t="s">
        <v>21</v>
      </c>
      <c r="AK99" s="229"/>
      <c r="AL99" s="229" t="s">
        <v>22</v>
      </c>
      <c r="AM99" s="229"/>
      <c r="AN99" s="229" t="s">
        <v>23</v>
      </c>
      <c r="AO99" s="229"/>
      <c r="AP99" s="229" t="s">
        <v>24</v>
      </c>
      <c r="AQ99" s="229"/>
      <c r="AR99" s="229" t="s">
        <v>25</v>
      </c>
      <c r="AS99" s="229"/>
      <c r="AT99" s="229" t="s">
        <v>26</v>
      </c>
      <c r="AU99" s="229"/>
      <c r="AV99" s="229" t="s">
        <v>27</v>
      </c>
      <c r="AW99" s="229"/>
      <c r="AX99" s="229" t="s">
        <v>28</v>
      </c>
      <c r="AY99" s="229"/>
      <c r="AZ99" s="229" t="s">
        <v>29</v>
      </c>
      <c r="BA99" s="229"/>
    </row>
    <row r="100" spans="1:53" x14ac:dyDescent="0.25">
      <c r="A100">
        <v>718000000</v>
      </c>
      <c r="B100" s="345" t="s">
        <v>125</v>
      </c>
      <c r="C100" s="345" t="s">
        <v>126</v>
      </c>
      <c r="D100" t="s">
        <v>5</v>
      </c>
      <c r="E100"/>
      <c r="F100" t="s">
        <v>6</v>
      </c>
      <c r="G100"/>
      <c r="H100" t="s">
        <v>7</v>
      </c>
      <c r="I100"/>
      <c r="J100" t="s">
        <v>8</v>
      </c>
      <c r="K100">
        <v>26</v>
      </c>
      <c r="L100" t="s">
        <v>9</v>
      </c>
      <c r="M100"/>
      <c r="N100" t="s">
        <v>10</v>
      </c>
      <c r="O100"/>
      <c r="P100" t="s">
        <v>11</v>
      </c>
      <c r="Q100"/>
      <c r="R100" t="s">
        <v>12</v>
      </c>
      <c r="S100"/>
      <c r="T100" t="s">
        <v>13</v>
      </c>
      <c r="U100"/>
      <c r="V100" t="s">
        <v>14</v>
      </c>
      <c r="W100"/>
      <c r="X100" t="s">
        <v>15</v>
      </c>
      <c r="Y100"/>
      <c r="Z100" t="s">
        <v>16</v>
      </c>
      <c r="AA100"/>
      <c r="AB100" t="s">
        <v>17</v>
      </c>
      <c r="AC100"/>
      <c r="AD100" t="s">
        <v>18</v>
      </c>
      <c r="AE100"/>
      <c r="AF100" t="s">
        <v>19</v>
      </c>
      <c r="AG100"/>
      <c r="AH100" t="s">
        <v>20</v>
      </c>
      <c r="AI100"/>
      <c r="AJ100" t="s">
        <v>21</v>
      </c>
      <c r="AK100"/>
      <c r="AL100" t="s">
        <v>22</v>
      </c>
      <c r="AM100"/>
      <c r="AN100" t="s">
        <v>23</v>
      </c>
      <c r="AO100"/>
      <c r="AP100" t="s">
        <v>24</v>
      </c>
      <c r="AQ100"/>
      <c r="AR100" t="s">
        <v>25</v>
      </c>
      <c r="AS100"/>
      <c r="AT100" t="s">
        <v>26</v>
      </c>
      <c r="AU100"/>
      <c r="AV100" t="s">
        <v>27</v>
      </c>
      <c r="AW100"/>
      <c r="AX100" t="s">
        <v>28</v>
      </c>
      <c r="AY100"/>
      <c r="AZ100" t="s">
        <v>29</v>
      </c>
      <c r="BA100"/>
    </row>
    <row r="101" spans="1:53" x14ac:dyDescent="0.25">
      <c r="A101">
        <v>718000000</v>
      </c>
      <c r="B101" s="346" t="s">
        <v>125</v>
      </c>
      <c r="C101" s="346" t="s">
        <v>127</v>
      </c>
      <c r="D101" t="s">
        <v>5</v>
      </c>
      <c r="E101"/>
      <c r="F101" t="s">
        <v>6</v>
      </c>
      <c r="G101"/>
      <c r="H101" t="s">
        <v>7</v>
      </c>
      <c r="I101"/>
      <c r="J101" t="s">
        <v>8</v>
      </c>
      <c r="K101">
        <v>32</v>
      </c>
      <c r="L101" t="s">
        <v>9</v>
      </c>
      <c r="M101"/>
      <c r="N101" t="s">
        <v>10</v>
      </c>
      <c r="O101"/>
      <c r="P101" t="s">
        <v>11</v>
      </c>
      <c r="Q101"/>
      <c r="R101" t="s">
        <v>12</v>
      </c>
      <c r="S101"/>
      <c r="T101" t="s">
        <v>13</v>
      </c>
      <c r="U101"/>
      <c r="V101" t="s">
        <v>14</v>
      </c>
      <c r="W101"/>
      <c r="X101" t="s">
        <v>15</v>
      </c>
      <c r="Y101"/>
      <c r="Z101" t="s">
        <v>16</v>
      </c>
      <c r="AA101"/>
      <c r="AB101" t="s">
        <v>17</v>
      </c>
      <c r="AC101"/>
      <c r="AD101" t="s">
        <v>18</v>
      </c>
      <c r="AE101"/>
      <c r="AF101" t="s">
        <v>19</v>
      </c>
      <c r="AG101"/>
      <c r="AH101" t="s">
        <v>20</v>
      </c>
      <c r="AI101"/>
      <c r="AJ101" t="s">
        <v>21</v>
      </c>
      <c r="AK101"/>
      <c r="AL101" t="s">
        <v>22</v>
      </c>
      <c r="AM101"/>
      <c r="AN101" t="s">
        <v>23</v>
      </c>
      <c r="AO101"/>
      <c r="AP101" t="s">
        <v>24</v>
      </c>
      <c r="AQ101"/>
      <c r="AR101" t="s">
        <v>25</v>
      </c>
      <c r="AS101"/>
      <c r="AT101" t="s">
        <v>26</v>
      </c>
      <c r="AU101"/>
      <c r="AV101" t="s">
        <v>27</v>
      </c>
      <c r="AW101"/>
      <c r="AX101" t="s">
        <v>28</v>
      </c>
      <c r="AY101"/>
      <c r="AZ101" t="s">
        <v>29</v>
      </c>
      <c r="BA101"/>
    </row>
    <row r="102" spans="1:53" x14ac:dyDescent="0.25">
      <c r="A102">
        <v>718000000</v>
      </c>
      <c r="B102" s="345" t="s">
        <v>125</v>
      </c>
      <c r="C102" s="345" t="s">
        <v>128</v>
      </c>
      <c r="D102" t="s">
        <v>5</v>
      </c>
      <c r="E102"/>
      <c r="F102" t="s">
        <v>6</v>
      </c>
      <c r="G102"/>
      <c r="H102" t="s">
        <v>7</v>
      </c>
      <c r="I102"/>
      <c r="J102" t="s">
        <v>8</v>
      </c>
      <c r="K102">
        <v>56</v>
      </c>
      <c r="L102" t="s">
        <v>9</v>
      </c>
      <c r="M102"/>
      <c r="N102" t="s">
        <v>10</v>
      </c>
      <c r="O102"/>
      <c r="P102" t="s">
        <v>11</v>
      </c>
      <c r="Q102"/>
      <c r="R102" t="s">
        <v>12</v>
      </c>
      <c r="S102"/>
      <c r="T102" t="s">
        <v>13</v>
      </c>
      <c r="U102"/>
      <c r="V102" t="s">
        <v>14</v>
      </c>
      <c r="W102"/>
      <c r="X102" t="s">
        <v>15</v>
      </c>
      <c r="Y102"/>
      <c r="Z102" t="s">
        <v>16</v>
      </c>
      <c r="AA102"/>
      <c r="AB102" t="s">
        <v>17</v>
      </c>
      <c r="AC102"/>
      <c r="AD102" t="s">
        <v>18</v>
      </c>
      <c r="AE102"/>
      <c r="AF102" t="s">
        <v>19</v>
      </c>
      <c r="AG102"/>
      <c r="AH102" t="s">
        <v>20</v>
      </c>
      <c r="AI102"/>
      <c r="AJ102" t="s">
        <v>21</v>
      </c>
      <c r="AK102"/>
      <c r="AL102" t="s">
        <v>22</v>
      </c>
      <c r="AM102"/>
      <c r="AN102" t="s">
        <v>23</v>
      </c>
      <c r="AO102"/>
      <c r="AP102" t="s">
        <v>24</v>
      </c>
      <c r="AQ102"/>
      <c r="AR102" t="s">
        <v>25</v>
      </c>
      <c r="AS102"/>
      <c r="AT102" t="s">
        <v>26</v>
      </c>
      <c r="AU102"/>
      <c r="AV102" t="s">
        <v>27</v>
      </c>
      <c r="AW102"/>
      <c r="AX102" t="s">
        <v>28</v>
      </c>
      <c r="AY102"/>
      <c r="AZ102" t="s">
        <v>29</v>
      </c>
      <c r="BA102"/>
    </row>
    <row r="103" spans="1:53" x14ac:dyDescent="0.25">
      <c r="A103">
        <v>719000000</v>
      </c>
      <c r="B103" s="345" t="s">
        <v>129</v>
      </c>
      <c r="C103" s="345" t="s">
        <v>130</v>
      </c>
      <c r="D103" t="s">
        <v>5</v>
      </c>
      <c r="E103"/>
      <c r="F103" t="s">
        <v>6</v>
      </c>
      <c r="G103">
        <v>5</v>
      </c>
      <c r="H103" t="s">
        <v>7</v>
      </c>
      <c r="I103"/>
      <c r="J103" t="s">
        <v>8</v>
      </c>
      <c r="K103"/>
      <c r="L103" t="s">
        <v>9</v>
      </c>
      <c r="M103"/>
      <c r="N103" t="s">
        <v>10</v>
      </c>
      <c r="O103"/>
      <c r="P103" t="s">
        <v>11</v>
      </c>
      <c r="Q103">
        <v>1</v>
      </c>
      <c r="R103" t="s">
        <v>12</v>
      </c>
      <c r="S103">
        <v>22</v>
      </c>
      <c r="T103" t="s">
        <v>13</v>
      </c>
      <c r="U103"/>
      <c r="V103" t="s">
        <v>14</v>
      </c>
      <c r="W103"/>
      <c r="X103" t="s">
        <v>15</v>
      </c>
      <c r="Y103"/>
      <c r="Z103" t="s">
        <v>16</v>
      </c>
      <c r="AA103"/>
      <c r="AB103" t="s">
        <v>17</v>
      </c>
      <c r="AC103"/>
      <c r="AD103" t="s">
        <v>18</v>
      </c>
      <c r="AE103"/>
      <c r="AF103" t="s">
        <v>19</v>
      </c>
      <c r="AG103"/>
      <c r="AH103" t="s">
        <v>20</v>
      </c>
      <c r="AI103"/>
      <c r="AJ103" t="s">
        <v>21</v>
      </c>
      <c r="AK103"/>
      <c r="AL103" t="s">
        <v>22</v>
      </c>
      <c r="AM103"/>
      <c r="AN103" t="s">
        <v>23</v>
      </c>
      <c r="AO103"/>
      <c r="AP103" t="s">
        <v>24</v>
      </c>
      <c r="AQ103"/>
      <c r="AR103" t="s">
        <v>25</v>
      </c>
      <c r="AS103"/>
      <c r="AT103" t="s">
        <v>26</v>
      </c>
      <c r="AU103"/>
      <c r="AV103" t="s">
        <v>27</v>
      </c>
      <c r="AW103"/>
      <c r="AX103" t="s">
        <v>28</v>
      </c>
      <c r="AY103"/>
      <c r="AZ103" t="s">
        <v>29</v>
      </c>
      <c r="BA103">
        <v>1</v>
      </c>
    </row>
    <row r="104" spans="1:53" x14ac:dyDescent="0.25">
      <c r="A104">
        <v>719000000</v>
      </c>
      <c r="B104" s="346" t="s">
        <v>129</v>
      </c>
      <c r="C104" s="346" t="s">
        <v>131</v>
      </c>
      <c r="D104" t="s">
        <v>5</v>
      </c>
      <c r="E104">
        <v>2</v>
      </c>
      <c r="F104" t="s">
        <v>6</v>
      </c>
      <c r="G104">
        <v>1</v>
      </c>
      <c r="H104" t="s">
        <v>7</v>
      </c>
      <c r="I104"/>
      <c r="J104" t="s">
        <v>8</v>
      </c>
      <c r="K104"/>
      <c r="L104" t="s">
        <v>9</v>
      </c>
      <c r="M104"/>
      <c r="N104" t="s">
        <v>10</v>
      </c>
      <c r="O104"/>
      <c r="P104" t="s">
        <v>11</v>
      </c>
      <c r="Q104"/>
      <c r="R104" t="s">
        <v>12</v>
      </c>
      <c r="S104"/>
      <c r="T104" t="s">
        <v>13</v>
      </c>
      <c r="U104"/>
      <c r="V104" t="s">
        <v>14</v>
      </c>
      <c r="W104"/>
      <c r="X104" t="s">
        <v>15</v>
      </c>
      <c r="Y104"/>
      <c r="Z104" t="s">
        <v>16</v>
      </c>
      <c r="AA104"/>
      <c r="AB104" t="s">
        <v>17</v>
      </c>
      <c r="AC104"/>
      <c r="AD104" t="s">
        <v>18</v>
      </c>
      <c r="AE104"/>
      <c r="AF104" t="s">
        <v>19</v>
      </c>
      <c r="AG104"/>
      <c r="AH104" t="s">
        <v>20</v>
      </c>
      <c r="AI104"/>
      <c r="AJ104" t="s">
        <v>21</v>
      </c>
      <c r="AK104"/>
      <c r="AL104" t="s">
        <v>22</v>
      </c>
      <c r="AM104"/>
      <c r="AN104" t="s">
        <v>23</v>
      </c>
      <c r="AO104">
        <v>24</v>
      </c>
      <c r="AP104" t="s">
        <v>24</v>
      </c>
      <c r="AQ104"/>
      <c r="AR104" t="s">
        <v>25</v>
      </c>
      <c r="AS104"/>
      <c r="AT104" t="s">
        <v>26</v>
      </c>
      <c r="AU104"/>
      <c r="AV104" t="s">
        <v>27</v>
      </c>
      <c r="AW104"/>
      <c r="AX104" t="s">
        <v>28</v>
      </c>
      <c r="AY104"/>
      <c r="AZ104" t="s">
        <v>29</v>
      </c>
      <c r="BA104"/>
    </row>
    <row r="105" spans="1:53" x14ac:dyDescent="0.25">
      <c r="A105">
        <v>719000000</v>
      </c>
      <c r="B105" s="346" t="s">
        <v>129</v>
      </c>
      <c r="C105" s="346" t="s">
        <v>132</v>
      </c>
      <c r="D105" t="s">
        <v>5</v>
      </c>
      <c r="E105"/>
      <c r="F105" t="s">
        <v>6</v>
      </c>
      <c r="G105"/>
      <c r="H105" t="s">
        <v>7</v>
      </c>
      <c r="I105"/>
      <c r="J105" t="s">
        <v>8</v>
      </c>
      <c r="K105"/>
      <c r="L105" t="s">
        <v>9</v>
      </c>
      <c r="M105"/>
      <c r="N105" t="s">
        <v>10</v>
      </c>
      <c r="O105"/>
      <c r="P105" t="s">
        <v>11</v>
      </c>
      <c r="Q105"/>
      <c r="R105" t="s">
        <v>12</v>
      </c>
      <c r="S105"/>
      <c r="T105" t="s">
        <v>13</v>
      </c>
      <c r="U105"/>
      <c r="V105" t="s">
        <v>14</v>
      </c>
      <c r="W105"/>
      <c r="X105" t="s">
        <v>15</v>
      </c>
      <c r="Y105"/>
      <c r="Z105" t="s">
        <v>16</v>
      </c>
      <c r="AA105"/>
      <c r="AB105" t="s">
        <v>17</v>
      </c>
      <c r="AC105"/>
      <c r="AD105" t="s">
        <v>18</v>
      </c>
      <c r="AE105"/>
      <c r="AF105" t="s">
        <v>19</v>
      </c>
      <c r="AG105">
        <v>24</v>
      </c>
      <c r="AH105" t="s">
        <v>20</v>
      </c>
      <c r="AI105"/>
      <c r="AJ105" t="s">
        <v>21</v>
      </c>
      <c r="AK105"/>
      <c r="AL105" t="s">
        <v>22</v>
      </c>
      <c r="AM105"/>
      <c r="AN105" t="s">
        <v>23</v>
      </c>
      <c r="AO105"/>
      <c r="AP105" t="s">
        <v>24</v>
      </c>
      <c r="AQ105"/>
      <c r="AR105" t="s">
        <v>25</v>
      </c>
      <c r="AS105"/>
      <c r="AT105" t="s">
        <v>26</v>
      </c>
      <c r="AU105"/>
      <c r="AV105" t="s">
        <v>27</v>
      </c>
      <c r="AW105"/>
      <c r="AX105" t="s">
        <v>28</v>
      </c>
      <c r="AY105"/>
      <c r="AZ105" t="s">
        <v>29</v>
      </c>
      <c r="BA105"/>
    </row>
    <row r="106" spans="1:53" x14ac:dyDescent="0.25">
      <c r="A106">
        <v>719000000</v>
      </c>
      <c r="B106" s="345" t="s">
        <v>129</v>
      </c>
      <c r="C106" s="345" t="s">
        <v>133</v>
      </c>
      <c r="D106" t="s">
        <v>5</v>
      </c>
      <c r="E106"/>
      <c r="F106" t="s">
        <v>6</v>
      </c>
      <c r="G106"/>
      <c r="H106" t="s">
        <v>7</v>
      </c>
      <c r="I106"/>
      <c r="J106" t="s">
        <v>8</v>
      </c>
      <c r="K106"/>
      <c r="L106" t="s">
        <v>9</v>
      </c>
      <c r="M106"/>
      <c r="N106" t="s">
        <v>10</v>
      </c>
      <c r="O106"/>
      <c r="P106" t="s">
        <v>11</v>
      </c>
      <c r="Q106"/>
      <c r="R106" t="s">
        <v>12</v>
      </c>
      <c r="S106"/>
      <c r="T106" t="s">
        <v>13</v>
      </c>
      <c r="U106"/>
      <c r="V106" t="s">
        <v>14</v>
      </c>
      <c r="W106"/>
      <c r="X106" t="s">
        <v>15</v>
      </c>
      <c r="Y106"/>
      <c r="Z106" t="s">
        <v>16</v>
      </c>
      <c r="AA106"/>
      <c r="AB106" t="s">
        <v>17</v>
      </c>
      <c r="AC106" s="357">
        <v>43</v>
      </c>
      <c r="AD106" t="s">
        <v>18</v>
      </c>
      <c r="AE106"/>
      <c r="AF106" t="s">
        <v>19</v>
      </c>
      <c r="AG106"/>
      <c r="AH106" t="s">
        <v>20</v>
      </c>
      <c r="AI106"/>
      <c r="AJ106" t="s">
        <v>21</v>
      </c>
      <c r="AK106"/>
      <c r="AL106" t="s">
        <v>22</v>
      </c>
      <c r="AM106"/>
      <c r="AN106" t="s">
        <v>23</v>
      </c>
      <c r="AO106"/>
      <c r="AP106" t="s">
        <v>24</v>
      </c>
      <c r="AQ106"/>
      <c r="AR106" t="s">
        <v>25</v>
      </c>
      <c r="AS106"/>
      <c r="AT106" t="s">
        <v>26</v>
      </c>
      <c r="AU106"/>
      <c r="AV106" t="s">
        <v>27</v>
      </c>
      <c r="AW106"/>
      <c r="AX106" t="s">
        <v>28</v>
      </c>
      <c r="AY106"/>
      <c r="AZ106" t="s">
        <v>29</v>
      </c>
      <c r="BA106"/>
    </row>
    <row r="107" spans="1:53" x14ac:dyDescent="0.25">
      <c r="A107">
        <v>719000000</v>
      </c>
      <c r="B107" s="345" t="s">
        <v>129</v>
      </c>
      <c r="C107" s="345" t="s">
        <v>134</v>
      </c>
      <c r="D107" t="s">
        <v>5</v>
      </c>
      <c r="E107"/>
      <c r="F107" t="s">
        <v>6</v>
      </c>
      <c r="G107"/>
      <c r="H107" t="s">
        <v>7</v>
      </c>
      <c r="I107"/>
      <c r="J107" t="s">
        <v>8</v>
      </c>
      <c r="K107"/>
      <c r="L107" t="s">
        <v>9</v>
      </c>
      <c r="M107"/>
      <c r="N107" t="s">
        <v>10</v>
      </c>
      <c r="O107"/>
      <c r="P107" t="s">
        <v>11</v>
      </c>
      <c r="Q107"/>
      <c r="R107" t="s">
        <v>12</v>
      </c>
      <c r="S107"/>
      <c r="T107" t="s">
        <v>13</v>
      </c>
      <c r="U107"/>
      <c r="V107" t="s">
        <v>14</v>
      </c>
      <c r="W107"/>
      <c r="X107" t="s">
        <v>15</v>
      </c>
      <c r="Y107"/>
      <c r="Z107" t="s">
        <v>16</v>
      </c>
      <c r="AA107"/>
      <c r="AB107" t="s">
        <v>17</v>
      </c>
      <c r="AC107"/>
      <c r="AD107" t="s">
        <v>18</v>
      </c>
      <c r="AE107"/>
      <c r="AF107" t="s">
        <v>19</v>
      </c>
      <c r="AG107">
        <v>28</v>
      </c>
      <c r="AH107" t="s">
        <v>20</v>
      </c>
      <c r="AI107"/>
      <c r="AJ107" t="s">
        <v>21</v>
      </c>
      <c r="AK107"/>
      <c r="AL107" t="s">
        <v>22</v>
      </c>
      <c r="AM107"/>
      <c r="AN107" t="s">
        <v>23</v>
      </c>
      <c r="AO107"/>
      <c r="AP107" t="s">
        <v>24</v>
      </c>
      <c r="AQ107"/>
      <c r="AR107" t="s">
        <v>25</v>
      </c>
      <c r="AS107"/>
      <c r="AT107" t="s">
        <v>26</v>
      </c>
      <c r="AU107"/>
      <c r="AV107" t="s">
        <v>27</v>
      </c>
      <c r="AW107"/>
      <c r="AX107" t="s">
        <v>28</v>
      </c>
      <c r="AY107"/>
      <c r="AZ107" t="s">
        <v>29</v>
      </c>
      <c r="BA107"/>
    </row>
    <row r="108" spans="1:53" x14ac:dyDescent="0.25">
      <c r="A108">
        <v>719000000</v>
      </c>
      <c r="B108" s="345" t="s">
        <v>129</v>
      </c>
      <c r="C108" s="345" t="s">
        <v>509</v>
      </c>
      <c r="D108" t="s">
        <v>5</v>
      </c>
      <c r="E108"/>
      <c r="F108" t="s">
        <v>6</v>
      </c>
      <c r="G108"/>
      <c r="H108" t="s">
        <v>7</v>
      </c>
      <c r="I108"/>
      <c r="J108" t="s">
        <v>8</v>
      </c>
      <c r="K108"/>
      <c r="L108" t="s">
        <v>9</v>
      </c>
      <c r="M108"/>
      <c r="N108" t="s">
        <v>10</v>
      </c>
      <c r="O108" s="357">
        <v>10</v>
      </c>
      <c r="P108" t="s">
        <v>11</v>
      </c>
      <c r="Q108"/>
      <c r="R108" t="s">
        <v>12</v>
      </c>
      <c r="S108"/>
      <c r="T108" t="s">
        <v>13</v>
      </c>
      <c r="U108"/>
      <c r="V108" t="s">
        <v>14</v>
      </c>
      <c r="W108"/>
      <c r="X108" t="s">
        <v>15</v>
      </c>
      <c r="Y108"/>
      <c r="Z108" t="s">
        <v>16</v>
      </c>
      <c r="AA108"/>
      <c r="AB108" t="s">
        <v>17</v>
      </c>
      <c r="AC108"/>
      <c r="AD108" t="s">
        <v>18</v>
      </c>
      <c r="AE108"/>
      <c r="AF108" t="s">
        <v>19</v>
      </c>
      <c r="AG108"/>
      <c r="AH108" t="s">
        <v>20</v>
      </c>
      <c r="AI108"/>
      <c r="AJ108" t="s">
        <v>21</v>
      </c>
      <c r="AK108"/>
      <c r="AL108" t="s">
        <v>22</v>
      </c>
      <c r="AM108"/>
      <c r="AN108" t="s">
        <v>23</v>
      </c>
      <c r="AO108"/>
      <c r="AP108" t="s">
        <v>24</v>
      </c>
      <c r="AQ108"/>
      <c r="AR108" t="s">
        <v>25</v>
      </c>
      <c r="AS108"/>
      <c r="AT108" t="s">
        <v>26</v>
      </c>
      <c r="AU108"/>
      <c r="AV108" t="s">
        <v>27</v>
      </c>
      <c r="AW108"/>
      <c r="AX108" t="s">
        <v>28</v>
      </c>
      <c r="AY108"/>
      <c r="AZ108" t="s">
        <v>29</v>
      </c>
      <c r="BA108"/>
    </row>
    <row r="109" spans="1:53" x14ac:dyDescent="0.25">
      <c r="A109">
        <v>720000000</v>
      </c>
      <c r="B109" s="346" t="s">
        <v>135</v>
      </c>
      <c r="C109" s="346" t="s">
        <v>100</v>
      </c>
      <c r="D109" t="s">
        <v>5</v>
      </c>
      <c r="E109">
        <v>5</v>
      </c>
      <c r="F109" t="s">
        <v>6</v>
      </c>
      <c r="G109">
        <v>40</v>
      </c>
      <c r="H109" t="s">
        <v>7</v>
      </c>
      <c r="I109">
        <v>18</v>
      </c>
      <c r="J109" t="s">
        <v>8</v>
      </c>
      <c r="K109"/>
      <c r="L109" t="s">
        <v>9</v>
      </c>
      <c r="M109"/>
      <c r="N109" t="s">
        <v>10</v>
      </c>
      <c r="O109">
        <v>14</v>
      </c>
      <c r="P109" t="s">
        <v>11</v>
      </c>
      <c r="Q109"/>
      <c r="R109" t="s">
        <v>12</v>
      </c>
      <c r="S109"/>
      <c r="T109" t="s">
        <v>13</v>
      </c>
      <c r="U109"/>
      <c r="V109" t="s">
        <v>14</v>
      </c>
      <c r="W109"/>
      <c r="X109" t="s">
        <v>15</v>
      </c>
      <c r="Y109"/>
      <c r="Z109" t="s">
        <v>16</v>
      </c>
      <c r="AA109"/>
      <c r="AB109" t="s">
        <v>17</v>
      </c>
      <c r="AC109"/>
      <c r="AD109" t="s">
        <v>18</v>
      </c>
      <c r="AE109"/>
      <c r="AF109" t="s">
        <v>19</v>
      </c>
      <c r="AG109"/>
      <c r="AH109" t="s">
        <v>20</v>
      </c>
      <c r="AI109"/>
      <c r="AJ109" t="s">
        <v>21</v>
      </c>
      <c r="AK109"/>
      <c r="AL109" t="s">
        <v>22</v>
      </c>
      <c r="AM109"/>
      <c r="AN109" t="s">
        <v>23</v>
      </c>
      <c r="AO109"/>
      <c r="AP109" t="s">
        <v>24</v>
      </c>
      <c r="AQ109"/>
      <c r="AR109" t="s">
        <v>25</v>
      </c>
      <c r="AS109"/>
      <c r="AT109" t="s">
        <v>26</v>
      </c>
      <c r="AU109"/>
      <c r="AV109" t="s">
        <v>27</v>
      </c>
      <c r="AW109"/>
      <c r="AX109" t="s">
        <v>28</v>
      </c>
      <c r="AY109"/>
      <c r="AZ109" t="s">
        <v>29</v>
      </c>
      <c r="BA109"/>
    </row>
    <row r="110" spans="1:53" x14ac:dyDescent="0.25">
      <c r="A110">
        <v>720000000</v>
      </c>
      <c r="B110" s="345" t="s">
        <v>135</v>
      </c>
      <c r="C110" s="345" t="s">
        <v>136</v>
      </c>
      <c r="D110" t="s">
        <v>5</v>
      </c>
      <c r="E110"/>
      <c r="F110" t="s">
        <v>6</v>
      </c>
      <c r="G110"/>
      <c r="H110" t="s">
        <v>7</v>
      </c>
      <c r="I110"/>
      <c r="J110" t="s">
        <v>8</v>
      </c>
      <c r="K110"/>
      <c r="L110" t="s">
        <v>9</v>
      </c>
      <c r="M110"/>
      <c r="N110" t="s">
        <v>10</v>
      </c>
      <c r="O110">
        <v>32</v>
      </c>
      <c r="P110" t="s">
        <v>11</v>
      </c>
      <c r="Q110"/>
      <c r="R110" t="s">
        <v>12</v>
      </c>
      <c r="S110"/>
      <c r="T110" t="s">
        <v>13</v>
      </c>
      <c r="U110"/>
      <c r="V110" t="s">
        <v>14</v>
      </c>
      <c r="W110"/>
      <c r="X110" t="s">
        <v>15</v>
      </c>
      <c r="Y110"/>
      <c r="Z110" t="s">
        <v>16</v>
      </c>
      <c r="AA110"/>
      <c r="AB110" t="s">
        <v>17</v>
      </c>
      <c r="AC110"/>
      <c r="AD110" t="s">
        <v>18</v>
      </c>
      <c r="AE110"/>
      <c r="AF110" t="s">
        <v>19</v>
      </c>
      <c r="AG110"/>
      <c r="AH110" t="s">
        <v>20</v>
      </c>
      <c r="AI110"/>
      <c r="AJ110" t="s">
        <v>21</v>
      </c>
      <c r="AK110"/>
      <c r="AL110" t="s">
        <v>22</v>
      </c>
      <c r="AM110"/>
      <c r="AN110" t="s">
        <v>23</v>
      </c>
      <c r="AO110"/>
      <c r="AP110" t="s">
        <v>24</v>
      </c>
      <c r="AQ110"/>
      <c r="AR110" t="s">
        <v>25</v>
      </c>
      <c r="AS110"/>
      <c r="AT110" t="s">
        <v>26</v>
      </c>
      <c r="AU110"/>
      <c r="AV110" t="s">
        <v>27</v>
      </c>
      <c r="AW110"/>
      <c r="AX110" t="s">
        <v>28</v>
      </c>
      <c r="AY110"/>
      <c r="AZ110" t="s">
        <v>29</v>
      </c>
      <c r="BA110"/>
    </row>
    <row r="111" spans="1:53" x14ac:dyDescent="0.25">
      <c r="A111">
        <v>720000000</v>
      </c>
      <c r="B111" s="346" t="s">
        <v>135</v>
      </c>
      <c r="C111" s="346" t="s">
        <v>137</v>
      </c>
      <c r="D111" t="s">
        <v>5</v>
      </c>
      <c r="E111"/>
      <c r="F111" t="s">
        <v>6</v>
      </c>
      <c r="G111"/>
      <c r="H111" t="s">
        <v>7</v>
      </c>
      <c r="I111"/>
      <c r="J111" t="s">
        <v>8</v>
      </c>
      <c r="K111"/>
      <c r="L111" t="s">
        <v>9</v>
      </c>
      <c r="M111"/>
      <c r="N111" t="s">
        <v>10</v>
      </c>
      <c r="O111">
        <v>77</v>
      </c>
      <c r="P111" t="s">
        <v>11</v>
      </c>
      <c r="Q111"/>
      <c r="R111" t="s">
        <v>12</v>
      </c>
      <c r="S111"/>
      <c r="T111" t="s">
        <v>13</v>
      </c>
      <c r="U111"/>
      <c r="V111" t="s">
        <v>14</v>
      </c>
      <c r="W111"/>
      <c r="X111" t="s">
        <v>15</v>
      </c>
      <c r="Y111"/>
      <c r="Z111" t="s">
        <v>16</v>
      </c>
      <c r="AA111"/>
      <c r="AB111" t="s">
        <v>17</v>
      </c>
      <c r="AC111"/>
      <c r="AD111" t="s">
        <v>18</v>
      </c>
      <c r="AE111"/>
      <c r="AF111" t="s">
        <v>19</v>
      </c>
      <c r="AG111"/>
      <c r="AH111" t="s">
        <v>20</v>
      </c>
      <c r="AI111"/>
      <c r="AJ111" t="s">
        <v>21</v>
      </c>
      <c r="AK111"/>
      <c r="AL111" t="s">
        <v>22</v>
      </c>
      <c r="AM111"/>
      <c r="AN111" t="s">
        <v>23</v>
      </c>
      <c r="AO111"/>
      <c r="AP111" t="s">
        <v>24</v>
      </c>
      <c r="AQ111"/>
      <c r="AR111" t="s">
        <v>25</v>
      </c>
      <c r="AS111"/>
      <c r="AT111" t="s">
        <v>26</v>
      </c>
      <c r="AU111"/>
      <c r="AV111" t="s">
        <v>27</v>
      </c>
      <c r="AW111"/>
      <c r="AX111" t="s">
        <v>28</v>
      </c>
      <c r="AY111"/>
      <c r="AZ111" t="s">
        <v>29</v>
      </c>
      <c r="BA111"/>
    </row>
    <row r="112" spans="1:53" x14ac:dyDescent="0.25">
      <c r="A112">
        <v>720000000</v>
      </c>
      <c r="B112" s="345" t="s">
        <v>135</v>
      </c>
      <c r="C112" s="345" t="s">
        <v>113</v>
      </c>
      <c r="D112" t="s">
        <v>5</v>
      </c>
      <c r="E112">
        <v>1</v>
      </c>
      <c r="F112" t="s">
        <v>6</v>
      </c>
      <c r="G112"/>
      <c r="H112" t="s">
        <v>7</v>
      </c>
      <c r="I112"/>
      <c r="J112" t="s">
        <v>8</v>
      </c>
      <c r="K112"/>
      <c r="L112" t="s">
        <v>9</v>
      </c>
      <c r="M112"/>
      <c r="N112" t="s">
        <v>10</v>
      </c>
      <c r="O112"/>
      <c r="P112" t="s">
        <v>11</v>
      </c>
      <c r="Q112"/>
      <c r="R112" t="s">
        <v>12</v>
      </c>
      <c r="S112"/>
      <c r="T112" t="s">
        <v>13</v>
      </c>
      <c r="U112"/>
      <c r="V112" t="s">
        <v>14</v>
      </c>
      <c r="W112"/>
      <c r="X112" t="s">
        <v>15</v>
      </c>
      <c r="Y112">
        <v>5</v>
      </c>
      <c r="Z112" t="s">
        <v>16</v>
      </c>
      <c r="AA112"/>
      <c r="AB112" t="s">
        <v>17</v>
      </c>
      <c r="AC112">
        <v>20</v>
      </c>
      <c r="AD112" t="s">
        <v>18</v>
      </c>
      <c r="AE112">
        <v>8</v>
      </c>
      <c r="AF112" t="s">
        <v>19</v>
      </c>
      <c r="AG112"/>
      <c r="AH112" t="s">
        <v>20</v>
      </c>
      <c r="AI112"/>
      <c r="AJ112" t="s">
        <v>21</v>
      </c>
      <c r="AK112">
        <v>12</v>
      </c>
      <c r="AL112" t="s">
        <v>22</v>
      </c>
      <c r="AM112"/>
      <c r="AN112" t="s">
        <v>23</v>
      </c>
      <c r="AO112"/>
      <c r="AP112" t="s">
        <v>24</v>
      </c>
      <c r="AQ112"/>
      <c r="AR112" t="s">
        <v>25</v>
      </c>
      <c r="AS112"/>
      <c r="AT112" t="s">
        <v>26</v>
      </c>
      <c r="AU112"/>
      <c r="AV112" t="s">
        <v>27</v>
      </c>
      <c r="AW112"/>
      <c r="AX112" t="s">
        <v>28</v>
      </c>
      <c r="AY112"/>
      <c r="AZ112" t="s">
        <v>29</v>
      </c>
      <c r="BA112"/>
    </row>
    <row r="113" spans="1:53" x14ac:dyDescent="0.25">
      <c r="A113">
        <v>720000000</v>
      </c>
      <c r="B113" s="345" t="s">
        <v>135</v>
      </c>
      <c r="C113" s="345" t="s">
        <v>295</v>
      </c>
      <c r="D113" t="s">
        <v>5</v>
      </c>
      <c r="E113">
        <v>2</v>
      </c>
      <c r="F113" t="s">
        <v>6</v>
      </c>
      <c r="G113"/>
      <c r="H113" t="s">
        <v>7</v>
      </c>
      <c r="I113"/>
      <c r="J113" t="s">
        <v>8</v>
      </c>
      <c r="K113">
        <v>1</v>
      </c>
      <c r="L113" t="s">
        <v>9</v>
      </c>
      <c r="M113"/>
      <c r="N113" t="s">
        <v>10</v>
      </c>
      <c r="O113"/>
      <c r="P113" t="s">
        <v>11</v>
      </c>
      <c r="Q113"/>
      <c r="R113" t="s">
        <v>12</v>
      </c>
      <c r="S113">
        <v>1</v>
      </c>
      <c r="T113" t="s">
        <v>13</v>
      </c>
      <c r="U113"/>
      <c r="V113" t="s">
        <v>14</v>
      </c>
      <c r="W113"/>
      <c r="X113" t="s">
        <v>15</v>
      </c>
      <c r="Y113"/>
      <c r="Z113" t="s">
        <v>16</v>
      </c>
      <c r="AA113"/>
      <c r="AB113" t="s">
        <v>17</v>
      </c>
      <c r="AC113">
        <v>1</v>
      </c>
      <c r="AD113" t="s">
        <v>18</v>
      </c>
      <c r="AE113"/>
      <c r="AF113" t="s">
        <v>19</v>
      </c>
      <c r="AG113"/>
      <c r="AH113" t="s">
        <v>20</v>
      </c>
      <c r="AI113"/>
      <c r="AJ113" t="s">
        <v>21</v>
      </c>
      <c r="AK113"/>
      <c r="AL113" t="s">
        <v>22</v>
      </c>
      <c r="AM113"/>
      <c r="AN113" t="s">
        <v>23</v>
      </c>
      <c r="AO113">
        <v>16</v>
      </c>
      <c r="AP113" t="s">
        <v>24</v>
      </c>
      <c r="AQ113"/>
      <c r="AR113" t="s">
        <v>25</v>
      </c>
      <c r="AS113"/>
      <c r="AT113" t="s">
        <v>26</v>
      </c>
      <c r="AU113"/>
      <c r="AV113" t="s">
        <v>27</v>
      </c>
      <c r="AW113"/>
      <c r="AX113" t="s">
        <v>28</v>
      </c>
      <c r="AY113"/>
      <c r="AZ113" t="s">
        <v>29</v>
      </c>
      <c r="BA113"/>
    </row>
    <row r="114" spans="1:53" x14ac:dyDescent="0.25">
      <c r="A114">
        <v>720000000</v>
      </c>
      <c r="B114" s="346" t="s">
        <v>135</v>
      </c>
      <c r="C114" s="346" t="s">
        <v>296</v>
      </c>
      <c r="D114" t="s">
        <v>5</v>
      </c>
      <c r="E114"/>
      <c r="F114" t="s">
        <v>6</v>
      </c>
      <c r="G114"/>
      <c r="H114" t="s">
        <v>7</v>
      </c>
      <c r="I114"/>
      <c r="J114" t="s">
        <v>8</v>
      </c>
      <c r="K114"/>
      <c r="L114" t="s">
        <v>9</v>
      </c>
      <c r="M114"/>
      <c r="N114" t="s">
        <v>10</v>
      </c>
      <c r="O114"/>
      <c r="P114" t="s">
        <v>11</v>
      </c>
      <c r="Q114"/>
      <c r="R114" t="s">
        <v>12</v>
      </c>
      <c r="S114">
        <v>12</v>
      </c>
      <c r="T114" t="s">
        <v>13</v>
      </c>
      <c r="U114"/>
      <c r="V114" t="s">
        <v>14</v>
      </c>
      <c r="W114"/>
      <c r="X114" t="s">
        <v>15</v>
      </c>
      <c r="Y114"/>
      <c r="Z114" t="s">
        <v>16</v>
      </c>
      <c r="AA114"/>
      <c r="AB114" t="s">
        <v>17</v>
      </c>
      <c r="AC114"/>
      <c r="AD114" t="s">
        <v>18</v>
      </c>
      <c r="AE114"/>
      <c r="AF114" t="s">
        <v>19</v>
      </c>
      <c r="AG114"/>
      <c r="AH114" t="s">
        <v>20</v>
      </c>
      <c r="AI114"/>
      <c r="AJ114" t="s">
        <v>21</v>
      </c>
      <c r="AK114"/>
      <c r="AL114" t="s">
        <v>22</v>
      </c>
      <c r="AM114"/>
      <c r="AN114" t="s">
        <v>23</v>
      </c>
      <c r="AO114"/>
      <c r="AP114" t="s">
        <v>24</v>
      </c>
      <c r="AQ114"/>
      <c r="AR114" t="s">
        <v>25</v>
      </c>
      <c r="AS114"/>
      <c r="AT114" t="s">
        <v>26</v>
      </c>
      <c r="AU114"/>
      <c r="AV114" t="s">
        <v>27</v>
      </c>
      <c r="AW114"/>
      <c r="AX114" t="s">
        <v>28</v>
      </c>
      <c r="AY114"/>
      <c r="AZ114" t="s">
        <v>29</v>
      </c>
      <c r="BA114"/>
    </row>
    <row r="115" spans="1:53" x14ac:dyDescent="0.25">
      <c r="A115">
        <v>722000000</v>
      </c>
      <c r="B115" s="346" t="s">
        <v>138</v>
      </c>
      <c r="C115" s="346" t="s">
        <v>107</v>
      </c>
      <c r="D115" t="s">
        <v>5</v>
      </c>
      <c r="E115">
        <v>48</v>
      </c>
      <c r="F115" t="s">
        <v>6</v>
      </c>
      <c r="G115">
        <v>12</v>
      </c>
      <c r="H115" t="s">
        <v>7</v>
      </c>
      <c r="I115">
        <v>0</v>
      </c>
      <c r="J115" t="s">
        <v>8</v>
      </c>
      <c r="K115">
        <v>12</v>
      </c>
      <c r="L115" t="s">
        <v>9</v>
      </c>
      <c r="M115">
        <v>0</v>
      </c>
      <c r="N115" t="s">
        <v>10</v>
      </c>
      <c r="O115">
        <v>9</v>
      </c>
      <c r="P115" t="s">
        <v>11</v>
      </c>
      <c r="Q115">
        <v>1</v>
      </c>
      <c r="R115" t="s">
        <v>12</v>
      </c>
      <c r="S115">
        <v>11</v>
      </c>
      <c r="T115" t="s">
        <v>13</v>
      </c>
      <c r="U115">
        <v>0</v>
      </c>
      <c r="V115" t="s">
        <v>14</v>
      </c>
      <c r="W115">
        <v>4</v>
      </c>
      <c r="X115" t="s">
        <v>15</v>
      </c>
      <c r="Y115">
        <v>2</v>
      </c>
      <c r="Z115" t="s">
        <v>16</v>
      </c>
      <c r="AA115">
        <v>0</v>
      </c>
      <c r="AB115" t="s">
        <v>17</v>
      </c>
      <c r="AC115">
        <v>3</v>
      </c>
      <c r="AD115" t="s">
        <v>18</v>
      </c>
      <c r="AE115">
        <v>3</v>
      </c>
      <c r="AF115" t="s">
        <v>19</v>
      </c>
      <c r="AG115">
        <v>0</v>
      </c>
      <c r="AH115" t="s">
        <v>20</v>
      </c>
      <c r="AI115">
        <v>0</v>
      </c>
      <c r="AJ115" t="s">
        <v>21</v>
      </c>
      <c r="AK115">
        <v>4</v>
      </c>
      <c r="AL115" t="s">
        <v>22</v>
      </c>
      <c r="AM115">
        <v>0</v>
      </c>
      <c r="AN115" t="s">
        <v>23</v>
      </c>
      <c r="AO115">
        <v>0</v>
      </c>
      <c r="AP115" t="s">
        <v>24</v>
      </c>
      <c r="AQ115">
        <v>0</v>
      </c>
      <c r="AR115" t="s">
        <v>25</v>
      </c>
      <c r="AS115">
        <v>0</v>
      </c>
      <c r="AT115" t="s">
        <v>26</v>
      </c>
      <c r="AU115">
        <v>0</v>
      </c>
      <c r="AV115" t="s">
        <v>27</v>
      </c>
      <c r="AW115">
        <v>0</v>
      </c>
      <c r="AX115" t="s">
        <v>28</v>
      </c>
      <c r="AY115">
        <v>0</v>
      </c>
      <c r="AZ115" t="s">
        <v>29</v>
      </c>
      <c r="BA115">
        <v>2</v>
      </c>
    </row>
    <row r="116" spans="1:53" x14ac:dyDescent="0.25">
      <c r="A116">
        <v>722000000</v>
      </c>
      <c r="B116" s="345" t="s">
        <v>138</v>
      </c>
      <c r="C116" s="345" t="s">
        <v>108</v>
      </c>
      <c r="D116" t="s">
        <v>5</v>
      </c>
      <c r="E116">
        <v>10</v>
      </c>
      <c r="F116" t="s">
        <v>6</v>
      </c>
      <c r="G116">
        <v>27</v>
      </c>
      <c r="H116" t="s">
        <v>7</v>
      </c>
      <c r="I116">
        <v>0</v>
      </c>
      <c r="J116" t="s">
        <v>8</v>
      </c>
      <c r="K116">
        <v>0</v>
      </c>
      <c r="L116" t="s">
        <v>9</v>
      </c>
      <c r="M116">
        <v>0</v>
      </c>
      <c r="N116" t="s">
        <v>10</v>
      </c>
      <c r="O116">
        <v>0</v>
      </c>
      <c r="P116" t="s">
        <v>11</v>
      </c>
      <c r="Q116">
        <v>0</v>
      </c>
      <c r="R116" t="s">
        <v>12</v>
      </c>
      <c r="S116">
        <v>0</v>
      </c>
      <c r="T116" t="s">
        <v>13</v>
      </c>
      <c r="U116">
        <v>0</v>
      </c>
      <c r="V116" t="s">
        <v>14</v>
      </c>
      <c r="W116">
        <v>0</v>
      </c>
      <c r="X116" t="s">
        <v>15</v>
      </c>
      <c r="Y116">
        <v>0</v>
      </c>
      <c r="Z116" t="s">
        <v>16</v>
      </c>
      <c r="AA116">
        <v>0</v>
      </c>
      <c r="AB116" t="s">
        <v>17</v>
      </c>
      <c r="AC116">
        <v>0</v>
      </c>
      <c r="AD116" t="s">
        <v>18</v>
      </c>
      <c r="AE116">
        <v>0</v>
      </c>
      <c r="AF116" t="s">
        <v>19</v>
      </c>
      <c r="AG116">
        <v>0</v>
      </c>
      <c r="AH116" t="s">
        <v>20</v>
      </c>
      <c r="AI116">
        <v>0</v>
      </c>
      <c r="AJ116" t="s">
        <v>21</v>
      </c>
      <c r="AK116">
        <v>0</v>
      </c>
      <c r="AL116" t="s">
        <v>22</v>
      </c>
      <c r="AM116">
        <v>0</v>
      </c>
      <c r="AN116" t="s">
        <v>23</v>
      </c>
      <c r="AO116">
        <v>0</v>
      </c>
      <c r="AP116" t="s">
        <v>24</v>
      </c>
      <c r="AQ116">
        <v>0</v>
      </c>
      <c r="AR116" t="s">
        <v>25</v>
      </c>
      <c r="AS116">
        <v>0</v>
      </c>
      <c r="AT116" t="s">
        <v>26</v>
      </c>
      <c r="AU116">
        <v>0</v>
      </c>
      <c r="AV116" t="s">
        <v>27</v>
      </c>
      <c r="AW116">
        <v>0</v>
      </c>
      <c r="AX116" t="s">
        <v>28</v>
      </c>
      <c r="AY116">
        <v>0</v>
      </c>
      <c r="AZ116" t="s">
        <v>29</v>
      </c>
      <c r="BA116">
        <v>0</v>
      </c>
    </row>
    <row r="117" spans="1:53" x14ac:dyDescent="0.25">
      <c r="A117">
        <v>722000000</v>
      </c>
      <c r="B117" s="346" t="s">
        <v>138</v>
      </c>
      <c r="C117" s="346" t="s">
        <v>100</v>
      </c>
      <c r="D117" t="s">
        <v>5</v>
      </c>
      <c r="E117">
        <v>0</v>
      </c>
      <c r="F117" t="s">
        <v>6</v>
      </c>
      <c r="G117">
        <v>17</v>
      </c>
      <c r="H117" t="s">
        <v>7</v>
      </c>
      <c r="I117">
        <v>5</v>
      </c>
      <c r="J117" t="s">
        <v>8</v>
      </c>
      <c r="K117">
        <v>0</v>
      </c>
      <c r="L117" t="s">
        <v>9</v>
      </c>
      <c r="M117">
        <v>0</v>
      </c>
      <c r="N117" t="s">
        <v>10</v>
      </c>
      <c r="O117">
        <v>12</v>
      </c>
      <c r="P117" t="s">
        <v>11</v>
      </c>
      <c r="Q117">
        <v>0</v>
      </c>
      <c r="R117" t="s">
        <v>12</v>
      </c>
      <c r="S117">
        <v>0</v>
      </c>
      <c r="T117" t="s">
        <v>13</v>
      </c>
      <c r="U117">
        <v>0</v>
      </c>
      <c r="V117" t="s">
        <v>14</v>
      </c>
      <c r="W117">
        <v>0</v>
      </c>
      <c r="X117" t="s">
        <v>15</v>
      </c>
      <c r="Y117">
        <v>0</v>
      </c>
      <c r="Z117" t="s">
        <v>16</v>
      </c>
      <c r="AA117">
        <v>0</v>
      </c>
      <c r="AB117" t="s">
        <v>17</v>
      </c>
      <c r="AC117">
        <v>0</v>
      </c>
      <c r="AD117" t="s">
        <v>18</v>
      </c>
      <c r="AE117">
        <v>0</v>
      </c>
      <c r="AF117" t="s">
        <v>19</v>
      </c>
      <c r="AG117">
        <v>0</v>
      </c>
      <c r="AH117" t="s">
        <v>20</v>
      </c>
      <c r="AI117">
        <v>0</v>
      </c>
      <c r="AJ117" t="s">
        <v>21</v>
      </c>
      <c r="AK117">
        <v>0</v>
      </c>
      <c r="AL117" t="s">
        <v>22</v>
      </c>
      <c r="AM117">
        <v>0</v>
      </c>
      <c r="AN117" t="s">
        <v>23</v>
      </c>
      <c r="AO117">
        <v>0</v>
      </c>
      <c r="AP117" t="s">
        <v>24</v>
      </c>
      <c r="AQ117">
        <v>0</v>
      </c>
      <c r="AR117" t="s">
        <v>25</v>
      </c>
      <c r="AS117">
        <v>0</v>
      </c>
      <c r="AT117" t="s">
        <v>26</v>
      </c>
      <c r="AU117">
        <v>0</v>
      </c>
      <c r="AV117" t="s">
        <v>27</v>
      </c>
      <c r="AW117">
        <v>0</v>
      </c>
      <c r="AX117" t="s">
        <v>28</v>
      </c>
      <c r="AY117">
        <v>0</v>
      </c>
      <c r="AZ117" t="s">
        <v>29</v>
      </c>
      <c r="BA117">
        <v>0</v>
      </c>
    </row>
    <row r="118" spans="1:53" x14ac:dyDescent="0.25">
      <c r="A118">
        <v>722000000</v>
      </c>
      <c r="B118" s="345" t="s">
        <v>138</v>
      </c>
      <c r="C118" s="345" t="s">
        <v>131</v>
      </c>
      <c r="D118" t="s">
        <v>5</v>
      </c>
      <c r="E118">
        <v>0</v>
      </c>
      <c r="F118" t="s">
        <v>6</v>
      </c>
      <c r="G118">
        <v>0</v>
      </c>
      <c r="H118" t="s">
        <v>7</v>
      </c>
      <c r="I118">
        <v>0</v>
      </c>
      <c r="J118" t="s">
        <v>8</v>
      </c>
      <c r="K118">
        <v>0</v>
      </c>
      <c r="L118" t="s">
        <v>9</v>
      </c>
      <c r="M118">
        <v>0</v>
      </c>
      <c r="N118" t="s">
        <v>10</v>
      </c>
      <c r="O118">
        <v>0</v>
      </c>
      <c r="P118" t="s">
        <v>11</v>
      </c>
      <c r="Q118">
        <v>0</v>
      </c>
      <c r="R118" t="s">
        <v>12</v>
      </c>
      <c r="S118">
        <v>0</v>
      </c>
      <c r="T118" t="s">
        <v>13</v>
      </c>
      <c r="U118">
        <v>0</v>
      </c>
      <c r="V118" t="s">
        <v>14</v>
      </c>
      <c r="W118">
        <v>0</v>
      </c>
      <c r="X118" t="s">
        <v>15</v>
      </c>
      <c r="Y118">
        <v>0</v>
      </c>
      <c r="Z118" t="s">
        <v>16</v>
      </c>
      <c r="AA118">
        <v>0</v>
      </c>
      <c r="AB118" t="s">
        <v>17</v>
      </c>
      <c r="AC118">
        <v>0</v>
      </c>
      <c r="AD118" t="s">
        <v>18</v>
      </c>
      <c r="AE118">
        <v>0</v>
      </c>
      <c r="AF118" t="s">
        <v>19</v>
      </c>
      <c r="AG118">
        <v>0</v>
      </c>
      <c r="AH118" t="s">
        <v>20</v>
      </c>
      <c r="AI118">
        <v>0</v>
      </c>
      <c r="AJ118" t="s">
        <v>21</v>
      </c>
      <c r="AK118">
        <v>0</v>
      </c>
      <c r="AL118" t="s">
        <v>22</v>
      </c>
      <c r="AM118">
        <v>0</v>
      </c>
      <c r="AN118" t="s">
        <v>23</v>
      </c>
      <c r="AO118">
        <v>42</v>
      </c>
      <c r="AP118" t="s">
        <v>24</v>
      </c>
      <c r="AQ118">
        <v>0</v>
      </c>
      <c r="AR118" t="s">
        <v>25</v>
      </c>
      <c r="AS118">
        <v>0</v>
      </c>
      <c r="AT118" t="s">
        <v>26</v>
      </c>
      <c r="AU118">
        <v>0</v>
      </c>
      <c r="AV118" t="s">
        <v>27</v>
      </c>
      <c r="AW118">
        <v>0</v>
      </c>
      <c r="AX118" t="s">
        <v>28</v>
      </c>
      <c r="AY118">
        <v>0</v>
      </c>
      <c r="AZ118" t="s">
        <v>29</v>
      </c>
      <c r="BA118">
        <v>0</v>
      </c>
    </row>
    <row r="119" spans="1:53" x14ac:dyDescent="0.25">
      <c r="A119">
        <v>725000000</v>
      </c>
      <c r="B119" s="346" t="s">
        <v>139</v>
      </c>
      <c r="C119" s="346" t="s">
        <v>107</v>
      </c>
      <c r="D119" t="s">
        <v>5</v>
      </c>
      <c r="E119">
        <v>19</v>
      </c>
      <c r="F119" t="s">
        <v>6</v>
      </c>
      <c r="G119">
        <v>20</v>
      </c>
      <c r="H119" t="s">
        <v>7</v>
      </c>
      <c r="I119">
        <v>5</v>
      </c>
      <c r="J119" t="s">
        <v>8</v>
      </c>
      <c r="K119" t="s">
        <v>510</v>
      </c>
      <c r="L119" t="s">
        <v>9</v>
      </c>
      <c r="M119" t="s">
        <v>510</v>
      </c>
      <c r="N119" t="s">
        <v>10</v>
      </c>
      <c r="O119" t="s">
        <v>510</v>
      </c>
      <c r="P119" t="s">
        <v>11</v>
      </c>
      <c r="Q119" t="s">
        <v>510</v>
      </c>
      <c r="R119" t="s">
        <v>12</v>
      </c>
      <c r="S119" t="s">
        <v>510</v>
      </c>
      <c r="T119" t="s">
        <v>13</v>
      </c>
      <c r="U119" t="s">
        <v>510</v>
      </c>
      <c r="V119" t="s">
        <v>14</v>
      </c>
      <c r="W119" t="s">
        <v>510</v>
      </c>
      <c r="X119" t="s">
        <v>15</v>
      </c>
      <c r="Y119" t="s">
        <v>510</v>
      </c>
      <c r="Z119" t="s">
        <v>16</v>
      </c>
      <c r="AA119" t="s">
        <v>510</v>
      </c>
      <c r="AB119" t="s">
        <v>17</v>
      </c>
      <c r="AC119">
        <v>7</v>
      </c>
      <c r="AD119" t="s">
        <v>18</v>
      </c>
      <c r="AE119">
        <v>6</v>
      </c>
      <c r="AF119" t="s">
        <v>19</v>
      </c>
      <c r="AG119" t="s">
        <v>511</v>
      </c>
      <c r="AH119" t="s">
        <v>20</v>
      </c>
      <c r="AI119" t="s">
        <v>510</v>
      </c>
      <c r="AJ119" t="s">
        <v>21</v>
      </c>
      <c r="AK119" t="s">
        <v>510</v>
      </c>
      <c r="AL119" t="s">
        <v>22</v>
      </c>
      <c r="AM119" t="s">
        <v>510</v>
      </c>
      <c r="AN119" t="s">
        <v>23</v>
      </c>
      <c r="AO119" t="s">
        <v>510</v>
      </c>
      <c r="AP119" t="s">
        <v>24</v>
      </c>
      <c r="AQ119" t="s">
        <v>510</v>
      </c>
      <c r="AR119" t="s">
        <v>25</v>
      </c>
      <c r="AS119" t="s">
        <v>510</v>
      </c>
      <c r="AT119" t="s">
        <v>26</v>
      </c>
      <c r="AU119" t="s">
        <v>510</v>
      </c>
      <c r="AV119" t="s">
        <v>27</v>
      </c>
      <c r="AW119" t="s">
        <v>510</v>
      </c>
      <c r="AX119" t="s">
        <v>28</v>
      </c>
      <c r="AY119">
        <v>0</v>
      </c>
      <c r="AZ119" t="s">
        <v>29</v>
      </c>
      <c r="BA119" t="s">
        <v>510</v>
      </c>
    </row>
    <row r="120" spans="1:53" x14ac:dyDescent="0.25">
      <c r="A120">
        <v>725000000</v>
      </c>
      <c r="B120" s="345" t="s">
        <v>139</v>
      </c>
      <c r="C120" s="345" t="s">
        <v>140</v>
      </c>
      <c r="D120" t="s">
        <v>5</v>
      </c>
      <c r="E120"/>
      <c r="F120" t="s">
        <v>6</v>
      </c>
      <c r="G120"/>
      <c r="H120" t="s">
        <v>7</v>
      </c>
      <c r="I120"/>
      <c r="J120" t="s">
        <v>8</v>
      </c>
      <c r="K120"/>
      <c r="L120" t="s">
        <v>9</v>
      </c>
      <c r="M120"/>
      <c r="N120" t="s">
        <v>10</v>
      </c>
      <c r="O120"/>
      <c r="P120" t="s">
        <v>11</v>
      </c>
      <c r="Q120"/>
      <c r="R120" t="s">
        <v>12</v>
      </c>
      <c r="S120">
        <v>20</v>
      </c>
      <c r="T120" t="s">
        <v>13</v>
      </c>
      <c r="U120"/>
      <c r="V120" t="s">
        <v>14</v>
      </c>
      <c r="W120"/>
      <c r="X120" t="s">
        <v>15</v>
      </c>
      <c r="Y120"/>
      <c r="Z120" t="s">
        <v>16</v>
      </c>
      <c r="AA120"/>
      <c r="AB120" t="s">
        <v>17</v>
      </c>
      <c r="AC120"/>
      <c r="AD120" t="s">
        <v>18</v>
      </c>
      <c r="AE120"/>
      <c r="AF120" t="s">
        <v>19</v>
      </c>
      <c r="AG120"/>
      <c r="AH120" t="s">
        <v>20</v>
      </c>
      <c r="AI120"/>
      <c r="AJ120" t="s">
        <v>21</v>
      </c>
      <c r="AK120">
        <v>14</v>
      </c>
      <c r="AL120" t="s">
        <v>22</v>
      </c>
      <c r="AM120"/>
      <c r="AN120" t="s">
        <v>23</v>
      </c>
      <c r="AO120"/>
      <c r="AP120" t="s">
        <v>24</v>
      </c>
      <c r="AQ120"/>
      <c r="AR120" t="s">
        <v>25</v>
      </c>
      <c r="AS120"/>
      <c r="AT120" t="s">
        <v>26</v>
      </c>
      <c r="AU120"/>
      <c r="AV120" t="s">
        <v>27</v>
      </c>
      <c r="AW120"/>
      <c r="AX120" t="s">
        <v>28</v>
      </c>
      <c r="AY120"/>
      <c r="AZ120" t="s">
        <v>29</v>
      </c>
      <c r="BA120">
        <v>10</v>
      </c>
    </row>
    <row r="121" spans="1:53" x14ac:dyDescent="0.25">
      <c r="A121">
        <v>725000000</v>
      </c>
      <c r="B121" s="345" t="s">
        <v>139</v>
      </c>
      <c r="C121" s="345" t="s">
        <v>141</v>
      </c>
      <c r="D121" t="s">
        <v>5</v>
      </c>
      <c r="E121" t="s">
        <v>510</v>
      </c>
      <c r="F121" t="s">
        <v>6</v>
      </c>
      <c r="G121">
        <v>16</v>
      </c>
      <c r="H121" t="s">
        <v>7</v>
      </c>
      <c r="I121" t="s">
        <v>510</v>
      </c>
      <c r="J121" t="s">
        <v>8</v>
      </c>
      <c r="K121" t="s">
        <v>510</v>
      </c>
      <c r="L121" t="s">
        <v>9</v>
      </c>
      <c r="M121" t="s">
        <v>510</v>
      </c>
      <c r="N121" t="s">
        <v>10</v>
      </c>
      <c r="O121" t="s">
        <v>511</v>
      </c>
      <c r="P121" t="s">
        <v>11</v>
      </c>
      <c r="Q121" t="s">
        <v>510</v>
      </c>
      <c r="R121" t="s">
        <v>12</v>
      </c>
      <c r="S121" t="s">
        <v>510</v>
      </c>
      <c r="T121" t="s">
        <v>13</v>
      </c>
      <c r="U121" t="s">
        <v>510</v>
      </c>
      <c r="V121" t="s">
        <v>14</v>
      </c>
      <c r="W121" t="s">
        <v>510</v>
      </c>
      <c r="X121" t="s">
        <v>15</v>
      </c>
      <c r="Y121" t="s">
        <v>510</v>
      </c>
      <c r="Z121" t="s">
        <v>16</v>
      </c>
      <c r="AA121" t="s">
        <v>510</v>
      </c>
      <c r="AB121" t="s">
        <v>17</v>
      </c>
      <c r="AC121" t="s">
        <v>510</v>
      </c>
      <c r="AD121" t="s">
        <v>18</v>
      </c>
      <c r="AE121" t="s">
        <v>510</v>
      </c>
      <c r="AF121" t="s">
        <v>19</v>
      </c>
      <c r="AG121" t="s">
        <v>510</v>
      </c>
      <c r="AH121" t="s">
        <v>20</v>
      </c>
      <c r="AI121" t="s">
        <v>510</v>
      </c>
      <c r="AJ121" t="s">
        <v>21</v>
      </c>
      <c r="AK121" t="s">
        <v>510</v>
      </c>
      <c r="AL121" t="s">
        <v>22</v>
      </c>
      <c r="AM121" t="s">
        <v>510</v>
      </c>
      <c r="AN121" t="s">
        <v>23</v>
      </c>
      <c r="AO121" t="s">
        <v>510</v>
      </c>
      <c r="AP121" t="s">
        <v>24</v>
      </c>
      <c r="AQ121" t="s">
        <v>510</v>
      </c>
      <c r="AR121" t="s">
        <v>25</v>
      </c>
      <c r="AS121" t="s">
        <v>510</v>
      </c>
      <c r="AT121" t="s">
        <v>26</v>
      </c>
      <c r="AU121" t="s">
        <v>510</v>
      </c>
      <c r="AV121" t="s">
        <v>27</v>
      </c>
      <c r="AW121" t="s">
        <v>510</v>
      </c>
      <c r="AX121" t="s">
        <v>28</v>
      </c>
      <c r="AY121" t="s">
        <v>510</v>
      </c>
      <c r="AZ121" t="s">
        <v>29</v>
      </c>
      <c r="BA121" t="s">
        <v>510</v>
      </c>
    </row>
    <row r="122" spans="1:53" x14ac:dyDescent="0.25">
      <c r="C122" s="218"/>
      <c r="D122" s="81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</row>
    <row r="123" spans="1:53" x14ac:dyDescent="0.25">
      <c r="C123" s="218"/>
      <c r="D123" s="81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</row>
    <row r="124" spans="1:53" x14ac:dyDescent="0.25">
      <c r="C124" s="218"/>
      <c r="D124" s="81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</row>
    <row r="125" spans="1:53" x14ac:dyDescent="0.25">
      <c r="C125" s="218"/>
      <c r="D125" s="81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</row>
    <row r="126" spans="1:53" x14ac:dyDescent="0.25">
      <c r="C126" s="218"/>
      <c r="D126" s="81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</row>
    <row r="127" spans="1:53" x14ac:dyDescent="0.25">
      <c r="C127" s="218"/>
      <c r="D127" s="81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</row>
    <row r="128" spans="1:53" x14ac:dyDescent="0.25">
      <c r="C128" s="218"/>
      <c r="D128" s="81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</row>
    <row r="129" spans="2:29" x14ac:dyDescent="0.25">
      <c r="C129" s="218"/>
      <c r="D129" s="81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</row>
    <row r="130" spans="2:29" x14ac:dyDescent="0.25">
      <c r="C130" s="218"/>
      <c r="D130" s="81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</row>
    <row r="131" spans="2:29" x14ac:dyDescent="0.25">
      <c r="C131" s="218"/>
      <c r="D131" s="81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</row>
    <row r="132" spans="2:29" ht="18.75" x14ac:dyDescent="0.3">
      <c r="B132" s="343"/>
      <c r="C132" s="218"/>
      <c r="D132" s="81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</row>
    <row r="133" spans="2:29" ht="18.75" x14ac:dyDescent="0.3">
      <c r="B133" s="343"/>
      <c r="C133" s="218"/>
      <c r="D133" s="81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</row>
    <row r="134" spans="2:29" ht="18.75" x14ac:dyDescent="0.3">
      <c r="B134" s="343"/>
      <c r="C134" s="218"/>
      <c r="D134" s="81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</row>
    <row r="135" spans="2:29" ht="18.75" x14ac:dyDescent="0.3">
      <c r="B135" s="343"/>
      <c r="C135" s="218"/>
      <c r="D135" s="81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</row>
    <row r="136" spans="2:29" ht="18.75" x14ac:dyDescent="0.3">
      <c r="B136" s="343"/>
      <c r="C136" s="218"/>
      <c r="D136" s="81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</row>
    <row r="137" spans="2:29" ht="18.75" x14ac:dyDescent="0.3">
      <c r="B137" s="343"/>
      <c r="C137" s="218"/>
      <c r="D137" s="81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</row>
    <row r="138" spans="2:29" ht="18.75" x14ac:dyDescent="0.3">
      <c r="B138" s="343"/>
      <c r="C138" s="218"/>
      <c r="D138" s="81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</row>
    <row r="139" spans="2:29" ht="18.75" x14ac:dyDescent="0.3">
      <c r="B139" s="343"/>
      <c r="C139" s="218"/>
      <c r="D139" s="81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</row>
    <row r="140" spans="2:29" ht="18.75" x14ac:dyDescent="0.3">
      <c r="B140" s="343"/>
      <c r="C140" s="218"/>
      <c r="D140" s="81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</row>
    <row r="141" spans="2:29" ht="18.75" x14ac:dyDescent="0.3">
      <c r="B141" s="343"/>
      <c r="C141" s="218"/>
      <c r="D141" s="81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</row>
    <row r="142" spans="2:29" ht="18.75" x14ac:dyDescent="0.3">
      <c r="B142" s="343"/>
      <c r="C142" s="218"/>
      <c r="D142" s="81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</row>
    <row r="143" spans="2:29" ht="18.75" x14ac:dyDescent="0.3">
      <c r="B143" s="343"/>
      <c r="C143" s="218"/>
      <c r="D143" s="81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</row>
    <row r="144" spans="2:29" ht="18.75" x14ac:dyDescent="0.3">
      <c r="B144" s="343"/>
      <c r="C144" s="218"/>
      <c r="D144" s="81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</row>
    <row r="145" spans="1:29" ht="18.75" x14ac:dyDescent="0.3">
      <c r="B145" s="343"/>
      <c r="C145" s="218"/>
      <c r="D145" s="81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</row>
    <row r="146" spans="1:29" ht="18.75" x14ac:dyDescent="0.3">
      <c r="B146" s="343"/>
      <c r="C146" s="218"/>
      <c r="D146" s="81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</row>
    <row r="147" spans="1:29" ht="18.75" x14ac:dyDescent="0.3">
      <c r="B147" s="343"/>
      <c r="C147" s="218"/>
      <c r="D147" s="81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</row>
    <row r="148" spans="1:29" ht="18.75" x14ac:dyDescent="0.3">
      <c r="B148" s="343"/>
      <c r="C148" s="218"/>
      <c r="D148" s="81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</row>
    <row r="149" spans="1:29" ht="18.75" x14ac:dyDescent="0.3">
      <c r="A149" s="60"/>
      <c r="B149" s="342"/>
      <c r="C149" s="60"/>
      <c r="D149" s="80"/>
    </row>
    <row r="150" spans="1:29" ht="18.75" x14ac:dyDescent="0.3">
      <c r="A150" s="60"/>
      <c r="B150" s="342"/>
      <c r="C150" s="60"/>
      <c r="D150" s="80"/>
    </row>
    <row r="151" spans="1:29" ht="18.75" x14ac:dyDescent="0.3">
      <c r="A151" s="60"/>
      <c r="B151" s="342"/>
      <c r="C151" s="60"/>
      <c r="D151" s="80"/>
    </row>
    <row r="152" spans="1:29" ht="18.75" x14ac:dyDescent="0.3">
      <c r="A152" s="60"/>
      <c r="B152" s="342"/>
      <c r="C152" s="60"/>
      <c r="D152" s="80"/>
    </row>
    <row r="153" spans="1:29" ht="18.75" x14ac:dyDescent="0.3">
      <c r="A153" s="60"/>
      <c r="B153" s="342"/>
      <c r="C153" s="60"/>
      <c r="D153" s="80"/>
    </row>
    <row r="154" spans="1:29" ht="18.75" x14ac:dyDescent="0.3">
      <c r="A154" s="60"/>
      <c r="B154" s="342"/>
      <c r="C154" s="60"/>
      <c r="D154" s="80"/>
    </row>
    <row r="155" spans="1:29" ht="18.75" x14ac:dyDescent="0.3">
      <c r="A155" s="60"/>
      <c r="B155" s="342"/>
      <c r="C155" s="60"/>
      <c r="D155" s="80"/>
    </row>
    <row r="156" spans="1:29" ht="18.75" x14ac:dyDescent="0.3">
      <c r="A156" s="60"/>
      <c r="B156" s="342"/>
      <c r="C156" s="60"/>
      <c r="D156" s="80"/>
    </row>
  </sheetData>
  <dataValidations count="2">
    <dataValidation type="list" showInputMessage="1" showErrorMessage="1" sqref="D10:D17 F10:F17 H10:H17 J10:J17 L10:L17 N10:N17 P10:P17 R10:R17 T10:T17 V10:V17 X10:X17 Z10:Z17 AB10:AB17 AD10:AD17 AF10:AF17 AH10:AH17 AJ10:AJ17 AL10:AL17 AN10:AN17 AP10:AP17 AR10:AR17 AT10:AT17 AV10:AV17 AX10:AX17 AZ10:AZ17 F111:F116 H111:H116 J111:J116 L111:L116 N111:N116 P111:P116 R111:R116 T111:T116 V111:V116 X111:X116 Z111:Z116 AB111:AB116 AD111:AD116 AF111:AF116 AH111:AH116 AJ111:AJ116 AL111:AL116 AN111:AN116 AP111:AP116 AR111:AR116 AT111:AT116 AV111:AV116 AX111:AX116 AZ111:AZ116 D111:D116 D20:D25 AZ20:AZ25 AX20:AX25 AV20:AV25 AT20:AT25 AR20:AR25 AP20:AP25 AN20:AN25 AL20:AL25 AJ20:AJ25 AH20:AH25 AF20:AF25 AD20:AD25 AB20:AB25 Z20:Z25 X20:X25 V20:V25 T20:T25 R20:R25 P20:P25 N20:N25 L20:L25 J20:J25 H20:H25 F20:F25 F35:F38 H35:H38 J35:J38 L35:L38 N35:N38 P35:P38 R35:R38 T35:T38 V35:V38 X35:X38 Z35:Z38 AB35:AB38 AD35:AD38 AF35:AF38 AH35:AH38 AJ35:AJ38 AL35:AL38 AN35:AN38 AP35:AP38 AR35:AR38 AT35:AT38 AV35:AV38 AX35:AX38 AZ35:AZ38 D35:D38">
      <formula1>#REF!</formula1>
    </dataValidation>
    <dataValidation type="list" showInputMessage="1" showErrorMessage="1" sqref="F2 J2:J9 AZ2 AX2 AV2 AT2 AR2 AP2 AN2 AL2 AJ2 AH2 AF2 AD2 AB2 Z2 X2 V2 T2 R2 P2 N2 L2 D2 H2">
      <formula1>$B$4:$B$28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5" workbookViewId="0">
      <selection activeCell="B25" sqref="B25"/>
    </sheetView>
  </sheetViews>
  <sheetFormatPr defaultRowHeight="15" x14ac:dyDescent="0.25"/>
  <cols>
    <col min="2" max="2" width="51.5703125" bestFit="1" customWidth="1"/>
  </cols>
  <sheetData>
    <row r="1" spans="1:3" x14ac:dyDescent="0.25">
      <c r="A1" s="135">
        <v>91</v>
      </c>
      <c r="B1" s="136" t="s">
        <v>13</v>
      </c>
      <c r="C1" s="137" t="s">
        <v>214</v>
      </c>
    </row>
    <row r="2" spans="1:3" x14ac:dyDescent="0.25">
      <c r="A2" s="135">
        <v>92</v>
      </c>
      <c r="B2" s="136" t="s">
        <v>14</v>
      </c>
      <c r="C2" s="137" t="s">
        <v>214</v>
      </c>
    </row>
    <row r="3" spans="1:3" x14ac:dyDescent="0.25">
      <c r="A3" s="135">
        <v>120</v>
      </c>
      <c r="B3" s="136" t="s">
        <v>17</v>
      </c>
      <c r="C3" s="137" t="s">
        <v>214</v>
      </c>
    </row>
    <row r="4" spans="1:3" x14ac:dyDescent="0.25">
      <c r="A4" s="135">
        <v>130</v>
      </c>
      <c r="B4" s="136" t="s">
        <v>18</v>
      </c>
      <c r="C4" s="137" t="s">
        <v>214</v>
      </c>
    </row>
    <row r="5" spans="1:3" x14ac:dyDescent="0.25">
      <c r="A5" s="135">
        <v>240</v>
      </c>
      <c r="B5" s="136" t="s">
        <v>29</v>
      </c>
      <c r="C5" s="137" t="s">
        <v>214</v>
      </c>
    </row>
    <row r="6" spans="1:3" x14ac:dyDescent="0.25">
      <c r="A6" s="135">
        <v>50</v>
      </c>
      <c r="B6" s="136" t="s">
        <v>9</v>
      </c>
      <c r="C6" s="138" t="s">
        <v>215</v>
      </c>
    </row>
    <row r="7" spans="1:3" x14ac:dyDescent="0.25">
      <c r="A7" s="135">
        <v>100</v>
      </c>
      <c r="B7" s="136" t="s">
        <v>15</v>
      </c>
      <c r="C7" s="138" t="s">
        <v>215</v>
      </c>
    </row>
    <row r="8" spans="1:3" x14ac:dyDescent="0.25">
      <c r="A8" s="135">
        <v>110</v>
      </c>
      <c r="B8" s="136" t="s">
        <v>16</v>
      </c>
      <c r="C8" s="138" t="s">
        <v>215</v>
      </c>
    </row>
    <row r="9" spans="1:3" x14ac:dyDescent="0.25">
      <c r="A9" s="135">
        <v>140</v>
      </c>
      <c r="B9" s="136" t="s">
        <v>19</v>
      </c>
      <c r="C9" s="138" t="s">
        <v>215</v>
      </c>
    </row>
    <row r="10" spans="1:3" x14ac:dyDescent="0.25">
      <c r="A10" s="135">
        <v>150</v>
      </c>
      <c r="B10" s="136" t="s">
        <v>20</v>
      </c>
      <c r="C10" s="138" t="s">
        <v>215</v>
      </c>
    </row>
    <row r="11" spans="1:3" x14ac:dyDescent="0.25">
      <c r="A11" s="135">
        <v>160</v>
      </c>
      <c r="B11" s="136" t="s">
        <v>21</v>
      </c>
      <c r="C11" s="138" t="s">
        <v>215</v>
      </c>
    </row>
    <row r="12" spans="1:3" x14ac:dyDescent="0.25">
      <c r="A12" s="135">
        <v>170</v>
      </c>
      <c r="B12" s="136" t="s">
        <v>22</v>
      </c>
      <c r="C12" s="138" t="s">
        <v>215</v>
      </c>
    </row>
    <row r="13" spans="1:3" x14ac:dyDescent="0.25">
      <c r="A13" s="135">
        <v>180</v>
      </c>
      <c r="B13" s="136" t="s">
        <v>23</v>
      </c>
      <c r="C13" s="139" t="s">
        <v>216</v>
      </c>
    </row>
    <row r="14" spans="1:3" x14ac:dyDescent="0.25">
      <c r="A14" s="135">
        <v>190</v>
      </c>
      <c r="B14" s="136" t="s">
        <v>24</v>
      </c>
      <c r="C14" s="140" t="s">
        <v>217</v>
      </c>
    </row>
    <row r="15" spans="1:3" x14ac:dyDescent="0.25">
      <c r="A15" s="135">
        <v>200</v>
      </c>
      <c r="B15" s="136" t="s">
        <v>25</v>
      </c>
      <c r="C15" s="140" t="s">
        <v>217</v>
      </c>
    </row>
    <row r="16" spans="1:3" x14ac:dyDescent="0.25">
      <c r="A16" s="135">
        <v>10</v>
      </c>
      <c r="B16" s="136" t="s">
        <v>5</v>
      </c>
      <c r="C16" s="141" t="s">
        <v>218</v>
      </c>
    </row>
    <row r="17" spans="1:3" x14ac:dyDescent="0.25">
      <c r="A17" s="135">
        <v>60</v>
      </c>
      <c r="B17" s="136" t="s">
        <v>10</v>
      </c>
      <c r="C17" s="141" t="s">
        <v>218</v>
      </c>
    </row>
    <row r="18" spans="1:3" x14ac:dyDescent="0.25">
      <c r="A18" s="135">
        <v>70</v>
      </c>
      <c r="B18" s="136" t="s">
        <v>11</v>
      </c>
      <c r="C18" s="141" t="s">
        <v>218</v>
      </c>
    </row>
    <row r="19" spans="1:3" x14ac:dyDescent="0.25">
      <c r="A19" s="135">
        <v>80</v>
      </c>
      <c r="B19" s="136" t="s">
        <v>12</v>
      </c>
      <c r="C19" s="141" t="s">
        <v>218</v>
      </c>
    </row>
    <row r="20" spans="1:3" x14ac:dyDescent="0.25">
      <c r="A20" s="135">
        <v>210</v>
      </c>
      <c r="B20" s="136" t="s">
        <v>26</v>
      </c>
      <c r="C20" s="141" t="s">
        <v>218</v>
      </c>
    </row>
    <row r="21" spans="1:3" x14ac:dyDescent="0.25">
      <c r="A21" s="135">
        <v>220</v>
      </c>
      <c r="B21" s="136" t="s">
        <v>27</v>
      </c>
      <c r="C21" s="138" t="s">
        <v>215</v>
      </c>
    </row>
    <row r="22" spans="1:3" x14ac:dyDescent="0.25">
      <c r="A22" s="135">
        <v>230</v>
      </c>
      <c r="B22" s="136" t="s">
        <v>28</v>
      </c>
      <c r="C22" s="141" t="s">
        <v>218</v>
      </c>
    </row>
    <row r="23" spans="1:3" x14ac:dyDescent="0.25">
      <c r="A23" s="135">
        <v>20</v>
      </c>
      <c r="B23" s="136" t="s">
        <v>6</v>
      </c>
      <c r="C23" s="136" t="s">
        <v>219</v>
      </c>
    </row>
    <row r="24" spans="1:3" x14ac:dyDescent="0.25">
      <c r="A24" s="135">
        <v>30</v>
      </c>
      <c r="B24" s="136" t="s">
        <v>7</v>
      </c>
      <c r="C24" s="136" t="s">
        <v>219</v>
      </c>
    </row>
    <row r="25" spans="1:3" x14ac:dyDescent="0.25">
      <c r="A25" s="135">
        <v>40</v>
      </c>
      <c r="B25" s="136" t="s">
        <v>8</v>
      </c>
      <c r="C25" s="136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0"/>
  <sheetViews>
    <sheetView workbookViewId="0">
      <pane ySplit="2" topLeftCell="A3" activePane="bottomLeft" state="frozen"/>
      <selection pane="bottomLeft" activeCell="Y1" sqref="Y1"/>
    </sheetView>
  </sheetViews>
  <sheetFormatPr defaultColWidth="8.5703125" defaultRowHeight="15" x14ac:dyDescent="0.25"/>
  <cols>
    <col min="1" max="1" width="40.42578125" customWidth="1"/>
    <col min="2" max="2" width="37.5703125" customWidth="1"/>
    <col min="3" max="3" width="8.5703125" style="1" customWidth="1"/>
    <col min="4" max="4" width="7.5703125" hidden="1" customWidth="1"/>
    <col min="5" max="5" width="8.5703125" hidden="1" customWidth="1"/>
    <col min="6" max="6" width="17.140625" hidden="1" customWidth="1"/>
    <col min="7" max="7" width="8.5703125" hidden="1" customWidth="1"/>
    <col min="8" max="9" width="13.42578125" hidden="1" customWidth="1"/>
    <col min="10" max="10" width="14.42578125" hidden="1" customWidth="1"/>
    <col min="11" max="12" width="16.42578125" hidden="1" customWidth="1"/>
    <col min="13" max="14" width="13.85546875" hidden="1" customWidth="1"/>
    <col min="15" max="15" width="20.140625" hidden="1" customWidth="1"/>
    <col min="16" max="16" width="20" hidden="1" customWidth="1"/>
    <col min="17" max="18" width="14.5703125" hidden="1" customWidth="1"/>
    <col min="19" max="20" width="13.85546875" hidden="1" customWidth="1"/>
    <col min="21" max="22" width="14" hidden="1" customWidth="1"/>
    <col min="23" max="23" width="16.85546875" hidden="1" customWidth="1"/>
    <col min="24" max="24" width="14.140625" hidden="1" customWidth="1"/>
    <col min="25" max="25" width="8.140625" style="15" customWidth="1"/>
    <col min="26" max="26" width="6.42578125" style="15" hidden="1" customWidth="1"/>
    <col min="27" max="27" width="15.5703125" hidden="1" customWidth="1"/>
    <col min="28" max="28" width="11.42578125" hidden="1" customWidth="1"/>
    <col min="29" max="30" width="12.85546875" hidden="1" customWidth="1"/>
    <col min="31" max="32" width="12.5703125" hidden="1" customWidth="1"/>
    <col min="33" max="33" width="11.42578125" hidden="1" customWidth="1"/>
    <col min="34" max="34" width="19.140625" hidden="1" customWidth="1"/>
    <col min="35" max="35" width="13.85546875" hidden="1" customWidth="1"/>
    <col min="36" max="36" width="8.28515625" customWidth="1"/>
    <col min="37" max="37" width="11.42578125" hidden="1" customWidth="1"/>
    <col min="38" max="38" width="11.5703125" hidden="1" customWidth="1"/>
    <col min="39" max="39" width="12.42578125" hidden="1" customWidth="1"/>
    <col min="40" max="40" width="11.85546875" hidden="1" customWidth="1"/>
    <col min="41" max="41" width="13.85546875" hidden="1" customWidth="1"/>
    <col min="42" max="42" width="11.42578125" hidden="1" customWidth="1"/>
    <col min="43" max="43" width="11.140625" hidden="1" customWidth="1"/>
    <col min="44" max="44" width="11.42578125" hidden="1" customWidth="1"/>
    <col min="45" max="45" width="11.140625" hidden="1" customWidth="1"/>
    <col min="46" max="46" width="11.140625" style="15" hidden="1" customWidth="1"/>
    <col min="47" max="48" width="11.140625" customWidth="1"/>
    <col min="49" max="49" width="13.42578125" hidden="1" customWidth="1"/>
    <col min="50" max="50" width="11.5703125" hidden="1" customWidth="1"/>
    <col min="51" max="51" width="19.5703125" hidden="1" customWidth="1"/>
    <col min="52" max="52" width="11.140625" hidden="1" customWidth="1"/>
    <col min="53" max="53" width="9.5703125" hidden="1" customWidth="1"/>
    <col min="54" max="54" width="14.42578125" style="15" hidden="1" customWidth="1"/>
    <col min="55" max="55" width="15.5703125" style="15" hidden="1" customWidth="1"/>
    <col min="56" max="57" width="15.85546875" style="15" hidden="1" customWidth="1"/>
    <col min="58" max="59" width="16.85546875" style="15" hidden="1" customWidth="1"/>
    <col min="60" max="60" width="13.85546875" style="15" hidden="1" customWidth="1"/>
    <col min="61" max="61" width="11.42578125" style="15" hidden="1" customWidth="1"/>
    <col min="62" max="62" width="12.5703125" style="15" hidden="1" customWidth="1"/>
    <col min="63" max="63" width="16.42578125" hidden="1" customWidth="1"/>
    <col min="64" max="64" width="12.140625" hidden="1" customWidth="1"/>
    <col min="65" max="65" width="11.42578125" hidden="1" customWidth="1"/>
    <col min="66" max="66" width="18.85546875" style="15" hidden="1" customWidth="1"/>
    <col min="67" max="67" width="11.85546875" hidden="1" customWidth="1"/>
    <col min="68" max="68" width="14.140625" hidden="1" customWidth="1"/>
    <col min="69" max="69" width="10" hidden="1" customWidth="1"/>
    <col min="70" max="70" width="16" hidden="1" customWidth="1"/>
    <col min="71" max="71" width="7.5703125" hidden="1" customWidth="1"/>
    <col min="72" max="72" width="14.42578125" hidden="1" customWidth="1"/>
    <col min="73" max="73" width="8" hidden="1" customWidth="1"/>
    <col min="74" max="74" width="10.85546875" hidden="1" customWidth="1"/>
    <col min="75" max="75" width="10.42578125" hidden="1" customWidth="1"/>
    <col min="76" max="76" width="12" hidden="1" customWidth="1"/>
    <col min="77" max="77" width="14" hidden="1" customWidth="1"/>
    <col min="78" max="78" width="12.5703125" hidden="1" customWidth="1"/>
    <col min="79" max="79" width="14.5703125" hidden="1" customWidth="1"/>
    <col min="80" max="80" width="10.85546875" hidden="1" customWidth="1"/>
    <col min="81" max="81" width="15" hidden="1" customWidth="1"/>
    <col min="82" max="82" width="12" hidden="1" customWidth="1"/>
    <col min="83" max="83" width="15.5703125" hidden="1" customWidth="1"/>
    <col min="84" max="84" width="12.85546875" hidden="1" customWidth="1"/>
    <col min="85" max="85" width="20.5703125" hidden="1" customWidth="1"/>
    <col min="86" max="86" width="12.5703125" hidden="1" customWidth="1"/>
    <col min="87" max="87" width="9.5703125" hidden="1" customWidth="1"/>
    <col min="88" max="88" width="15.85546875" hidden="1" customWidth="1"/>
    <col min="89" max="90" width="11.5703125" hidden="1" customWidth="1"/>
    <col min="91" max="91" width="12.85546875" hidden="1" customWidth="1"/>
    <col min="92" max="92" width="14.42578125" hidden="1" customWidth="1"/>
    <col min="93" max="93" width="12.5703125" style="15" hidden="1" customWidth="1"/>
    <col min="94" max="95" width="8.7109375" style="15" bestFit="1" customWidth="1"/>
    <col min="96" max="96" width="11" style="15" bestFit="1" customWidth="1"/>
    <col min="97" max="97" width="12.5703125" style="15" customWidth="1"/>
    <col min="98" max="98" width="11.28515625" style="15" bestFit="1" customWidth="1"/>
    <col min="99" max="99" width="11.7109375" style="15" bestFit="1" customWidth="1"/>
    <col min="100" max="100" width="12.5703125" style="15" customWidth="1"/>
    <col min="101" max="101" width="9.28515625" style="15" bestFit="1" customWidth="1"/>
    <col min="102" max="102" width="8.42578125" style="15" bestFit="1" customWidth="1"/>
    <col min="103" max="103" width="8.42578125" style="15" customWidth="1"/>
    <col min="104" max="104" width="9.5703125" style="15" bestFit="1" customWidth="1"/>
    <col min="105" max="105" width="10.42578125" style="15" hidden="1" customWidth="1"/>
    <col min="106" max="106" width="12.5703125" style="15" hidden="1" customWidth="1"/>
    <col min="107" max="107" width="10.140625" style="15" bestFit="1" customWidth="1"/>
    <col min="108" max="108" width="10.85546875" style="15" bestFit="1" customWidth="1"/>
    <col min="109" max="109" width="9.140625" style="15" bestFit="1" customWidth="1"/>
    <col min="110" max="110" width="11" style="15" hidden="1" customWidth="1"/>
    <col min="111" max="111" width="14.42578125" style="15" hidden="1" customWidth="1"/>
    <col min="112" max="112" width="11.5703125" style="15" hidden="1" customWidth="1"/>
    <col min="113" max="113" width="11.42578125" style="15" hidden="1" customWidth="1"/>
    <col min="114" max="114" width="14.5703125" style="15" hidden="1" customWidth="1"/>
    <col min="115" max="115" width="8.5703125" hidden="1" customWidth="1"/>
    <col min="116" max="116" width="11.42578125" hidden="1" customWidth="1"/>
    <col min="117" max="117" width="8.5703125" bestFit="1" customWidth="1"/>
    <col min="118" max="118" width="8.5703125" customWidth="1"/>
    <col min="119" max="119" width="10.42578125" bestFit="1" customWidth="1"/>
    <col min="120" max="120" width="11" hidden="1" customWidth="1"/>
    <col min="121" max="121" width="11.5703125" hidden="1" customWidth="1"/>
    <col min="122" max="123" width="14.5703125" hidden="1" customWidth="1"/>
    <col min="124" max="125" width="11.5703125" hidden="1" customWidth="1"/>
    <col min="126" max="126" width="13.42578125" hidden="1" customWidth="1"/>
    <col min="127" max="127" width="12.42578125" style="15" hidden="1" customWidth="1"/>
    <col min="128" max="128" width="9.85546875" hidden="1" customWidth="1"/>
    <col min="129" max="129" width="6.42578125" style="15" hidden="1" customWidth="1"/>
    <col min="130" max="130" width="14.85546875" hidden="1" customWidth="1"/>
    <col min="131" max="131" width="0" hidden="1" customWidth="1"/>
    <col min="132" max="132" width="15.5703125" hidden="1" customWidth="1"/>
    <col min="133" max="133" width="6.85546875" hidden="1" customWidth="1"/>
    <col min="134" max="134" width="15.5703125" hidden="1" customWidth="1"/>
    <col min="135" max="135" width="13.85546875" hidden="1" customWidth="1"/>
    <col min="136" max="136" width="9.85546875" hidden="1" customWidth="1"/>
    <col min="137" max="137" width="10.42578125" style="15" hidden="1" customWidth="1"/>
    <col min="138" max="138" width="0" hidden="1" customWidth="1"/>
    <col min="139" max="139" width="11.28515625" bestFit="1" customWidth="1"/>
    <col min="140" max="140" width="11.7109375" bestFit="1" customWidth="1"/>
    <col min="141" max="141" width="11.7109375" customWidth="1"/>
    <col min="142" max="142" width="6.42578125" bestFit="1" customWidth="1"/>
    <col min="143" max="143" width="7" hidden="1" customWidth="1"/>
  </cols>
  <sheetData>
    <row r="1" spans="1:144" ht="45" x14ac:dyDescent="0.25">
      <c r="C1" s="2" t="s">
        <v>142</v>
      </c>
      <c r="D1" s="4" t="s">
        <v>13</v>
      </c>
      <c r="E1" s="4" t="s">
        <v>14</v>
      </c>
      <c r="F1" s="4" t="s">
        <v>17</v>
      </c>
      <c r="G1" s="4" t="s">
        <v>18</v>
      </c>
      <c r="H1" s="4" t="s">
        <v>29</v>
      </c>
      <c r="I1" s="74" t="s">
        <v>156</v>
      </c>
      <c r="J1" s="75" t="s">
        <v>156</v>
      </c>
      <c r="K1" s="76" t="s">
        <v>150</v>
      </c>
      <c r="L1" s="76" t="s">
        <v>150</v>
      </c>
      <c r="M1" s="77"/>
      <c r="N1" s="78"/>
      <c r="O1" s="18"/>
      <c r="P1" s="19" t="s">
        <v>151</v>
      </c>
      <c r="Q1" s="19"/>
      <c r="R1" s="19"/>
      <c r="S1" s="19"/>
      <c r="T1" s="19"/>
      <c r="U1" s="19"/>
      <c r="V1" s="19"/>
      <c r="W1" s="19"/>
      <c r="AV1" s="441" t="s">
        <v>551</v>
      </c>
      <c r="AZ1" s="55"/>
      <c r="BM1" t="s">
        <v>175</v>
      </c>
      <c r="BO1" t="s">
        <v>176</v>
      </c>
      <c r="BP1" s="182"/>
      <c r="CP1" s="442">
        <v>5234903</v>
      </c>
      <c r="CQ1" s="435"/>
      <c r="CR1" s="435"/>
      <c r="CS1" s="435"/>
      <c r="CT1" s="435"/>
    </row>
    <row r="2" spans="1:144" x14ac:dyDescent="0.25">
      <c r="A2" s="73" t="s">
        <v>0</v>
      </c>
      <c r="B2" s="73" t="s">
        <v>1</v>
      </c>
      <c r="C2" s="6" t="s">
        <v>313</v>
      </c>
      <c r="I2" s="79" t="s">
        <v>180</v>
      </c>
      <c r="J2" s="80" t="s">
        <v>181</v>
      </c>
      <c r="K2" s="80" t="s">
        <v>183</v>
      </c>
      <c r="L2" s="80" t="s">
        <v>182</v>
      </c>
      <c r="M2" s="81" t="s">
        <v>184</v>
      </c>
      <c r="N2" s="82" t="s">
        <v>185</v>
      </c>
      <c r="O2" s="1" t="s">
        <v>167</v>
      </c>
      <c r="P2" s="1" t="s">
        <v>166</v>
      </c>
      <c r="Q2" s="1" t="s">
        <v>186</v>
      </c>
      <c r="R2" s="1" t="s">
        <v>187</v>
      </c>
      <c r="S2" s="1" t="s">
        <v>184</v>
      </c>
      <c r="T2" s="1" t="s">
        <v>185</v>
      </c>
      <c r="U2" s="1" t="s">
        <v>171</v>
      </c>
      <c r="V2" s="1" t="s">
        <v>172</v>
      </c>
      <c r="W2" s="1" t="s">
        <v>170</v>
      </c>
      <c r="X2" s="1" t="s">
        <v>169</v>
      </c>
      <c r="Y2" s="52" t="s">
        <v>312</v>
      </c>
      <c r="Z2" s="52" t="s">
        <v>333</v>
      </c>
      <c r="AA2" s="1" t="s">
        <v>274</v>
      </c>
      <c r="AB2" s="131" t="s">
        <v>155</v>
      </c>
      <c r="AC2" s="131" t="s">
        <v>239</v>
      </c>
      <c r="AD2" s="189" t="s">
        <v>277</v>
      </c>
      <c r="AE2" s="1" t="s">
        <v>211</v>
      </c>
      <c r="AF2" s="1" t="s">
        <v>174</v>
      </c>
      <c r="AG2" s="1" t="s">
        <v>360</v>
      </c>
      <c r="AH2" s="1" t="s">
        <v>276</v>
      </c>
      <c r="AI2" s="1" t="s">
        <v>178</v>
      </c>
      <c r="AJ2" s="1" t="s">
        <v>504</v>
      </c>
      <c r="AK2" s="1" t="s">
        <v>398</v>
      </c>
      <c r="AL2" s="1" t="s">
        <v>396</v>
      </c>
      <c r="AM2" s="1" t="s">
        <v>397</v>
      </c>
      <c r="AN2" s="1" t="s">
        <v>385</v>
      </c>
      <c r="AO2" s="1" t="s">
        <v>391</v>
      </c>
      <c r="AP2" s="1" t="s">
        <v>360</v>
      </c>
      <c r="AQ2" s="1" t="s">
        <v>358</v>
      </c>
      <c r="AR2" s="1" t="s">
        <v>444</v>
      </c>
      <c r="AS2" s="1" t="s">
        <v>437</v>
      </c>
      <c r="AT2" s="52" t="s">
        <v>474</v>
      </c>
      <c r="AU2" s="1" t="s">
        <v>436</v>
      </c>
      <c r="AV2" s="1" t="s">
        <v>475</v>
      </c>
      <c r="AW2" s="1" t="s">
        <v>433</v>
      </c>
      <c r="AX2" s="1" t="s">
        <v>357</v>
      </c>
      <c r="AY2" s="1" t="s">
        <v>275</v>
      </c>
      <c r="AZ2" s="1" t="s">
        <v>160</v>
      </c>
      <c r="BA2" s="1" t="s">
        <v>168</v>
      </c>
      <c r="BB2" s="52" t="s">
        <v>393</v>
      </c>
      <c r="BC2" s="52" t="s">
        <v>394</v>
      </c>
      <c r="BD2" s="52" t="s">
        <v>384</v>
      </c>
      <c r="BE2" s="52" t="s">
        <v>390</v>
      </c>
      <c r="BF2" s="52" t="s">
        <v>383</v>
      </c>
      <c r="BG2" s="52" t="s">
        <v>389</v>
      </c>
      <c r="BH2" s="52" t="s">
        <v>432</v>
      </c>
      <c r="BI2" s="52" t="s">
        <v>471</v>
      </c>
      <c r="BJ2" s="52" t="s">
        <v>470</v>
      </c>
      <c r="BK2" s="1" t="s">
        <v>355</v>
      </c>
      <c r="BL2" s="15"/>
      <c r="BM2" s="42">
        <v>5.694</v>
      </c>
      <c r="BO2" s="23" t="e">
        <f>SUM(W3,W4,W10,W13,W19)</f>
        <v>#REF!</v>
      </c>
      <c r="BP2" s="24"/>
      <c r="BQ2" s="1" t="s">
        <v>220</v>
      </c>
      <c r="BR2" s="1" t="s">
        <v>240</v>
      </c>
      <c r="BS2" s="1" t="s">
        <v>233</v>
      </c>
      <c r="BT2" s="1" t="s">
        <v>221</v>
      </c>
      <c r="BU2" s="1" t="s">
        <v>334</v>
      </c>
      <c r="BV2" s="1" t="s">
        <v>376</v>
      </c>
      <c r="BW2" s="1" t="s">
        <v>422</v>
      </c>
      <c r="BX2" s="1" t="s">
        <v>368</v>
      </c>
      <c r="BY2" s="1" t="s">
        <v>380</v>
      </c>
      <c r="BZ2" s="1" t="s">
        <v>369</v>
      </c>
      <c r="CA2" s="1" t="s">
        <v>382</v>
      </c>
      <c r="CB2" s="1" t="s">
        <v>370</v>
      </c>
      <c r="CC2" s="1" t="s">
        <v>234</v>
      </c>
      <c r="CD2" s="1" t="s">
        <v>222</v>
      </c>
      <c r="CE2" s="1" t="s">
        <v>235</v>
      </c>
      <c r="CF2" s="1" t="s">
        <v>223</v>
      </c>
      <c r="CG2" s="1" t="s">
        <v>254</v>
      </c>
      <c r="CH2" s="1" t="s">
        <v>270</v>
      </c>
      <c r="CI2" s="1" t="s">
        <v>224</v>
      </c>
      <c r="CJ2" s="1" t="s">
        <v>264</v>
      </c>
      <c r="CK2" s="1" t="s">
        <v>225</v>
      </c>
      <c r="CL2" s="1" t="s">
        <v>371</v>
      </c>
      <c r="CM2" s="1" t="s">
        <v>372</v>
      </c>
      <c r="CN2" s="1" t="s">
        <v>373</v>
      </c>
      <c r="CO2" s="52" t="s">
        <v>381</v>
      </c>
      <c r="CP2" s="52"/>
      <c r="CQ2" s="52" t="s">
        <v>548</v>
      </c>
      <c r="CR2" s="52" t="s">
        <v>549</v>
      </c>
      <c r="CS2" s="52" t="s">
        <v>550</v>
      </c>
      <c r="CT2" s="52" t="s">
        <v>546</v>
      </c>
      <c r="CU2" s="52" t="s">
        <v>545</v>
      </c>
      <c r="CV2" s="52"/>
      <c r="CW2" s="52"/>
      <c r="CX2" s="52" t="s">
        <v>445</v>
      </c>
      <c r="CY2" s="52" t="s">
        <v>512</v>
      </c>
      <c r="CZ2" s="52" t="s">
        <v>513</v>
      </c>
      <c r="DA2" s="52" t="s">
        <v>446</v>
      </c>
      <c r="DB2" s="52" t="s">
        <v>423</v>
      </c>
      <c r="DC2" s="52" t="s">
        <v>515</v>
      </c>
      <c r="DD2" s="52" t="s">
        <v>516</v>
      </c>
      <c r="DE2" s="52" t="s">
        <v>519</v>
      </c>
      <c r="DF2" s="52" t="s">
        <v>462</v>
      </c>
      <c r="DG2" s="52" t="s">
        <v>429</v>
      </c>
      <c r="DH2" s="52" t="s">
        <v>463</v>
      </c>
      <c r="DI2" s="52" t="s">
        <v>430</v>
      </c>
      <c r="DJ2" s="52" t="s">
        <v>464</v>
      </c>
      <c r="DK2" s="1" t="s">
        <v>330</v>
      </c>
      <c r="DL2" s="1" t="s">
        <v>377</v>
      </c>
      <c r="DM2" s="1" t="s">
        <v>447</v>
      </c>
      <c r="DN2" s="1" t="s">
        <v>520</v>
      </c>
      <c r="DO2" s="1" t="s">
        <v>521</v>
      </c>
      <c r="DP2" s="1" t="s">
        <v>448</v>
      </c>
      <c r="DQ2" s="1" t="s">
        <v>331</v>
      </c>
      <c r="DR2" s="1" t="s">
        <v>386</v>
      </c>
      <c r="DS2" s="1" t="s">
        <v>387</v>
      </c>
      <c r="DT2" s="1" t="s">
        <v>465</v>
      </c>
      <c r="DU2" s="1" t="s">
        <v>332</v>
      </c>
      <c r="DV2" s="1" t="s">
        <v>388</v>
      </c>
      <c r="DW2" s="52" t="s">
        <v>466</v>
      </c>
      <c r="DX2" s="1" t="s">
        <v>326</v>
      </c>
      <c r="DY2" s="52" t="s">
        <v>333</v>
      </c>
      <c r="DZ2" s="1" t="s">
        <v>271</v>
      </c>
      <c r="EA2" s="1" t="s">
        <v>226</v>
      </c>
      <c r="EB2" s="1" t="s">
        <v>272</v>
      </c>
      <c r="EC2" s="1" t="s">
        <v>227</v>
      </c>
      <c r="ED2" s="1" t="s">
        <v>253</v>
      </c>
      <c r="EE2" s="1" t="s">
        <v>273</v>
      </c>
      <c r="EF2" s="1" t="s">
        <v>392</v>
      </c>
      <c r="EG2" s="52" t="s">
        <v>467</v>
      </c>
      <c r="EH2" s="1" t="s">
        <v>428</v>
      </c>
      <c r="EI2" s="1" t="s">
        <v>529</v>
      </c>
      <c r="EJ2" s="1" t="s">
        <v>530</v>
      </c>
      <c r="EK2" s="1" t="s">
        <v>531</v>
      </c>
      <c r="EL2" s="1" t="s">
        <v>532</v>
      </c>
      <c r="EM2" s="1" t="s">
        <v>468</v>
      </c>
    </row>
    <row r="3" spans="1:144" x14ac:dyDescent="0.25">
      <c r="A3" s="9" t="s">
        <v>3</v>
      </c>
      <c r="B3" s="9" t="s">
        <v>34</v>
      </c>
      <c r="C3" s="1">
        <f t="shared" ref="C3:C22" si="0">SUM(D3:H3)</f>
        <v>288</v>
      </c>
      <c r="D3" s="8">
        <v>0</v>
      </c>
      <c r="E3" s="8">
        <v>110</v>
      </c>
      <c r="F3" s="8">
        <v>83</v>
      </c>
      <c r="G3" s="8">
        <v>95</v>
      </c>
      <c r="H3" s="8">
        <v>0</v>
      </c>
      <c r="I3" s="83">
        <v>2936.5</v>
      </c>
      <c r="J3" s="14">
        <v>2737.5</v>
      </c>
      <c r="K3" s="84">
        <f t="shared" ref="K3:K11" si="1">I3/C3</f>
        <v>10.196180555555555</v>
      </c>
      <c r="L3" s="85">
        <v>9.5052083333333339</v>
      </c>
      <c r="M3" s="85" t="e">
        <f>L3/L26</f>
        <v>#DIV/0!</v>
      </c>
      <c r="N3" s="86" t="e">
        <f>K3/K26</f>
        <v>#DIV/0!</v>
      </c>
      <c r="O3" s="28">
        <v>961782</v>
      </c>
      <c r="P3" s="28">
        <v>1449596</v>
      </c>
      <c r="Q3" s="28">
        <f t="shared" ref="Q3:Q24" si="2">O3/C3</f>
        <v>3339.5208333333335</v>
      </c>
      <c r="R3" s="66">
        <f t="shared" ref="R3:R24" si="3">P3/C3</f>
        <v>5033.3194444444443</v>
      </c>
      <c r="S3" s="21" t="e">
        <f>R3/R26</f>
        <v>#DIV/0!</v>
      </c>
      <c r="T3" s="21" t="e">
        <f>Q3/Q26</f>
        <v>#DIV/0!</v>
      </c>
      <c r="U3" s="21" t="e">
        <f t="shared" ref="U3:U22" si="4">((0.6*M3)+(0.4*S3))</f>
        <v>#DIV/0!</v>
      </c>
      <c r="V3" s="21" t="e">
        <f t="shared" ref="V3:V22" si="5">((0.6*N3)+(0.4*T3))</f>
        <v>#DIV/0!</v>
      </c>
      <c r="W3" s="23" t="e">
        <f>(0.6*CG3)+(0.4*ED3)</f>
        <v>#REF!</v>
      </c>
      <c r="X3" s="25">
        <v>0.251</v>
      </c>
      <c r="Y3" s="194">
        <v>296</v>
      </c>
      <c r="Z3" s="24">
        <v>-0.49264124238985885</v>
      </c>
      <c r="AA3" s="23" t="e">
        <f>(0.6*CH3)+(0.4*EE3)</f>
        <v>#REF!</v>
      </c>
      <c r="AB3" s="56" t="e">
        <f>AE3*#REF!</f>
        <v>#REF!</v>
      </c>
      <c r="AC3" s="56" t="e">
        <f>(AH3*#REF!)</f>
        <v>#REF!</v>
      </c>
      <c r="AD3" s="133" t="e">
        <f>AC3-AB3</f>
        <v>#REF!</v>
      </c>
      <c r="AE3" s="56" t="e">
        <f>C3*AI3</f>
        <v>#REF!</v>
      </c>
      <c r="AF3" s="63">
        <f>X3/BM2</f>
        <v>4.4081489286968742E-2</v>
      </c>
      <c r="AG3" s="59"/>
      <c r="AH3" s="185">
        <f>C3*AY3</f>
        <v>0</v>
      </c>
      <c r="AI3" s="63" t="e">
        <f>W3/BO$2</f>
        <v>#REF!</v>
      </c>
      <c r="AJ3" s="305">
        <v>300</v>
      </c>
      <c r="AK3" s="251">
        <v>2038303.801940578</v>
      </c>
      <c r="AL3" s="133" t="e">
        <f>BC3*BN$13</f>
        <v>#DIV/0!</v>
      </c>
      <c r="AM3" s="236" t="e">
        <f>SUM(AN3:AO3)</f>
        <v>#REF!</v>
      </c>
      <c r="AN3" s="56" t="e">
        <f>BD3*#REF!</f>
        <v>#REF!</v>
      </c>
      <c r="AO3" s="59"/>
      <c r="AP3" s="56">
        <v>2234433.44</v>
      </c>
      <c r="AQ3" s="63"/>
      <c r="AR3" s="433">
        <v>2261112.9888840299</v>
      </c>
      <c r="AS3" s="263">
        <f>AVERAGE(AK3,AP3)</f>
        <v>2136368.6209702892</v>
      </c>
      <c r="AT3" s="271" t="e">
        <f>AVERAGE(AK3,AU3,#REF!)</f>
        <v>#REF!</v>
      </c>
      <c r="AU3" s="438">
        <v>2109608.2211286495</v>
      </c>
      <c r="AV3" s="440">
        <v>2113833.2731927577</v>
      </c>
      <c r="AW3" s="63"/>
      <c r="AX3" s="63"/>
      <c r="AY3" s="63"/>
      <c r="AZ3" s="127">
        <v>5749355.4246362345</v>
      </c>
      <c r="BA3" s="42">
        <v>868</v>
      </c>
      <c r="BB3" s="24" t="e">
        <f>EF3/#REF!</f>
        <v>#DIV/0!</v>
      </c>
      <c r="BC3" s="24" t="e">
        <f>Y3*BB3</f>
        <v>#DIV/0!</v>
      </c>
      <c r="BD3" s="24" t="e">
        <f>Y3*BF3</f>
        <v>#REF!</v>
      </c>
      <c r="BE3" s="24"/>
      <c r="BF3" s="24" t="e">
        <f>CO3/#REF!</f>
        <v>#REF!</v>
      </c>
      <c r="BG3" s="24"/>
      <c r="BH3" s="24" t="e">
        <f>EH3/BP$7</f>
        <v>#REF!</v>
      </c>
      <c r="BI3" s="24" t="e">
        <f>Y3*BJ3</f>
        <v>#REF!</v>
      </c>
      <c r="BJ3" s="24" t="e">
        <f>EM3/BP$10</f>
        <v>#REF!</v>
      </c>
      <c r="BK3" s="58">
        <v>5859135.9433210781</v>
      </c>
      <c r="BL3" s="48"/>
      <c r="BQ3">
        <v>5873</v>
      </c>
      <c r="BR3">
        <v>5901</v>
      </c>
      <c r="BS3">
        <f>BQ3-BR3</f>
        <v>-28</v>
      </c>
      <c r="BT3">
        <v>1762</v>
      </c>
      <c r="BU3" s="28">
        <v>6907</v>
      </c>
      <c r="BV3" s="28">
        <v>9888</v>
      </c>
      <c r="BW3" s="28">
        <v>5307</v>
      </c>
      <c r="BX3" s="28">
        <f t="shared" ref="BX3:BX23" si="6">Y3*BV$26</f>
        <v>11462.144513826939</v>
      </c>
      <c r="BY3" s="28">
        <f t="shared" ref="BY3:BY23" si="7">Y3*BV$27</f>
        <v>7270.9440000000004</v>
      </c>
      <c r="BZ3" s="28">
        <f>BU3-BX3</f>
        <v>-4555.1445138269391</v>
      </c>
      <c r="CA3" s="28">
        <f>BV3-BY3</f>
        <v>2617.0559999999996</v>
      </c>
      <c r="CB3" s="24">
        <f t="shared" ref="CB3:CB17" si="8">(BZ3-BZ$24)/BZ$25</f>
        <v>-3.750953378412865</v>
      </c>
      <c r="CC3" s="108">
        <v>1651.14564</v>
      </c>
      <c r="CD3">
        <f>BQ3-BT3</f>
        <v>4111</v>
      </c>
      <c r="CE3" s="108">
        <f>BR3-CC3</f>
        <v>4249.8543600000003</v>
      </c>
      <c r="CF3" s="21">
        <v>1.99207</v>
      </c>
      <c r="CG3" s="21" t="e">
        <f t="shared" ref="CG3:CH5" si="9">(CD3-CD$25)/CD$26</f>
        <v>#REF!</v>
      </c>
      <c r="CH3" s="21" t="e">
        <f t="shared" si="9"/>
        <v>#REF!</v>
      </c>
      <c r="CI3" s="28">
        <v>961782</v>
      </c>
      <c r="CJ3" s="66">
        <v>961781.45</v>
      </c>
      <c r="CK3" s="108">
        <v>1138904.93</v>
      </c>
      <c r="CL3" s="28">
        <f t="shared" ref="CL3:CL23" si="10">Y3*BU$27</f>
        <v>5043.5203200000005</v>
      </c>
      <c r="CM3" s="28">
        <f>BU3-CL3</f>
        <v>1863.4796799999995</v>
      </c>
      <c r="CN3" s="23" t="e">
        <f t="shared" ref="CN3:CN17" si="11">(CM3-CM$24)/CM$25</f>
        <v>#REF!</v>
      </c>
      <c r="CO3" s="23">
        <f t="shared" ref="CO3:CO17" si="12">(CA3-CA$24)/CA$25</f>
        <v>1.0381436714003676</v>
      </c>
      <c r="CP3" s="24"/>
      <c r="CQ3" s="194">
        <v>0</v>
      </c>
      <c r="CR3" s="66">
        <f>AVERAGE(AU3,AV3,CQ3)</f>
        <v>1407813.8314404693</v>
      </c>
      <c r="CS3" s="436">
        <f>CR3-(CU3*CR$25)</f>
        <v>1407813.8314404693</v>
      </c>
      <c r="CT3" s="24"/>
      <c r="CU3" s="24"/>
      <c r="CV3" s="323" t="s">
        <v>544</v>
      </c>
      <c r="CW3" s="444">
        <f>SUM(EL4,EL7,EL14,EL18,EL19,EL20)</f>
        <v>5.7080129062441864</v>
      </c>
      <c r="CX3" s="66">
        <v>2582</v>
      </c>
      <c r="CY3" s="66">
        <v>2421</v>
      </c>
      <c r="CZ3" s="66">
        <f t="shared" ref="CZ3:CZ23" si="13">SUM(CX3,CY3)</f>
        <v>5003</v>
      </c>
      <c r="DA3" s="66">
        <f>BW3+CX3</f>
        <v>7889</v>
      </c>
      <c r="DB3" s="66">
        <f t="shared" ref="DB3:DB23" si="14">Y3*BW$27</f>
        <v>3177.2136799999998</v>
      </c>
      <c r="DC3" s="66">
        <f t="shared" ref="DC3:DC23" si="15">AJ3*CZ$26</f>
        <v>4946.5473145780052</v>
      </c>
      <c r="DD3" s="58">
        <f t="shared" ref="DD3:DD23" si="16">CZ3/DC3</f>
        <v>1.0114125433017942</v>
      </c>
      <c r="DE3" s="58">
        <f t="shared" ref="DE3:DE23" si="17">(DD3-DD$26)/DD$27</f>
        <v>0.5028300577510576</v>
      </c>
      <c r="DF3" s="66">
        <f t="shared" ref="DF3:DF23" si="18">Y3*CX$27</f>
        <v>0</v>
      </c>
      <c r="DG3" s="66">
        <f>BW3-DB3</f>
        <v>2129.7863200000002</v>
      </c>
      <c r="DH3" s="66">
        <f>DA3-DF3</f>
        <v>7889</v>
      </c>
      <c r="DI3" s="23" t="e">
        <f t="shared" ref="DI3:DI12" si="19">(DG3-DG$24)/DG$25</f>
        <v>#REF!</v>
      </c>
      <c r="DJ3" s="23" t="e">
        <f t="shared" ref="DJ3:DJ12" si="20">(DH3-DH$24)/DH$25</f>
        <v>#REF!</v>
      </c>
      <c r="DK3" s="28">
        <v>1327285</v>
      </c>
      <c r="DL3" s="28">
        <v>1598080</v>
      </c>
      <c r="DM3" s="28">
        <v>947655</v>
      </c>
      <c r="DN3" s="28">
        <v>1233412</v>
      </c>
      <c r="DO3" s="28">
        <f t="shared" ref="DO3:DO23" si="21">SUM(DM3,DN3)</f>
        <v>2181067</v>
      </c>
      <c r="DP3" s="28">
        <f>DK3+DM3</f>
        <v>2274940</v>
      </c>
      <c r="DQ3" s="28" t="e">
        <f t="shared" ref="DQ3:DQ23" si="22">Y3*DK$26</f>
        <v>#REF!</v>
      </c>
      <c r="DR3" s="28">
        <f t="shared" ref="DR3:DR23" si="23">Y3*DL$27</f>
        <v>1620008</v>
      </c>
      <c r="DS3" s="28">
        <f t="shared" ref="DS3:DS22" si="24">DL3-DR3</f>
        <v>-21928</v>
      </c>
      <c r="DT3" s="28">
        <f t="shared" ref="DT3:DT23" si="25">Y3*DM$27</f>
        <v>0</v>
      </c>
      <c r="DU3" s="28" t="e">
        <f t="shared" ref="DU3:DU22" si="26">DK3-DQ3</f>
        <v>#REF!</v>
      </c>
      <c r="DV3" s="30" t="e">
        <f t="shared" ref="DV3:DV17" si="27">(DS3-DS$24)/DS$25</f>
        <v>#DIV/0!</v>
      </c>
      <c r="DW3" s="66">
        <f>DP3-DT3</f>
        <v>2274940</v>
      </c>
      <c r="DX3" s="30" t="e">
        <f t="shared" ref="DX3:DX17" si="28">(DU3-DU$24)/DU$25</f>
        <v>#REF!</v>
      </c>
      <c r="DY3" s="214" t="e">
        <f t="shared" ref="DY3:DY22" si="29">(0.6*CB3)+(0.4*DX3)</f>
        <v>#REF!</v>
      </c>
      <c r="DZ3" s="28">
        <v>978364.31</v>
      </c>
      <c r="EA3" s="108">
        <f>CI3-CK3</f>
        <v>-177122.92999999993</v>
      </c>
      <c r="EB3" s="108">
        <f>CJ3-DZ3</f>
        <v>-16582.860000000102</v>
      </c>
      <c r="EC3" s="21">
        <v>-0.37397999999999998</v>
      </c>
      <c r="ED3" s="21" t="e">
        <f t="shared" ref="ED3:EE5" si="30">(EA3-EA$25)/EA$26</f>
        <v>#REF!</v>
      </c>
      <c r="EE3" s="21" t="e">
        <f t="shared" si="30"/>
        <v>#REF!</v>
      </c>
      <c r="EF3" s="23" t="e">
        <f t="shared" ref="EF3:EF22" si="31">(0.6*CO3)+(0.4*DV3)</f>
        <v>#DIV/0!</v>
      </c>
      <c r="EG3" s="24" t="e">
        <f t="shared" ref="EG3:EG17" si="32">(DW3-DW$24)/DW$25</f>
        <v>#DIV/0!</v>
      </c>
      <c r="EH3" s="23" t="e">
        <f t="shared" ref="EH3:EH22" si="33">(0.6*DI3)+(0.4*DX3)</f>
        <v>#REF!</v>
      </c>
      <c r="EI3" s="66">
        <f t="shared" ref="EI3:EI23" si="34">AJ3*DO$26</f>
        <v>3018764.7058823528</v>
      </c>
      <c r="EJ3" s="23">
        <f t="shared" ref="EJ3:EJ23" si="35">DO3/EI3</f>
        <v>0.7225031469825991</v>
      </c>
      <c r="EK3" s="24">
        <f t="shared" ref="EK3:EK23" si="36">(EJ3-EJ$26)/EJ$27</f>
        <v>-9.0130344514051511E-2</v>
      </c>
      <c r="EL3" s="24">
        <f t="shared" ref="EL3:EL23" si="37">(0.6*DE3)+(0.4*EK3)</f>
        <v>0.26564589684501394</v>
      </c>
      <c r="EM3" s="24" t="e">
        <f>(0.6*DJ3)+(0.4*EG3)</f>
        <v>#REF!</v>
      </c>
      <c r="EN3" s="15"/>
    </row>
    <row r="4" spans="1:144" x14ac:dyDescent="0.25">
      <c r="A4" s="9" t="s">
        <v>3</v>
      </c>
      <c r="B4" s="9" t="s">
        <v>35</v>
      </c>
      <c r="C4" s="1">
        <f t="shared" si="0"/>
        <v>178</v>
      </c>
      <c r="D4" s="8">
        <v>113</v>
      </c>
      <c r="E4" s="8">
        <v>0</v>
      </c>
      <c r="F4" s="8">
        <v>0</v>
      </c>
      <c r="G4" s="8">
        <v>0</v>
      </c>
      <c r="H4" s="8">
        <v>65</v>
      </c>
      <c r="I4" s="83">
        <v>3395</v>
      </c>
      <c r="J4" s="14">
        <v>3794.5</v>
      </c>
      <c r="K4" s="84">
        <f t="shared" si="1"/>
        <v>19.073033707865168</v>
      </c>
      <c r="L4" s="87">
        <v>21.317415730337078</v>
      </c>
      <c r="M4" s="87" t="e">
        <f>L4/L26</f>
        <v>#DIV/0!</v>
      </c>
      <c r="N4" s="86" t="e">
        <f>K4/K26</f>
        <v>#DIV/0!</v>
      </c>
      <c r="O4" s="66">
        <v>1326752</v>
      </c>
      <c r="P4" s="28">
        <v>1501496</v>
      </c>
      <c r="Q4" s="28">
        <f t="shared" si="2"/>
        <v>7453.6629213483147</v>
      </c>
      <c r="R4" s="66">
        <f t="shared" si="3"/>
        <v>8435.3707865168544</v>
      </c>
      <c r="S4" s="21" t="e">
        <f>R4/R26</f>
        <v>#DIV/0!</v>
      </c>
      <c r="T4" s="21" t="e">
        <f>Q4/Q26</f>
        <v>#DIV/0!</v>
      </c>
      <c r="U4" s="21" t="e">
        <f t="shared" si="4"/>
        <v>#DIV/0!</v>
      </c>
      <c r="V4" s="21" t="e">
        <f t="shared" si="5"/>
        <v>#DIV/0!</v>
      </c>
      <c r="W4" s="23" t="e">
        <f>(0.6*CG4)+(0.4*ED4)</f>
        <v>#REF!</v>
      </c>
      <c r="X4" s="25">
        <v>3.2770000000000001</v>
      </c>
      <c r="Y4" s="194">
        <v>174</v>
      </c>
      <c r="Z4" s="23">
        <v>2.5581645863696867</v>
      </c>
      <c r="AA4" s="23" t="e">
        <f>(0.6*CH4)+(0.4*EE4)</f>
        <v>#REF!</v>
      </c>
      <c r="AB4" s="56" t="e">
        <f>AE4*#REF!</f>
        <v>#REF!</v>
      </c>
      <c r="AC4" s="56" t="e">
        <f>(AH4*#REF!)</f>
        <v>#REF!</v>
      </c>
      <c r="AD4" s="133" t="e">
        <f>AC4-AB4</f>
        <v>#REF!</v>
      </c>
      <c r="AE4" s="56" t="e">
        <f>C4*AI4</f>
        <v>#REF!</v>
      </c>
      <c r="AF4" s="63">
        <f>X4/BM2</f>
        <v>0.57551808921671943</v>
      </c>
      <c r="AG4" s="56">
        <f>AQ4*BN$7</f>
        <v>0</v>
      </c>
      <c r="AH4" s="185">
        <f>C4*AY4</f>
        <v>0</v>
      </c>
      <c r="AI4" s="63" t="e">
        <f>W4/BO$2</f>
        <v>#REF!</v>
      </c>
      <c r="AJ4" s="305">
        <v>179</v>
      </c>
      <c r="AK4" s="251">
        <v>2480191.370343117</v>
      </c>
      <c r="AL4" s="133" t="e">
        <f>BC4*BN$13</f>
        <v>#DIV/0!</v>
      </c>
      <c r="AM4" s="236" t="e">
        <f>SUM(AN4:AO4)</f>
        <v>#REF!</v>
      </c>
      <c r="AN4" s="56" t="e">
        <f>BD4*#REF!</f>
        <v>#REF!</v>
      </c>
      <c r="AO4" s="56" t="e">
        <f>BE4*#REF!</f>
        <v>#DIV/0!</v>
      </c>
      <c r="AP4" s="56">
        <v>2211209.77</v>
      </c>
      <c r="AQ4" s="63">
        <f>Y4*AX4</f>
        <v>0</v>
      </c>
      <c r="AR4" s="433">
        <v>2180521.0588523336</v>
      </c>
      <c r="AS4" s="263">
        <f>AVERAGE(AK4,AP4)</f>
        <v>2345700.5701715583</v>
      </c>
      <c r="AT4" s="271" t="e">
        <f>AVERAGE(AK4,AU4,#REF!)</f>
        <v>#REF!</v>
      </c>
      <c r="AU4" s="438">
        <v>2300650.2799851904</v>
      </c>
      <c r="AV4" s="440">
        <v>2283528.8491335842</v>
      </c>
      <c r="AW4" s="63"/>
      <c r="AX4" s="63"/>
      <c r="AY4" s="63"/>
      <c r="BA4" s="24"/>
      <c r="BB4" s="24" t="e">
        <f>EF4/#REF!</f>
        <v>#DIV/0!</v>
      </c>
      <c r="BC4" s="24" t="e">
        <f>Y4*BB4</f>
        <v>#DIV/0!</v>
      </c>
      <c r="BD4" s="24" t="e">
        <f>Y4*BF4</f>
        <v>#REF!</v>
      </c>
      <c r="BE4" s="24" t="e">
        <f>Y4*BG4</f>
        <v>#DIV/0!</v>
      </c>
      <c r="BF4" s="24" t="e">
        <f>CO4/#REF!</f>
        <v>#REF!</v>
      </c>
      <c r="BG4" s="24" t="e">
        <f>DV4/BN$12</f>
        <v>#DIV/0!</v>
      </c>
      <c r="BH4" s="24" t="e">
        <f>EH4/BP$7</f>
        <v>#REF!</v>
      </c>
      <c r="BI4" s="24" t="e">
        <f>Y4*BJ4</f>
        <v>#REF!</v>
      </c>
      <c r="BJ4" s="24" t="e">
        <f>EM4/BP$10</f>
        <v>#REF!</v>
      </c>
      <c r="BK4" s="24"/>
      <c r="BL4" s="33" t="s">
        <v>179</v>
      </c>
      <c r="BN4" s="72"/>
      <c r="BP4" s="204" t="s">
        <v>311</v>
      </c>
      <c r="BQ4">
        <v>6790</v>
      </c>
      <c r="BR4">
        <v>6806</v>
      </c>
      <c r="BS4">
        <f t="shared" ref="BS4:BS24" si="38">BQ4-BR4</f>
        <v>-16</v>
      </c>
      <c r="BT4">
        <v>1089</v>
      </c>
      <c r="BU4" s="28">
        <v>6455</v>
      </c>
      <c r="BV4" s="28">
        <v>10057</v>
      </c>
      <c r="BW4" s="28">
        <v>4254</v>
      </c>
      <c r="BX4" s="28">
        <f t="shared" si="6"/>
        <v>6737.8822479928631</v>
      </c>
      <c r="BY4" s="28">
        <f t="shared" si="7"/>
        <v>4274.1360000000004</v>
      </c>
      <c r="BZ4" s="28">
        <f t="shared" ref="BZ4:BZ12" si="39">BU4-BX4</f>
        <v>-282.88224799286309</v>
      </c>
      <c r="CA4" s="28">
        <f t="shared" ref="CA4:CA22" si="40">BV4-BY4</f>
        <v>5782.8639999999996</v>
      </c>
      <c r="CB4" s="23">
        <f t="shared" si="8"/>
        <v>0.47220637435229068</v>
      </c>
      <c r="CC4" s="108">
        <v>1020.49973</v>
      </c>
      <c r="CD4">
        <f t="shared" ref="CD4:CD22" si="41">BQ4-BT4</f>
        <v>5701</v>
      </c>
      <c r="CE4" s="108">
        <f t="shared" ref="CE4:CE22" si="42">BR4-CC4</f>
        <v>5785.5002700000005</v>
      </c>
      <c r="CF4" s="21">
        <v>2.9653700000000001</v>
      </c>
      <c r="CG4" s="21" t="e">
        <f t="shared" si="9"/>
        <v>#REF!</v>
      </c>
      <c r="CH4" s="21" t="e">
        <f t="shared" si="9"/>
        <v>#REF!</v>
      </c>
      <c r="CI4" s="28">
        <v>1326752</v>
      </c>
      <c r="CJ4" s="66">
        <v>1326752.1200000001</v>
      </c>
      <c r="CK4" s="108">
        <v>730155.01</v>
      </c>
      <c r="CL4" s="28">
        <f t="shared" si="10"/>
        <v>2964.7720800000002</v>
      </c>
      <c r="CM4" s="28">
        <f t="shared" ref="CM4:CM12" si="43">BU4-CL4</f>
        <v>3490.2279199999998</v>
      </c>
      <c r="CN4" s="23" t="e">
        <f t="shared" si="11"/>
        <v>#REF!</v>
      </c>
      <c r="CO4" s="23">
        <f t="shared" si="12"/>
        <v>2.882820020725021</v>
      </c>
      <c r="CP4" s="24"/>
      <c r="CQ4" s="66">
        <f>CT4*CW4</f>
        <v>2894590.6291800924</v>
      </c>
      <c r="CR4" s="66">
        <f>AVERAGE(AU4,AV4,CQ4)</f>
        <v>2492923.2527662888</v>
      </c>
      <c r="CS4" s="436">
        <f>CR4-(CU4*CR$25)</f>
        <v>2451908.1618775874</v>
      </c>
      <c r="CT4" s="24">
        <f>AJ4*CU4</f>
        <v>32.09619493418343</v>
      </c>
      <c r="CU4" s="24">
        <f>EL4/CW3</f>
        <v>0.17930835158761693</v>
      </c>
      <c r="CV4" s="323" t="s">
        <v>547</v>
      </c>
      <c r="CW4" s="436">
        <f>CP1/CT24</f>
        <v>90184.853223746613</v>
      </c>
      <c r="CX4" s="66">
        <v>2012</v>
      </c>
      <c r="CY4" s="66">
        <v>2611</v>
      </c>
      <c r="CZ4" s="66">
        <f t="shared" si="13"/>
        <v>4623</v>
      </c>
      <c r="DA4" s="66">
        <f t="shared" ref="DA4:DA24" si="44">BW4+CX4</f>
        <v>6266</v>
      </c>
      <c r="DB4" s="66">
        <f t="shared" si="14"/>
        <v>1867.6864199999998</v>
      </c>
      <c r="DC4" s="66">
        <f t="shared" si="15"/>
        <v>2951.4398976982097</v>
      </c>
      <c r="DD4" s="130">
        <f t="shared" si="16"/>
        <v>1.5663541051963885</v>
      </c>
      <c r="DE4" s="58">
        <f t="shared" si="17"/>
        <v>1.6901253408879606</v>
      </c>
      <c r="DF4" s="66">
        <f t="shared" si="18"/>
        <v>0</v>
      </c>
      <c r="DG4" s="66">
        <f t="shared" ref="DG4:DG22" si="45">BW4-DB4</f>
        <v>2386.31358</v>
      </c>
      <c r="DH4" s="66">
        <f t="shared" ref="DH4:DH22" si="46">DA4-DF4</f>
        <v>6266</v>
      </c>
      <c r="DI4" s="23" t="e">
        <f t="shared" si="19"/>
        <v>#REF!</v>
      </c>
      <c r="DJ4" s="23" t="e">
        <f t="shared" si="20"/>
        <v>#REF!</v>
      </c>
      <c r="DK4" s="28">
        <v>1431891</v>
      </c>
      <c r="DL4" s="28">
        <v>1882041</v>
      </c>
      <c r="DM4" s="28">
        <v>1160181</v>
      </c>
      <c r="DN4" s="28">
        <v>820630</v>
      </c>
      <c r="DO4" s="28">
        <f t="shared" si="21"/>
        <v>1980811</v>
      </c>
      <c r="DP4" s="28">
        <f t="shared" ref="DP4:DP22" si="47">DK4+DM4</f>
        <v>2592072</v>
      </c>
      <c r="DQ4" s="28" t="e">
        <f t="shared" si="22"/>
        <v>#REF!</v>
      </c>
      <c r="DR4" s="28">
        <f t="shared" si="23"/>
        <v>952302</v>
      </c>
      <c r="DS4" s="28">
        <f t="shared" si="24"/>
        <v>929739</v>
      </c>
      <c r="DT4" s="28">
        <f t="shared" si="25"/>
        <v>0</v>
      </c>
      <c r="DU4" s="28" t="e">
        <f t="shared" si="26"/>
        <v>#REF!</v>
      </c>
      <c r="DV4" s="201" t="e">
        <f t="shared" si="27"/>
        <v>#DIV/0!</v>
      </c>
      <c r="DW4" s="66">
        <f t="shared" ref="DW4:DW22" si="48">DP4-DT4</f>
        <v>2592072</v>
      </c>
      <c r="DX4" s="201" t="e">
        <f t="shared" si="28"/>
        <v>#REF!</v>
      </c>
      <c r="DY4" s="201" t="e">
        <f t="shared" si="29"/>
        <v>#REF!</v>
      </c>
      <c r="DZ4" s="28">
        <v>669840.06000000006</v>
      </c>
      <c r="EA4" s="108">
        <f>CI4-CK4</f>
        <v>596596.99</v>
      </c>
      <c r="EB4" s="108">
        <f>CJ4-DZ4</f>
        <v>656912.06000000006</v>
      </c>
      <c r="EC4" s="21">
        <v>1.3890100000000001</v>
      </c>
      <c r="ED4" s="21" t="e">
        <f t="shared" si="30"/>
        <v>#REF!</v>
      </c>
      <c r="EE4" s="21" t="e">
        <f t="shared" si="30"/>
        <v>#REF!</v>
      </c>
      <c r="EF4" s="23" t="e">
        <f t="shared" si="31"/>
        <v>#DIV/0!</v>
      </c>
      <c r="EG4" s="23" t="e">
        <f t="shared" si="32"/>
        <v>#DIV/0!</v>
      </c>
      <c r="EH4" s="23" t="e">
        <f t="shared" si="33"/>
        <v>#REF!</v>
      </c>
      <c r="EI4" s="66">
        <f t="shared" si="34"/>
        <v>1801196.2745098039</v>
      </c>
      <c r="EJ4" s="23">
        <f t="shared" si="35"/>
        <v>1.0997196852070319</v>
      </c>
      <c r="EK4" s="24">
        <f t="shared" si="36"/>
        <v>2.3547951316778365E-2</v>
      </c>
      <c r="EL4" s="23">
        <f t="shared" si="37"/>
        <v>1.0234943850594878</v>
      </c>
      <c r="EM4" s="24" t="e">
        <f t="shared" ref="EM4:EM22" si="49">(0.6*DJ4)+(0.4*EG4)</f>
        <v>#REF!</v>
      </c>
      <c r="EN4" s="15"/>
    </row>
    <row r="5" spans="1:144" x14ac:dyDescent="0.25">
      <c r="A5" s="9" t="s">
        <v>3</v>
      </c>
      <c r="B5" s="9" t="s">
        <v>42</v>
      </c>
      <c r="C5" s="1">
        <f t="shared" si="0"/>
        <v>6</v>
      </c>
      <c r="D5" s="8">
        <v>0</v>
      </c>
      <c r="E5" s="8">
        <v>0</v>
      </c>
      <c r="F5" s="8">
        <v>0</v>
      </c>
      <c r="G5" s="8">
        <v>6</v>
      </c>
      <c r="H5" s="8">
        <v>0</v>
      </c>
      <c r="I5" s="83">
        <v>116</v>
      </c>
      <c r="J5" s="14">
        <v>119</v>
      </c>
      <c r="K5" s="84">
        <f t="shared" si="1"/>
        <v>19.333333333333332</v>
      </c>
      <c r="L5" s="87">
        <v>19.833333333333332</v>
      </c>
      <c r="M5" s="87" t="e">
        <f>L5/L26</f>
        <v>#DIV/0!</v>
      </c>
      <c r="N5" s="88" t="e">
        <f>K5/K26</f>
        <v>#DIV/0!</v>
      </c>
      <c r="O5" s="66">
        <v>87150</v>
      </c>
      <c r="P5" s="28">
        <v>115802</v>
      </c>
      <c r="Q5" s="28">
        <f t="shared" si="2"/>
        <v>14525</v>
      </c>
      <c r="R5" s="66">
        <f t="shared" si="3"/>
        <v>19300.333333333332</v>
      </c>
      <c r="S5" s="21" t="e">
        <f>R5/R26</f>
        <v>#DIV/0!</v>
      </c>
      <c r="T5" s="21" t="e">
        <f>Q5/Q26</f>
        <v>#DIV/0!</v>
      </c>
      <c r="U5" s="21" t="e">
        <f t="shared" si="4"/>
        <v>#DIV/0!</v>
      </c>
      <c r="V5" s="21" t="e">
        <f t="shared" si="5"/>
        <v>#DIV/0!</v>
      </c>
      <c r="W5" s="24" t="e">
        <f>(0.6*CG5)+(0.4*ED5)</f>
        <v>#REF!</v>
      </c>
      <c r="X5" s="24">
        <v>-4.0000000000000001E-3</v>
      </c>
      <c r="Y5" s="194">
        <v>13</v>
      </c>
      <c r="Z5" s="24">
        <v>-0.15656379445190446</v>
      </c>
      <c r="AA5" s="24" t="e">
        <f>(0.6*CH5)+(0.4*EE5)</f>
        <v>#REF!</v>
      </c>
      <c r="AB5" s="59"/>
      <c r="AC5" s="59"/>
      <c r="AD5" s="59"/>
      <c r="AE5" s="59"/>
      <c r="AF5" s="63"/>
      <c r="AG5" s="231"/>
      <c r="AH5" s="50"/>
      <c r="AI5" s="63"/>
      <c r="AJ5" s="305">
        <v>15</v>
      </c>
      <c r="AK5" s="231"/>
      <c r="AL5" s="51"/>
      <c r="AM5" s="228"/>
      <c r="AN5" s="51"/>
      <c r="AO5" s="51"/>
      <c r="AP5" s="51"/>
      <c r="AQ5" s="63"/>
      <c r="AR5" s="31"/>
      <c r="AS5" s="264"/>
      <c r="AT5" s="271"/>
      <c r="AU5" s="437"/>
      <c r="AV5" s="437"/>
      <c r="AW5" s="63"/>
      <c r="AX5" s="63"/>
      <c r="AY5" s="63"/>
      <c r="BB5" s="24"/>
      <c r="BC5" s="24"/>
      <c r="BD5" s="24"/>
      <c r="BE5" s="24"/>
      <c r="BF5" s="24"/>
      <c r="BG5" s="24"/>
      <c r="BH5" s="24"/>
      <c r="BI5" s="24"/>
      <c r="BJ5" s="24"/>
      <c r="BK5" s="52"/>
      <c r="BL5" s="72"/>
      <c r="BM5" s="15"/>
      <c r="BQ5">
        <v>232</v>
      </c>
      <c r="BR5">
        <v>232</v>
      </c>
      <c r="BS5">
        <f t="shared" si="38"/>
        <v>0</v>
      </c>
      <c r="BT5">
        <v>37</v>
      </c>
      <c r="BU5" s="28">
        <v>218</v>
      </c>
      <c r="BV5" s="28">
        <v>354</v>
      </c>
      <c r="BW5" s="28">
        <v>108</v>
      </c>
      <c r="BX5" s="28">
        <f t="shared" si="6"/>
        <v>503.40499553969664</v>
      </c>
      <c r="BY5" s="28">
        <f t="shared" si="7"/>
        <v>319.33199999999999</v>
      </c>
      <c r="BZ5" s="28">
        <f t="shared" si="39"/>
        <v>-285.40499553969664</v>
      </c>
      <c r="CA5" s="28">
        <f t="shared" si="40"/>
        <v>34.668000000000006</v>
      </c>
      <c r="CB5" s="23">
        <f t="shared" si="8"/>
        <v>0.46971262157138677</v>
      </c>
      <c r="CC5" s="108">
        <v>34.398870000000002</v>
      </c>
      <c r="CD5">
        <f t="shared" si="41"/>
        <v>195</v>
      </c>
      <c r="CE5" s="108">
        <f t="shared" si="42"/>
        <v>197.60113000000001</v>
      </c>
      <c r="CF5" s="21">
        <v>-0.40533999999999998</v>
      </c>
      <c r="CG5" s="21" t="e">
        <f t="shared" si="9"/>
        <v>#REF!</v>
      </c>
      <c r="CH5" s="21" t="e">
        <f t="shared" si="9"/>
        <v>#REF!</v>
      </c>
      <c r="CI5" s="28">
        <v>87150</v>
      </c>
      <c r="CJ5" s="66">
        <v>87149.57</v>
      </c>
      <c r="CK5" s="108">
        <v>31854.2</v>
      </c>
      <c r="CL5" s="28">
        <f t="shared" si="10"/>
        <v>221.50596000000002</v>
      </c>
      <c r="CM5" s="28">
        <f t="shared" si="43"/>
        <v>-3.505960000000016</v>
      </c>
      <c r="CN5" s="24" t="e">
        <f t="shared" si="11"/>
        <v>#REF!</v>
      </c>
      <c r="CO5" s="24">
        <f t="shared" si="12"/>
        <v>-0.46658121032960265</v>
      </c>
      <c r="CP5" s="24"/>
      <c r="CQ5" s="66"/>
      <c r="CR5" s="66"/>
      <c r="CS5" s="66"/>
      <c r="CT5" s="24"/>
      <c r="CU5" s="24"/>
      <c r="CV5" s="24"/>
      <c r="CW5" s="24"/>
      <c r="CX5" s="66">
        <v>26</v>
      </c>
      <c r="CY5" s="66">
        <v>48</v>
      </c>
      <c r="CZ5" s="66">
        <f t="shared" si="13"/>
        <v>74</v>
      </c>
      <c r="DA5" s="66">
        <f t="shared" si="44"/>
        <v>134</v>
      </c>
      <c r="DB5" s="66">
        <f t="shared" si="14"/>
        <v>139.53978999999998</v>
      </c>
      <c r="DC5" s="66">
        <f t="shared" si="15"/>
        <v>247.32736572890025</v>
      </c>
      <c r="DD5" s="58">
        <f t="shared" si="16"/>
        <v>0.29919859366113438</v>
      </c>
      <c r="DE5" s="58">
        <f t="shared" si="17"/>
        <v>-1.0209488787295986</v>
      </c>
      <c r="DF5" s="66">
        <f t="shared" si="18"/>
        <v>0</v>
      </c>
      <c r="DG5" s="66">
        <f t="shared" si="45"/>
        <v>-31.539789999999982</v>
      </c>
      <c r="DH5" s="66">
        <f t="shared" si="46"/>
        <v>134</v>
      </c>
      <c r="DI5" s="24" t="e">
        <f t="shared" si="19"/>
        <v>#REF!</v>
      </c>
      <c r="DJ5" s="24" t="e">
        <f t="shared" si="20"/>
        <v>#REF!</v>
      </c>
      <c r="DK5" s="28">
        <v>0</v>
      </c>
      <c r="DL5" s="28">
        <v>87150</v>
      </c>
      <c r="DM5" s="28">
        <v>0</v>
      </c>
      <c r="DN5" s="28">
        <v>8220</v>
      </c>
      <c r="DO5" s="28">
        <f t="shared" si="21"/>
        <v>8220</v>
      </c>
      <c r="DP5" s="28">
        <f t="shared" si="47"/>
        <v>0</v>
      </c>
      <c r="DQ5" s="28" t="e">
        <f t="shared" si="22"/>
        <v>#REF!</v>
      </c>
      <c r="DR5" s="28">
        <f t="shared" si="23"/>
        <v>71149</v>
      </c>
      <c r="DS5" s="28">
        <f t="shared" si="24"/>
        <v>16001</v>
      </c>
      <c r="DT5" s="28">
        <f t="shared" si="25"/>
        <v>0</v>
      </c>
      <c r="DU5" s="28" t="e">
        <f t="shared" si="26"/>
        <v>#REF!</v>
      </c>
      <c r="DV5" s="30" t="e">
        <f t="shared" si="27"/>
        <v>#DIV/0!</v>
      </c>
      <c r="DW5" s="66">
        <f t="shared" si="48"/>
        <v>0</v>
      </c>
      <c r="DX5" s="30" t="e">
        <f t="shared" si="28"/>
        <v>#REF!</v>
      </c>
      <c r="DY5" s="214" t="e">
        <f t="shared" si="29"/>
        <v>#REF!</v>
      </c>
      <c r="DZ5" s="28">
        <v>46431.81</v>
      </c>
      <c r="EA5" s="108">
        <f>CI5-CK5</f>
        <v>55295.8</v>
      </c>
      <c r="EB5" s="108">
        <f>CJ5-DZ5</f>
        <v>40717.760000000009</v>
      </c>
      <c r="EC5" s="21">
        <v>0.15561</v>
      </c>
      <c r="ED5" s="21" t="e">
        <f t="shared" si="30"/>
        <v>#REF!</v>
      </c>
      <c r="EE5" s="21" t="e">
        <f t="shared" si="30"/>
        <v>#REF!</v>
      </c>
      <c r="EF5" s="21" t="e">
        <f t="shared" si="31"/>
        <v>#DIV/0!</v>
      </c>
      <c r="EG5" s="24" t="e">
        <f t="shared" si="32"/>
        <v>#DIV/0!</v>
      </c>
      <c r="EH5" s="21" t="e">
        <f t="shared" si="33"/>
        <v>#REF!</v>
      </c>
      <c r="EI5" s="66">
        <f t="shared" si="34"/>
        <v>150938.23529411765</v>
      </c>
      <c r="EJ5" s="24">
        <f t="shared" si="35"/>
        <v>5.4459362029657628E-2</v>
      </c>
      <c r="EK5" s="24">
        <f t="shared" si="36"/>
        <v>-0.29145258603423763</v>
      </c>
      <c r="EL5" s="24">
        <f t="shared" si="37"/>
        <v>-0.72915036165145419</v>
      </c>
      <c r="EM5" s="24" t="e">
        <f t="shared" si="49"/>
        <v>#REF!</v>
      </c>
      <c r="EN5" s="15"/>
    </row>
    <row r="6" spans="1:144" x14ac:dyDescent="0.25">
      <c r="A6" s="9" t="s">
        <v>43</v>
      </c>
      <c r="B6" s="213" t="s">
        <v>335</v>
      </c>
      <c r="C6" s="1">
        <v>0</v>
      </c>
      <c r="D6" s="8"/>
      <c r="E6" s="8"/>
      <c r="F6" s="8"/>
      <c r="G6" s="8"/>
      <c r="H6" s="8"/>
      <c r="I6" s="83"/>
      <c r="J6" s="14"/>
      <c r="K6" s="84"/>
      <c r="L6" s="87"/>
      <c r="M6" s="87"/>
      <c r="N6" s="88"/>
      <c r="O6" s="66"/>
      <c r="P6" s="28"/>
      <c r="Q6" s="28"/>
      <c r="R6" s="66"/>
      <c r="S6" s="21"/>
      <c r="T6" s="21"/>
      <c r="U6" s="21"/>
      <c r="V6" s="21"/>
      <c r="W6" s="24"/>
      <c r="X6" s="24"/>
      <c r="Y6" s="194">
        <v>9</v>
      </c>
      <c r="Z6" s="24">
        <v>-0.13027444431225516</v>
      </c>
      <c r="AA6" s="24"/>
      <c r="AB6" s="59"/>
      <c r="AC6" s="59"/>
      <c r="AD6" s="59"/>
      <c r="AE6" s="59"/>
      <c r="AF6" s="63"/>
      <c r="AG6" s="231"/>
      <c r="AH6" s="50"/>
      <c r="AI6" s="63"/>
      <c r="AJ6" s="305">
        <v>12</v>
      </c>
      <c r="AK6" s="231"/>
      <c r="AL6" s="51"/>
      <c r="AM6" s="228"/>
      <c r="AN6" s="51"/>
      <c r="AO6" s="51"/>
      <c r="AP6" s="51"/>
      <c r="AQ6" s="63"/>
      <c r="AR6" s="434"/>
      <c r="AS6" s="264"/>
      <c r="AT6" s="271"/>
      <c r="AU6" s="439"/>
      <c r="AV6" s="439"/>
      <c r="AW6" s="63"/>
      <c r="AX6" s="63"/>
      <c r="AY6" s="63"/>
      <c r="BB6" s="24"/>
      <c r="BC6" s="24"/>
      <c r="BD6" s="24"/>
      <c r="BE6" s="24"/>
      <c r="BF6" s="24"/>
      <c r="BG6" s="24"/>
      <c r="BH6" s="24"/>
      <c r="BI6" s="24"/>
      <c r="BJ6" s="24"/>
      <c r="BK6" s="58"/>
      <c r="BL6" s="72"/>
      <c r="BM6" s="15"/>
      <c r="BN6" s="72"/>
      <c r="BP6" s="249" t="s">
        <v>431</v>
      </c>
      <c r="BU6" s="28">
        <v>112</v>
      </c>
      <c r="BV6" s="28">
        <v>161</v>
      </c>
      <c r="BW6" s="28">
        <v>60</v>
      </c>
      <c r="BX6" s="28">
        <f t="shared" si="6"/>
        <v>348.51115075825152</v>
      </c>
      <c r="BY6" s="28">
        <f t="shared" si="7"/>
        <v>221.07599999999999</v>
      </c>
      <c r="BZ6" s="28">
        <f t="shared" si="39"/>
        <v>-236.51115075825152</v>
      </c>
      <c r="CA6" s="28">
        <f t="shared" si="40"/>
        <v>-60.075999999999993</v>
      </c>
      <c r="CB6" s="21">
        <f t="shared" si="8"/>
        <v>0.51804451333988832</v>
      </c>
      <c r="CC6" s="108"/>
      <c r="CE6" s="108"/>
      <c r="CF6" s="21"/>
      <c r="CG6" s="21"/>
      <c r="CH6" s="21"/>
      <c r="CI6" s="28"/>
      <c r="CJ6" s="66"/>
      <c r="CK6" s="108"/>
      <c r="CL6" s="28">
        <f t="shared" si="10"/>
        <v>153.35028</v>
      </c>
      <c r="CM6" s="28">
        <f t="shared" si="43"/>
        <v>-41.350279999999998</v>
      </c>
      <c r="CN6" s="24" t="e">
        <f t="shared" si="11"/>
        <v>#REF!</v>
      </c>
      <c r="CO6" s="24">
        <f t="shared" si="12"/>
        <v>-0.52178734286840944</v>
      </c>
      <c r="CP6" s="24"/>
      <c r="CQ6" s="66"/>
      <c r="CR6" s="66"/>
      <c r="CS6" s="66"/>
      <c r="CT6" s="24"/>
      <c r="CU6" s="24"/>
      <c r="CV6" s="24"/>
      <c r="CW6" s="24"/>
      <c r="CX6" s="66">
        <v>18</v>
      </c>
      <c r="CY6" s="66">
        <v>9</v>
      </c>
      <c r="CZ6" s="66">
        <f t="shared" si="13"/>
        <v>27</v>
      </c>
      <c r="DA6" s="66">
        <f t="shared" si="44"/>
        <v>78</v>
      </c>
      <c r="DB6" s="66">
        <f t="shared" si="14"/>
        <v>96.604469999999992</v>
      </c>
      <c r="DC6" s="66">
        <f t="shared" si="15"/>
        <v>197.86189258312021</v>
      </c>
      <c r="DD6" s="58">
        <f t="shared" si="16"/>
        <v>0.13645881805490925</v>
      </c>
      <c r="DE6" s="58">
        <f t="shared" si="17"/>
        <v>-1.3691299868382922</v>
      </c>
      <c r="DF6" s="66">
        <f t="shared" si="18"/>
        <v>0</v>
      </c>
      <c r="DG6" s="66">
        <f t="shared" si="45"/>
        <v>-36.604469999999992</v>
      </c>
      <c r="DH6" s="66">
        <f t="shared" si="46"/>
        <v>78</v>
      </c>
      <c r="DI6" s="24" t="e">
        <f t="shared" si="19"/>
        <v>#REF!</v>
      </c>
      <c r="DJ6" s="24" t="e">
        <f t="shared" si="20"/>
        <v>#REF!</v>
      </c>
      <c r="DK6" s="28">
        <v>15000</v>
      </c>
      <c r="DL6" s="28">
        <v>15000</v>
      </c>
      <c r="DM6" s="28">
        <v>0</v>
      </c>
      <c r="DN6" s="28">
        <v>0</v>
      </c>
      <c r="DO6" s="28">
        <f t="shared" si="21"/>
        <v>0</v>
      </c>
      <c r="DP6" s="28">
        <f t="shared" si="47"/>
        <v>15000</v>
      </c>
      <c r="DQ6" s="28" t="e">
        <f t="shared" si="22"/>
        <v>#REF!</v>
      </c>
      <c r="DR6" s="28">
        <f t="shared" si="23"/>
        <v>49257</v>
      </c>
      <c r="DS6" s="28">
        <f t="shared" si="24"/>
        <v>-34257</v>
      </c>
      <c r="DT6" s="28">
        <f t="shared" si="25"/>
        <v>0</v>
      </c>
      <c r="DU6" s="28" t="e">
        <f t="shared" si="26"/>
        <v>#REF!</v>
      </c>
      <c r="DV6" s="30" t="e">
        <f t="shared" si="27"/>
        <v>#DIV/0!</v>
      </c>
      <c r="DW6" s="66">
        <f t="shared" si="48"/>
        <v>15000</v>
      </c>
      <c r="DX6" s="30" t="e">
        <f t="shared" si="28"/>
        <v>#REF!</v>
      </c>
      <c r="DY6" s="214" t="e">
        <f t="shared" si="29"/>
        <v>#REF!</v>
      </c>
      <c r="DZ6" s="28"/>
      <c r="EA6" s="108"/>
      <c r="EB6" s="108"/>
      <c r="EC6" s="21"/>
      <c r="ED6" s="21"/>
      <c r="EE6" s="21"/>
      <c r="EF6" s="21" t="e">
        <f t="shared" si="31"/>
        <v>#DIV/0!</v>
      </c>
      <c r="EG6" s="24" t="e">
        <f t="shared" si="32"/>
        <v>#DIV/0!</v>
      </c>
      <c r="EH6" s="21" t="e">
        <f t="shared" si="33"/>
        <v>#REF!</v>
      </c>
      <c r="EI6" s="66">
        <f t="shared" si="34"/>
        <v>120750.58823529411</v>
      </c>
      <c r="EJ6" s="24">
        <f t="shared" si="35"/>
        <v>0</v>
      </c>
      <c r="EK6" s="24">
        <f t="shared" si="36"/>
        <v>-0.30786450555586342</v>
      </c>
      <c r="EL6" s="24">
        <f t="shared" si="37"/>
        <v>-0.94462379432532073</v>
      </c>
      <c r="EM6" s="24" t="e">
        <f t="shared" si="49"/>
        <v>#REF!</v>
      </c>
      <c r="EN6" s="15"/>
    </row>
    <row r="7" spans="1:144" x14ac:dyDescent="0.25">
      <c r="A7" s="9" t="s">
        <v>43</v>
      </c>
      <c r="B7" s="9" t="s">
        <v>47</v>
      </c>
      <c r="C7" s="10">
        <f t="shared" si="0"/>
        <v>56</v>
      </c>
      <c r="D7">
        <v>4</v>
      </c>
      <c r="E7">
        <v>12</v>
      </c>
      <c r="F7">
        <v>0</v>
      </c>
      <c r="G7">
        <v>0</v>
      </c>
      <c r="H7">
        <v>40</v>
      </c>
      <c r="I7" s="83">
        <v>558</v>
      </c>
      <c r="J7" s="14">
        <v>590</v>
      </c>
      <c r="K7" s="84">
        <f t="shared" si="1"/>
        <v>9.9642857142857135</v>
      </c>
      <c r="L7" s="87">
        <v>10.535714285714286</v>
      </c>
      <c r="M7" s="87" t="e">
        <f>L7/L26</f>
        <v>#DIV/0!</v>
      </c>
      <c r="N7" s="88" t="e">
        <f>K7/K26</f>
        <v>#DIV/0!</v>
      </c>
      <c r="O7" s="66">
        <v>82320</v>
      </c>
      <c r="P7" s="28">
        <v>96000</v>
      </c>
      <c r="Q7" s="28">
        <f t="shared" si="2"/>
        <v>1470</v>
      </c>
      <c r="R7" s="66">
        <f t="shared" si="3"/>
        <v>1714.2857142857142</v>
      </c>
      <c r="S7" s="21" t="e">
        <f>R7/R26</f>
        <v>#DIV/0!</v>
      </c>
      <c r="T7" s="21" t="e">
        <f>Q7/Q26</f>
        <v>#DIV/0!</v>
      </c>
      <c r="U7" s="21" t="e">
        <f t="shared" si="4"/>
        <v>#DIV/0!</v>
      </c>
      <c r="V7" s="21" t="e">
        <f t="shared" si="5"/>
        <v>#DIV/0!</v>
      </c>
      <c r="W7" s="24" t="e">
        <f t="shared" ref="W7:W12" si="50">(0.6*CG7)+(0.4*ED7)</f>
        <v>#REF!</v>
      </c>
      <c r="X7" s="25">
        <v>9.2999999999999999E-2</v>
      </c>
      <c r="Y7" s="194">
        <v>46</v>
      </c>
      <c r="Z7" s="24">
        <v>-0.53032953177321596</v>
      </c>
      <c r="AA7" s="24" t="e">
        <f t="shared" ref="AA7:AA12" si="51">(0.6*CH7)+(0.4*EE7)</f>
        <v>#REF!</v>
      </c>
      <c r="AB7" s="59"/>
      <c r="AC7" s="59"/>
      <c r="AD7" s="59"/>
      <c r="AE7" s="59"/>
      <c r="AF7" s="63">
        <f>X7/BM2</f>
        <v>1.6332982086406742E-2</v>
      </c>
      <c r="AG7" s="231"/>
      <c r="AH7" s="50"/>
      <c r="AI7" s="63"/>
      <c r="AJ7" s="305">
        <v>36</v>
      </c>
      <c r="AK7" s="231"/>
      <c r="AL7" s="51"/>
      <c r="AM7" s="228"/>
      <c r="AN7" s="51"/>
      <c r="AO7" s="51"/>
      <c r="AP7" s="51"/>
      <c r="AQ7" s="63"/>
      <c r="AR7" s="434"/>
      <c r="AS7" s="264"/>
      <c r="AT7" s="271"/>
      <c r="AU7" s="439">
        <v>0</v>
      </c>
      <c r="AV7" s="439">
        <v>0</v>
      </c>
      <c r="AW7" s="63"/>
      <c r="AX7" s="63"/>
      <c r="AY7" s="63"/>
      <c r="AZ7" s="31"/>
      <c r="BB7" s="24"/>
      <c r="BC7" s="24"/>
      <c r="BD7" s="24"/>
      <c r="BE7" s="24"/>
      <c r="BF7" s="24"/>
      <c r="BG7" s="24"/>
      <c r="BH7" s="24"/>
      <c r="BI7" s="24"/>
      <c r="BJ7" s="24"/>
      <c r="BK7" s="58"/>
      <c r="BL7" s="15"/>
      <c r="BM7" s="15"/>
      <c r="BN7" s="123"/>
      <c r="BP7" s="23" t="e">
        <f>SUM(EH3,EH4,EH10,EH13,EH14,EH19)</f>
        <v>#REF!</v>
      </c>
      <c r="BQ7">
        <v>1116</v>
      </c>
      <c r="BR7">
        <v>1122</v>
      </c>
      <c r="BS7">
        <f t="shared" si="38"/>
        <v>-6</v>
      </c>
      <c r="BT7">
        <v>343</v>
      </c>
      <c r="BU7" s="28">
        <v>776</v>
      </c>
      <c r="BV7" s="28">
        <v>1375</v>
      </c>
      <c r="BW7" s="28">
        <v>684</v>
      </c>
      <c r="BX7" s="28">
        <f t="shared" si="6"/>
        <v>1781.2792149866189</v>
      </c>
      <c r="BY7" s="28">
        <f t="shared" si="7"/>
        <v>1129.944</v>
      </c>
      <c r="BZ7" s="28">
        <f t="shared" si="39"/>
        <v>-1005.2792149866189</v>
      </c>
      <c r="CA7" s="28">
        <f t="shared" si="40"/>
        <v>245.05600000000004</v>
      </c>
      <c r="CB7" s="21">
        <f t="shared" si="8"/>
        <v>-0.24188784709224395</v>
      </c>
      <c r="CC7" s="108">
        <v>321.05610000000001</v>
      </c>
      <c r="CD7">
        <f t="shared" si="41"/>
        <v>773</v>
      </c>
      <c r="CE7" s="108">
        <f t="shared" si="42"/>
        <v>800.94389999999999</v>
      </c>
      <c r="CF7" s="21">
        <v>-5.1389999999999998E-2</v>
      </c>
      <c r="CG7" s="21" t="e">
        <f t="shared" ref="CG7:CH12" si="52">(CD7-CD$25)/CD$26</f>
        <v>#REF!</v>
      </c>
      <c r="CH7" s="21" t="e">
        <f t="shared" si="52"/>
        <v>#REF!</v>
      </c>
      <c r="CI7" s="28">
        <v>82320</v>
      </c>
      <c r="CJ7" s="66">
        <v>80320</v>
      </c>
      <c r="CK7" s="108">
        <v>250839.77</v>
      </c>
      <c r="CL7" s="28">
        <f t="shared" si="10"/>
        <v>783.79032000000007</v>
      </c>
      <c r="CM7" s="28">
        <f t="shared" si="43"/>
        <v>-7.7903200000000652</v>
      </c>
      <c r="CN7" s="24" t="e">
        <f t="shared" si="11"/>
        <v>#REF!</v>
      </c>
      <c r="CO7" s="24">
        <f t="shared" si="12"/>
        <v>-0.3439907791405617</v>
      </c>
      <c r="CP7" s="24"/>
      <c r="CQ7" s="66">
        <f>CT7*CW4</f>
        <v>373915.63702431263</v>
      </c>
      <c r="CR7" s="66">
        <f>AVERAGE(AU7,AV7,CQ7)</f>
        <v>124638.54567477088</v>
      </c>
      <c r="CS7" s="436">
        <f>CR7-(CU7*CR$25)</f>
        <v>98294.608362535699</v>
      </c>
      <c r="CT7" s="24">
        <f>AJ7*CU7</f>
        <v>4.1461024069822043</v>
      </c>
      <c r="CU7" s="24">
        <f>EL7/CW3</f>
        <v>0.11516951130506124</v>
      </c>
      <c r="CV7" s="24"/>
      <c r="CW7" s="24"/>
      <c r="CX7" s="66">
        <v>396</v>
      </c>
      <c r="CY7" s="66">
        <v>414</v>
      </c>
      <c r="CZ7" s="66">
        <f t="shared" si="13"/>
        <v>810</v>
      </c>
      <c r="DA7" s="66">
        <f t="shared" si="44"/>
        <v>1080</v>
      </c>
      <c r="DB7" s="66">
        <f t="shared" si="14"/>
        <v>493.75617999999997</v>
      </c>
      <c r="DC7" s="66">
        <f t="shared" si="15"/>
        <v>593.58567774936057</v>
      </c>
      <c r="DD7" s="130">
        <f t="shared" si="16"/>
        <v>1.3645881805490927</v>
      </c>
      <c r="DE7" s="58">
        <f t="shared" si="17"/>
        <v>1.2584479408142726</v>
      </c>
      <c r="DF7" s="66">
        <f t="shared" si="18"/>
        <v>0</v>
      </c>
      <c r="DG7" s="66">
        <f t="shared" si="45"/>
        <v>190.24382000000003</v>
      </c>
      <c r="DH7" s="66">
        <f t="shared" si="46"/>
        <v>1080</v>
      </c>
      <c r="DI7" s="24" t="e">
        <f t="shared" si="19"/>
        <v>#REF!</v>
      </c>
      <c r="DJ7" s="24" t="e">
        <f t="shared" si="20"/>
        <v>#REF!</v>
      </c>
      <c r="DK7" s="28">
        <v>20320</v>
      </c>
      <c r="DL7" s="28">
        <v>20320</v>
      </c>
      <c r="DM7" s="28">
        <v>30140</v>
      </c>
      <c r="DN7" s="28">
        <v>46389</v>
      </c>
      <c r="DO7" s="28">
        <f t="shared" si="21"/>
        <v>76529</v>
      </c>
      <c r="DP7" s="28">
        <f t="shared" si="47"/>
        <v>50460</v>
      </c>
      <c r="DQ7" s="28" t="e">
        <f t="shared" si="22"/>
        <v>#REF!</v>
      </c>
      <c r="DR7" s="28">
        <f t="shared" si="23"/>
        <v>251758</v>
      </c>
      <c r="DS7" s="28">
        <f t="shared" si="24"/>
        <v>-231438</v>
      </c>
      <c r="DT7" s="28">
        <f t="shared" si="25"/>
        <v>0</v>
      </c>
      <c r="DU7" s="28" t="e">
        <f t="shared" si="26"/>
        <v>#REF!</v>
      </c>
      <c r="DV7" s="30" t="e">
        <f t="shared" si="27"/>
        <v>#DIV/0!</v>
      </c>
      <c r="DW7" s="66">
        <f t="shared" si="48"/>
        <v>50460</v>
      </c>
      <c r="DX7" s="30" t="e">
        <f t="shared" si="28"/>
        <v>#REF!</v>
      </c>
      <c r="DY7" s="214" t="e">
        <f t="shared" si="29"/>
        <v>#REF!</v>
      </c>
      <c r="DZ7" s="28">
        <v>269495.06</v>
      </c>
      <c r="EA7" s="108">
        <f t="shared" ref="EA7:EA12" si="53">CI7-CK7</f>
        <v>-168519.77</v>
      </c>
      <c r="EB7" s="108">
        <f t="shared" ref="EB7:EB12" si="54">CJ7-DZ7</f>
        <v>-189175.06</v>
      </c>
      <c r="EC7" s="21">
        <v>-0.35437999999999997</v>
      </c>
      <c r="ED7" s="21" t="e">
        <f t="shared" ref="ED7:EE12" si="55">(EA7-EA$25)/EA$26</f>
        <v>#REF!</v>
      </c>
      <c r="EE7" s="21" t="e">
        <f t="shared" si="55"/>
        <v>#REF!</v>
      </c>
      <c r="EF7" s="21" t="e">
        <f t="shared" si="31"/>
        <v>#DIV/0!</v>
      </c>
      <c r="EG7" s="24" t="e">
        <f t="shared" si="32"/>
        <v>#DIV/0!</v>
      </c>
      <c r="EH7" s="21" t="e">
        <f t="shared" si="33"/>
        <v>#REF!</v>
      </c>
      <c r="EI7" s="66">
        <f t="shared" si="34"/>
        <v>362251.76470588235</v>
      </c>
      <c r="EJ7" s="24">
        <f t="shared" si="35"/>
        <v>0.21125915028222167</v>
      </c>
      <c r="EK7" s="24">
        <f t="shared" si="36"/>
        <v>-0.24419926888359544</v>
      </c>
      <c r="EL7" s="23">
        <f t="shared" si="37"/>
        <v>0.65738905693512528</v>
      </c>
      <c r="EM7" s="24" t="e">
        <f t="shared" si="49"/>
        <v>#REF!</v>
      </c>
      <c r="EN7" s="15"/>
    </row>
    <row r="8" spans="1:144" x14ac:dyDescent="0.25">
      <c r="A8" s="7" t="s">
        <v>43</v>
      </c>
      <c r="B8" s="7" t="s">
        <v>48</v>
      </c>
      <c r="C8" s="10">
        <f t="shared" si="0"/>
        <v>10</v>
      </c>
      <c r="D8">
        <v>3</v>
      </c>
      <c r="E8">
        <v>0</v>
      </c>
      <c r="F8">
        <v>0</v>
      </c>
      <c r="G8">
        <v>0</v>
      </c>
      <c r="H8">
        <v>7</v>
      </c>
      <c r="I8" s="83">
        <v>16.5</v>
      </c>
      <c r="J8" s="14">
        <v>23.5</v>
      </c>
      <c r="K8" s="84">
        <f t="shared" si="1"/>
        <v>1.65</v>
      </c>
      <c r="L8" s="87">
        <v>2.35</v>
      </c>
      <c r="M8" s="87" t="e">
        <f>L8/L26</f>
        <v>#DIV/0!</v>
      </c>
      <c r="N8" s="88" t="e">
        <f>K8/K26</f>
        <v>#DIV/0!</v>
      </c>
      <c r="O8" s="66">
        <v>0</v>
      </c>
      <c r="P8" s="28">
        <v>0</v>
      </c>
      <c r="Q8" s="28">
        <f t="shared" si="2"/>
        <v>0</v>
      </c>
      <c r="R8" s="66">
        <f t="shared" si="3"/>
        <v>0</v>
      </c>
      <c r="S8" s="21" t="e">
        <f>R8/R26</f>
        <v>#DIV/0!</v>
      </c>
      <c r="T8" s="21" t="e">
        <f>Q8/Q26</f>
        <v>#DIV/0!</v>
      </c>
      <c r="U8" s="21" t="e">
        <f t="shared" si="4"/>
        <v>#DIV/0!</v>
      </c>
      <c r="V8" s="21" t="e">
        <f t="shared" si="5"/>
        <v>#DIV/0!</v>
      </c>
      <c r="W8" s="24" t="e">
        <f t="shared" si="50"/>
        <v>#REF!</v>
      </c>
      <c r="X8" s="21">
        <v>-0.36499999999999999</v>
      </c>
      <c r="Y8" s="194">
        <v>9</v>
      </c>
      <c r="Z8" s="24">
        <v>-0.21244359167702281</v>
      </c>
      <c r="AA8" s="24" t="e">
        <f t="shared" si="51"/>
        <v>#REF!</v>
      </c>
      <c r="AB8" s="31"/>
      <c r="AC8" s="31"/>
      <c r="AD8" s="31"/>
      <c r="AE8" s="31"/>
      <c r="AF8" s="30"/>
      <c r="AG8" s="31"/>
      <c r="AH8" s="50"/>
      <c r="AI8" s="30"/>
      <c r="AJ8" s="28">
        <v>10</v>
      </c>
      <c r="AK8" s="31"/>
      <c r="AL8" s="51"/>
      <c r="AM8" s="228"/>
      <c r="AN8" s="51"/>
      <c r="AO8" s="51"/>
      <c r="AP8" s="51"/>
      <c r="AQ8" s="30"/>
      <c r="AR8" s="434"/>
      <c r="AS8" s="264"/>
      <c r="AT8" s="271"/>
      <c r="AU8" s="439"/>
      <c r="AV8" s="439"/>
      <c r="AW8" s="30"/>
      <c r="AX8" s="30"/>
      <c r="AY8" s="30"/>
      <c r="BB8" s="24"/>
      <c r="BC8" s="24"/>
      <c r="BD8" s="24"/>
      <c r="BE8" s="24"/>
      <c r="BF8" s="24"/>
      <c r="BG8" s="24"/>
      <c r="BH8" s="24"/>
      <c r="BI8" s="24"/>
      <c r="BJ8" s="24"/>
      <c r="BK8" s="58"/>
      <c r="BL8" s="15"/>
      <c r="BM8" s="15"/>
      <c r="BQ8">
        <v>33</v>
      </c>
      <c r="BR8">
        <v>33</v>
      </c>
      <c r="BS8">
        <f t="shared" si="38"/>
        <v>0</v>
      </c>
      <c r="BT8">
        <v>61</v>
      </c>
      <c r="BU8" s="28">
        <v>39</v>
      </c>
      <c r="BV8" s="28">
        <v>56</v>
      </c>
      <c r="BW8" s="28">
        <v>21</v>
      </c>
      <c r="BX8" s="28">
        <f t="shared" si="6"/>
        <v>348.51115075825152</v>
      </c>
      <c r="BY8" s="28">
        <f t="shared" si="7"/>
        <v>221.07599999999999</v>
      </c>
      <c r="BZ8" s="28">
        <f t="shared" si="39"/>
        <v>-309.51115075825152</v>
      </c>
      <c r="CA8" s="28">
        <f t="shared" si="40"/>
        <v>-165.07599999999999</v>
      </c>
      <c r="CB8" s="21">
        <f t="shared" si="8"/>
        <v>0.44588352631029904</v>
      </c>
      <c r="CC8" s="108">
        <v>57.331449999999997</v>
      </c>
      <c r="CD8">
        <f t="shared" si="41"/>
        <v>-28</v>
      </c>
      <c r="CE8" s="108">
        <f t="shared" si="42"/>
        <v>-24.331449999999997</v>
      </c>
      <c r="CF8" s="21">
        <v>-0.54215000000000002</v>
      </c>
      <c r="CG8" s="21" t="e">
        <f t="shared" si="52"/>
        <v>#REF!</v>
      </c>
      <c r="CH8" s="21" t="e">
        <f t="shared" si="52"/>
        <v>#REF!</v>
      </c>
      <c r="CI8" s="28">
        <v>0</v>
      </c>
      <c r="CJ8" s="66">
        <v>0</v>
      </c>
      <c r="CK8" s="108">
        <v>51066.46</v>
      </c>
      <c r="CL8" s="28">
        <f t="shared" si="10"/>
        <v>153.35028</v>
      </c>
      <c r="CM8" s="28">
        <f t="shared" si="43"/>
        <v>-114.35028</v>
      </c>
      <c r="CN8" s="24" t="e">
        <f t="shared" si="11"/>
        <v>#REF!</v>
      </c>
      <c r="CO8" s="24">
        <f t="shared" si="12"/>
        <v>-0.58296951711242195</v>
      </c>
      <c r="CP8" s="24"/>
      <c r="CQ8" s="66"/>
      <c r="CR8" s="66"/>
      <c r="CS8" s="66"/>
      <c r="CT8" s="24"/>
      <c r="CU8" s="24"/>
      <c r="CV8" s="24"/>
      <c r="CW8" s="24"/>
      <c r="CX8" s="66">
        <v>16</v>
      </c>
      <c r="CY8" s="66">
        <v>18</v>
      </c>
      <c r="CZ8" s="66">
        <f t="shared" si="13"/>
        <v>34</v>
      </c>
      <c r="DA8" s="66">
        <f t="shared" si="44"/>
        <v>37</v>
      </c>
      <c r="DB8" s="66">
        <f t="shared" si="14"/>
        <v>96.604469999999992</v>
      </c>
      <c r="DC8" s="66">
        <f t="shared" si="15"/>
        <v>164.88491048593349</v>
      </c>
      <c r="DD8" s="58">
        <f t="shared" si="16"/>
        <v>0.2062044361718629</v>
      </c>
      <c r="DE8" s="58">
        <f t="shared" si="17"/>
        <v>-1.2199095119345664</v>
      </c>
      <c r="DF8" s="66">
        <f t="shared" si="18"/>
        <v>0</v>
      </c>
      <c r="DG8" s="66">
        <f t="shared" si="45"/>
        <v>-75.604469999999992</v>
      </c>
      <c r="DH8" s="66">
        <f t="shared" si="46"/>
        <v>37</v>
      </c>
      <c r="DI8" s="24" t="e">
        <f t="shared" si="19"/>
        <v>#REF!</v>
      </c>
      <c r="DJ8" s="24" t="e">
        <f t="shared" si="20"/>
        <v>#REF!</v>
      </c>
      <c r="DK8" s="28">
        <v>0</v>
      </c>
      <c r="DL8" s="28">
        <v>0</v>
      </c>
      <c r="DM8" s="28">
        <v>10960</v>
      </c>
      <c r="DN8" s="28">
        <v>32880</v>
      </c>
      <c r="DO8" s="28">
        <f t="shared" si="21"/>
        <v>43840</v>
      </c>
      <c r="DP8" s="28">
        <f t="shared" si="47"/>
        <v>10960</v>
      </c>
      <c r="DQ8" s="28" t="e">
        <f t="shared" si="22"/>
        <v>#REF!</v>
      </c>
      <c r="DR8" s="28">
        <f t="shared" si="23"/>
        <v>49257</v>
      </c>
      <c r="DS8" s="28">
        <f t="shared" si="24"/>
        <v>-49257</v>
      </c>
      <c r="DT8" s="28">
        <f t="shared" si="25"/>
        <v>0</v>
      </c>
      <c r="DU8" s="28" t="e">
        <f t="shared" si="26"/>
        <v>#REF!</v>
      </c>
      <c r="DV8" s="30" t="e">
        <f t="shared" si="27"/>
        <v>#DIV/0!</v>
      </c>
      <c r="DW8" s="66">
        <f t="shared" si="48"/>
        <v>10960</v>
      </c>
      <c r="DX8" s="30" t="e">
        <f t="shared" si="28"/>
        <v>#REF!</v>
      </c>
      <c r="DY8" s="214" t="e">
        <f t="shared" si="29"/>
        <v>#REF!</v>
      </c>
      <c r="DZ8" s="28">
        <v>69419.72</v>
      </c>
      <c r="EA8" s="108">
        <f t="shared" si="53"/>
        <v>-51066.46</v>
      </c>
      <c r="EB8" s="108">
        <f t="shared" si="54"/>
        <v>-69419.72</v>
      </c>
      <c r="EC8" s="21">
        <v>-8.6749999999999994E-2</v>
      </c>
      <c r="ED8" s="21" t="e">
        <f t="shared" si="55"/>
        <v>#REF!</v>
      </c>
      <c r="EE8" s="21" t="e">
        <f t="shared" si="55"/>
        <v>#REF!</v>
      </c>
      <c r="EF8" s="21" t="e">
        <f t="shared" si="31"/>
        <v>#DIV/0!</v>
      </c>
      <c r="EG8" s="24" t="e">
        <f t="shared" si="32"/>
        <v>#DIV/0!</v>
      </c>
      <c r="EH8" s="21" t="e">
        <f t="shared" si="33"/>
        <v>#REF!</v>
      </c>
      <c r="EI8" s="66">
        <f t="shared" si="34"/>
        <v>100625.49019607843</v>
      </c>
      <c r="EJ8" s="23">
        <f t="shared" si="35"/>
        <v>0.43567489623726102</v>
      </c>
      <c r="EK8" s="24">
        <f t="shared" si="36"/>
        <v>-0.17656914938285684</v>
      </c>
      <c r="EL8" s="24">
        <f t="shared" si="37"/>
        <v>-0.80257336691388259</v>
      </c>
      <c r="EM8" s="24" t="e">
        <f t="shared" si="49"/>
        <v>#REF!</v>
      </c>
      <c r="EN8" s="15"/>
    </row>
    <row r="9" spans="1:144" x14ac:dyDescent="0.25">
      <c r="A9" s="9" t="s">
        <v>43</v>
      </c>
      <c r="B9" s="9" t="s">
        <v>49</v>
      </c>
      <c r="C9" s="10">
        <f t="shared" si="0"/>
        <v>23</v>
      </c>
      <c r="D9">
        <v>10</v>
      </c>
      <c r="E9">
        <v>1</v>
      </c>
      <c r="F9">
        <v>0</v>
      </c>
      <c r="G9">
        <v>0</v>
      </c>
      <c r="H9">
        <v>12</v>
      </c>
      <c r="I9" s="83">
        <v>84.5</v>
      </c>
      <c r="J9" s="14">
        <v>116.5</v>
      </c>
      <c r="K9" s="84">
        <f t="shared" si="1"/>
        <v>3.6739130434782608</v>
      </c>
      <c r="L9" s="87">
        <v>5.0652173913043477</v>
      </c>
      <c r="M9" s="87" t="e">
        <f>L9/L26</f>
        <v>#DIV/0!</v>
      </c>
      <c r="N9" s="88" t="e">
        <f>K9/K26</f>
        <v>#DIV/0!</v>
      </c>
      <c r="O9" s="66">
        <v>269015</v>
      </c>
      <c r="P9" s="28">
        <v>32226</v>
      </c>
      <c r="Q9" s="28">
        <f t="shared" si="2"/>
        <v>11696.304347826086</v>
      </c>
      <c r="R9" s="66">
        <f t="shared" si="3"/>
        <v>1401.1304347826087</v>
      </c>
      <c r="S9" s="21" t="e">
        <f>R9/R26</f>
        <v>#DIV/0!</v>
      </c>
      <c r="T9" s="21" t="e">
        <f>Q9/Q26</f>
        <v>#DIV/0!</v>
      </c>
      <c r="U9" s="21" t="e">
        <f t="shared" si="4"/>
        <v>#DIV/0!</v>
      </c>
      <c r="V9" s="21" t="e">
        <f t="shared" si="5"/>
        <v>#DIV/0!</v>
      </c>
      <c r="W9" s="24" t="e">
        <f t="shared" si="50"/>
        <v>#REF!</v>
      </c>
      <c r="X9" s="21">
        <v>-0.25900000000000001</v>
      </c>
      <c r="Y9" s="194">
        <v>22</v>
      </c>
      <c r="Z9" s="24">
        <v>-0.24419623558882686</v>
      </c>
      <c r="AA9" s="24" t="e">
        <f t="shared" si="51"/>
        <v>#REF!</v>
      </c>
      <c r="AB9" s="128"/>
      <c r="AC9" s="128"/>
      <c r="AD9" s="128"/>
      <c r="AE9" s="128"/>
      <c r="AF9" s="30"/>
      <c r="AG9" s="31"/>
      <c r="AH9" s="50"/>
      <c r="AI9" s="30"/>
      <c r="AJ9" s="28">
        <v>39</v>
      </c>
      <c r="AK9" s="31"/>
      <c r="AL9" s="51"/>
      <c r="AM9" s="236" t="e">
        <f t="shared" ref="AM9:AM10" si="56">SUM(AN9:AO9)</f>
        <v>#DIV/0!</v>
      </c>
      <c r="AN9" s="51"/>
      <c r="AO9" s="56" t="e">
        <f>BE9*#REF!</f>
        <v>#DIV/0!</v>
      </c>
      <c r="AP9" s="51"/>
      <c r="AQ9" s="30"/>
      <c r="AR9" s="31"/>
      <c r="AS9" s="264"/>
      <c r="AT9" s="271"/>
      <c r="AU9" s="437"/>
      <c r="AV9" s="437"/>
      <c r="AW9" s="30"/>
      <c r="AX9" s="30"/>
      <c r="AY9" s="30"/>
      <c r="BB9" s="24"/>
      <c r="BC9" s="24"/>
      <c r="BD9" s="24"/>
      <c r="BE9" s="24" t="e">
        <f>Y9*BG9</f>
        <v>#DIV/0!</v>
      </c>
      <c r="BF9" s="24"/>
      <c r="BG9" s="24" t="e">
        <f>DV9/BN$12</f>
        <v>#DIV/0!</v>
      </c>
      <c r="BH9" s="24"/>
      <c r="BI9" s="24"/>
      <c r="BJ9" s="24"/>
      <c r="BK9" s="15"/>
      <c r="BL9" s="15"/>
      <c r="BM9" s="15"/>
      <c r="BP9" s="270" t="s">
        <v>469</v>
      </c>
      <c r="BQ9">
        <v>169</v>
      </c>
      <c r="BR9">
        <v>169</v>
      </c>
      <c r="BS9">
        <f t="shared" si="38"/>
        <v>0</v>
      </c>
      <c r="BT9">
        <v>141</v>
      </c>
      <c r="BU9" s="28">
        <v>113</v>
      </c>
      <c r="BV9" s="28">
        <v>211</v>
      </c>
      <c r="BW9" s="28">
        <v>52</v>
      </c>
      <c r="BX9" s="28">
        <f t="shared" si="6"/>
        <v>851.91614629794822</v>
      </c>
      <c r="BY9" s="28">
        <f t="shared" si="7"/>
        <v>540.40800000000002</v>
      </c>
      <c r="BZ9" s="28">
        <f t="shared" si="39"/>
        <v>-738.91614629794822</v>
      </c>
      <c r="CA9" s="28">
        <f t="shared" si="40"/>
        <v>-329.40800000000002</v>
      </c>
      <c r="CB9" s="21">
        <f t="shared" si="8"/>
        <v>2.1413823384533497E-2</v>
      </c>
      <c r="CC9" s="108">
        <v>131.86232999999999</v>
      </c>
      <c r="CD9">
        <f t="shared" si="41"/>
        <v>28</v>
      </c>
      <c r="CE9" s="108">
        <f t="shared" si="42"/>
        <v>37.137670000000014</v>
      </c>
      <c r="CF9" s="21">
        <v>-0.50756999999999997</v>
      </c>
      <c r="CG9" s="21" t="e">
        <f t="shared" si="52"/>
        <v>#REF!</v>
      </c>
      <c r="CH9" s="21" t="e">
        <f t="shared" si="52"/>
        <v>#REF!</v>
      </c>
      <c r="CI9" s="28">
        <v>269015</v>
      </c>
      <c r="CJ9" s="66">
        <v>269015.78000000003</v>
      </c>
      <c r="CK9" s="108">
        <v>110240.4</v>
      </c>
      <c r="CL9" s="28">
        <f t="shared" si="10"/>
        <v>374.85624000000001</v>
      </c>
      <c r="CM9" s="28">
        <f t="shared" si="43"/>
        <v>-261.85624000000001</v>
      </c>
      <c r="CN9" s="24" t="e">
        <f t="shared" si="11"/>
        <v>#REF!</v>
      </c>
      <c r="CO9" s="24">
        <f t="shared" si="12"/>
        <v>-0.67872369861591775</v>
      </c>
      <c r="CP9" s="24"/>
      <c r="CQ9" s="66"/>
      <c r="CR9" s="66"/>
      <c r="CS9" s="66"/>
      <c r="CT9" s="24"/>
      <c r="CU9" s="24"/>
      <c r="CV9" s="24"/>
      <c r="CW9" s="24"/>
      <c r="CX9" s="66">
        <v>16</v>
      </c>
      <c r="CY9" s="66">
        <v>27</v>
      </c>
      <c r="CZ9" s="66">
        <f t="shared" si="13"/>
        <v>43</v>
      </c>
      <c r="DA9" s="66">
        <f t="shared" si="44"/>
        <v>68</v>
      </c>
      <c r="DB9" s="66">
        <f t="shared" si="14"/>
        <v>236.14425999999997</v>
      </c>
      <c r="DC9" s="66">
        <f t="shared" si="15"/>
        <v>643.05115089514061</v>
      </c>
      <c r="DD9" s="58">
        <f t="shared" si="16"/>
        <v>6.6868708562519641E-2</v>
      </c>
      <c r="DE9" s="58">
        <f t="shared" si="17"/>
        <v>-1.5180177516530464</v>
      </c>
      <c r="DF9" s="66">
        <f t="shared" si="18"/>
        <v>0</v>
      </c>
      <c r="DG9" s="66">
        <f t="shared" si="45"/>
        <v>-184.14425999999997</v>
      </c>
      <c r="DH9" s="66">
        <f t="shared" si="46"/>
        <v>68</v>
      </c>
      <c r="DI9" s="24" t="e">
        <f t="shared" si="19"/>
        <v>#REF!</v>
      </c>
      <c r="DJ9" s="24" t="e">
        <f t="shared" si="20"/>
        <v>#REF!</v>
      </c>
      <c r="DK9" s="28">
        <v>271309</v>
      </c>
      <c r="DL9" s="28">
        <v>271309</v>
      </c>
      <c r="DM9" s="28">
        <v>2528</v>
      </c>
      <c r="DN9" s="28">
        <v>7023</v>
      </c>
      <c r="DO9" s="28">
        <f t="shared" si="21"/>
        <v>9551</v>
      </c>
      <c r="DP9" s="28">
        <f t="shared" si="47"/>
        <v>273837</v>
      </c>
      <c r="DQ9" s="28" t="e">
        <f t="shared" si="22"/>
        <v>#REF!</v>
      </c>
      <c r="DR9" s="28">
        <f t="shared" si="23"/>
        <v>120406</v>
      </c>
      <c r="DS9" s="28">
        <f t="shared" si="24"/>
        <v>150903</v>
      </c>
      <c r="DT9" s="28">
        <f t="shared" si="25"/>
        <v>0</v>
      </c>
      <c r="DU9" s="28" t="e">
        <f t="shared" si="26"/>
        <v>#REF!</v>
      </c>
      <c r="DV9" s="201" t="e">
        <f t="shared" si="27"/>
        <v>#DIV/0!</v>
      </c>
      <c r="DW9" s="66">
        <f t="shared" si="48"/>
        <v>273837</v>
      </c>
      <c r="DX9" s="201" t="e">
        <f t="shared" si="28"/>
        <v>#REF!</v>
      </c>
      <c r="DY9" s="214" t="e">
        <f t="shared" si="29"/>
        <v>#REF!</v>
      </c>
      <c r="DZ9" s="28">
        <v>133745.95000000001</v>
      </c>
      <c r="EA9" s="108">
        <f t="shared" si="53"/>
        <v>158774.6</v>
      </c>
      <c r="EB9" s="108">
        <f t="shared" si="54"/>
        <v>135269.83000000002</v>
      </c>
      <c r="EC9" s="21">
        <v>0.39139000000000002</v>
      </c>
      <c r="ED9" s="21" t="e">
        <f t="shared" si="55"/>
        <v>#REF!</v>
      </c>
      <c r="EE9" s="21" t="e">
        <f t="shared" si="55"/>
        <v>#REF!</v>
      </c>
      <c r="EF9" s="21" t="e">
        <f t="shared" si="31"/>
        <v>#DIV/0!</v>
      </c>
      <c r="EG9" s="23" t="e">
        <f t="shared" si="32"/>
        <v>#DIV/0!</v>
      </c>
      <c r="EH9" s="21" t="e">
        <f t="shared" si="33"/>
        <v>#REF!</v>
      </c>
      <c r="EI9" s="66">
        <f t="shared" si="34"/>
        <v>392439.41176470584</v>
      </c>
      <c r="EJ9" s="24">
        <f t="shared" si="35"/>
        <v>2.4337514820571782E-2</v>
      </c>
      <c r="EK9" s="24">
        <f t="shared" si="36"/>
        <v>-0.30053013145184659</v>
      </c>
      <c r="EL9" s="24">
        <f t="shared" si="37"/>
        <v>-1.0310227035725665</v>
      </c>
      <c r="EM9" s="24" t="e">
        <f t="shared" si="49"/>
        <v>#REF!</v>
      </c>
      <c r="EN9" s="15"/>
    </row>
    <row r="10" spans="1:144" x14ac:dyDescent="0.25">
      <c r="A10" s="9" t="s">
        <v>43</v>
      </c>
      <c r="B10" s="9" t="s">
        <v>50</v>
      </c>
      <c r="C10" s="10">
        <f t="shared" si="0"/>
        <v>224</v>
      </c>
      <c r="D10">
        <v>0</v>
      </c>
      <c r="E10">
        <v>0</v>
      </c>
      <c r="F10">
        <v>224</v>
      </c>
      <c r="G10">
        <v>0</v>
      </c>
      <c r="H10">
        <v>0</v>
      </c>
      <c r="I10" s="83">
        <v>2028</v>
      </c>
      <c r="J10" s="14">
        <v>1960.5</v>
      </c>
      <c r="K10" s="84">
        <f t="shared" si="1"/>
        <v>9.0535714285714288</v>
      </c>
      <c r="L10" s="87">
        <v>8.7522321428571423</v>
      </c>
      <c r="M10" s="87" t="e">
        <f>L10/L26</f>
        <v>#DIV/0!</v>
      </c>
      <c r="N10" s="88" t="e">
        <f>K10/K26</f>
        <v>#DIV/0!</v>
      </c>
      <c r="O10" s="66">
        <v>233645</v>
      </c>
      <c r="P10" s="28">
        <v>207193</v>
      </c>
      <c r="Q10" s="28">
        <f t="shared" si="2"/>
        <v>1043.0580357142858</v>
      </c>
      <c r="R10" s="66">
        <f t="shared" si="3"/>
        <v>924.96875</v>
      </c>
      <c r="S10" s="21" t="e">
        <f>R10/R26</f>
        <v>#DIV/0!</v>
      </c>
      <c r="T10" s="21" t="e">
        <f>Q10/Q26</f>
        <v>#DIV/0!</v>
      </c>
      <c r="U10" s="21" t="e">
        <f t="shared" si="4"/>
        <v>#DIV/0!</v>
      </c>
      <c r="V10" s="21" t="e">
        <f t="shared" si="5"/>
        <v>#DIV/0!</v>
      </c>
      <c r="W10" s="23" t="e">
        <f t="shared" si="50"/>
        <v>#REF!</v>
      </c>
      <c r="X10" s="25">
        <v>0.55800000000000005</v>
      </c>
      <c r="Y10" s="194">
        <v>100</v>
      </c>
      <c r="Z10" s="23">
        <v>0.77524131368688476</v>
      </c>
      <c r="AA10" s="23" t="e">
        <f t="shared" si="51"/>
        <v>#REF!</v>
      </c>
      <c r="AB10" s="56" t="e">
        <f>AE10*#REF!</f>
        <v>#REF!</v>
      </c>
      <c r="AC10" s="56" t="e">
        <f>(AH10*#REF!)</f>
        <v>#REF!</v>
      </c>
      <c r="AD10" s="133" t="e">
        <f>AC10-AB10</f>
        <v>#REF!</v>
      </c>
      <c r="AE10" s="56" t="e">
        <f>C10*AI10</f>
        <v>#REF!</v>
      </c>
      <c r="AF10" s="30">
        <f>X10/BM2</f>
        <v>9.7997892518440474E-2</v>
      </c>
      <c r="AG10" s="56">
        <f>AQ10*BN$7</f>
        <v>0</v>
      </c>
      <c r="AH10" s="185">
        <f>C10*AY10</f>
        <v>0</v>
      </c>
      <c r="AI10" s="63" t="e">
        <f>W10/BO$2</f>
        <v>#REF!</v>
      </c>
      <c r="AJ10" s="305">
        <v>116</v>
      </c>
      <c r="AK10" s="251">
        <v>161355.39767464454</v>
      </c>
      <c r="AL10" s="133" t="e">
        <f>BC10*BN$13</f>
        <v>#DIV/0!</v>
      </c>
      <c r="AM10" s="236" t="e">
        <f t="shared" si="56"/>
        <v>#REF!</v>
      </c>
      <c r="AN10" s="56" t="e">
        <f>BD10*#REF!</f>
        <v>#REF!</v>
      </c>
      <c r="AO10" s="59"/>
      <c r="AP10" s="56">
        <v>327736.63</v>
      </c>
      <c r="AQ10" s="63">
        <f>Y10*AX10</f>
        <v>0</v>
      </c>
      <c r="AR10" s="433">
        <v>283203.49865791859</v>
      </c>
      <c r="AS10" s="263" t="e">
        <f>AVERAGE(AK10,#REF!)</f>
        <v>#REF!</v>
      </c>
      <c r="AT10" s="271" t="e">
        <f>AVERAGE(AK10,#REF!,#REF!)</f>
        <v>#REF!</v>
      </c>
      <c r="AU10" s="438">
        <v>232927.73273096941</v>
      </c>
      <c r="AV10" s="440">
        <v>217484.13969405691</v>
      </c>
      <c r="AW10" s="63"/>
      <c r="AX10" s="63"/>
      <c r="AY10" s="63"/>
      <c r="BB10" s="24" t="e">
        <f>EF10/#REF!</f>
        <v>#DIV/0!</v>
      </c>
      <c r="BC10" s="24" t="e">
        <f>Y10*BB10</f>
        <v>#DIV/0!</v>
      </c>
      <c r="BD10" s="24" t="e">
        <f>Y10*BF10</f>
        <v>#REF!</v>
      </c>
      <c r="BE10" s="24"/>
      <c r="BF10" s="24" t="e">
        <f>CO10/#REF!</f>
        <v>#REF!</v>
      </c>
      <c r="BG10" s="24"/>
      <c r="BH10" s="24" t="e">
        <f>EH10/BP$7</f>
        <v>#REF!</v>
      </c>
      <c r="BI10" s="24" t="e">
        <f>Y10*BJ10</f>
        <v>#REF!</v>
      </c>
      <c r="BJ10" s="24" t="e">
        <f>EM10/BP$10</f>
        <v>#REF!</v>
      </c>
      <c r="BK10" s="15"/>
      <c r="BL10" s="15"/>
      <c r="BM10" s="15"/>
      <c r="BP10" s="23" t="e">
        <f>SUM(EM3,EM4,EM10,EM13,EM14,EM19)</f>
        <v>#REF!</v>
      </c>
      <c r="BQ10">
        <v>4056</v>
      </c>
      <c r="BR10">
        <v>4095</v>
      </c>
      <c r="BS10">
        <f t="shared" si="38"/>
        <v>-39</v>
      </c>
      <c r="BT10">
        <v>1370</v>
      </c>
      <c r="BU10" s="28">
        <v>3711</v>
      </c>
      <c r="BV10" s="28">
        <v>5765</v>
      </c>
      <c r="BW10" s="28">
        <v>2574</v>
      </c>
      <c r="BX10" s="28">
        <f t="shared" si="6"/>
        <v>3872.3461195361283</v>
      </c>
      <c r="BY10" s="28">
        <f t="shared" si="7"/>
        <v>2456.4</v>
      </c>
      <c r="BZ10" s="28">
        <f t="shared" si="39"/>
        <v>-161.3461195361283</v>
      </c>
      <c r="CA10" s="28">
        <f t="shared" si="40"/>
        <v>3308.6</v>
      </c>
      <c r="CB10" s="23">
        <f t="shared" si="8"/>
        <v>0.59234564817685142</v>
      </c>
      <c r="CC10" s="108">
        <v>1284.2243800000001</v>
      </c>
      <c r="CD10">
        <f t="shared" si="41"/>
        <v>2686</v>
      </c>
      <c r="CE10" s="108">
        <f t="shared" si="42"/>
        <v>2810.7756199999999</v>
      </c>
      <c r="CF10" s="21">
        <v>1.11937</v>
      </c>
      <c r="CG10" s="21" t="e">
        <f t="shared" si="52"/>
        <v>#REF!</v>
      </c>
      <c r="CH10" s="21" t="e">
        <f t="shared" si="52"/>
        <v>#REF!</v>
      </c>
      <c r="CI10" s="28">
        <v>233645</v>
      </c>
      <c r="CJ10" s="66">
        <v>167695.71000000002</v>
      </c>
      <c r="CK10" s="108">
        <v>902916.26</v>
      </c>
      <c r="CL10" s="28">
        <f t="shared" si="10"/>
        <v>1703.8920000000001</v>
      </c>
      <c r="CM10" s="28">
        <f t="shared" si="43"/>
        <v>2007.1079999999999</v>
      </c>
      <c r="CN10" s="23" t="e">
        <f t="shared" si="11"/>
        <v>#REF!</v>
      </c>
      <c r="CO10" s="23">
        <f t="shared" si="12"/>
        <v>1.4410976285946664</v>
      </c>
      <c r="CP10" s="24"/>
      <c r="CQ10" s="66">
        <v>0</v>
      </c>
      <c r="CR10" s="66">
        <f>AVERAGE(AU10,AV10,CQ10)</f>
        <v>150137.29080834211</v>
      </c>
      <c r="CS10" s="436">
        <f>CR10-(CU10*CR$25)</f>
        <v>150137.29080834211</v>
      </c>
      <c r="CT10" s="24"/>
      <c r="CU10" s="24"/>
      <c r="CV10" s="24"/>
      <c r="CW10" s="24"/>
      <c r="CX10" s="66">
        <v>904</v>
      </c>
      <c r="CY10" s="66">
        <v>798</v>
      </c>
      <c r="CZ10" s="66">
        <f t="shared" si="13"/>
        <v>1702</v>
      </c>
      <c r="DA10" s="66">
        <f t="shared" si="44"/>
        <v>3478</v>
      </c>
      <c r="DB10" s="66">
        <f t="shared" si="14"/>
        <v>1073.383</v>
      </c>
      <c r="DC10" s="66">
        <f t="shared" si="15"/>
        <v>1912.6649616368286</v>
      </c>
      <c r="DD10" s="58">
        <f t="shared" si="16"/>
        <v>0.88985788631975316</v>
      </c>
      <c r="DE10" s="58">
        <f t="shared" si="17"/>
        <v>0.24276434851604825</v>
      </c>
      <c r="DF10" s="66">
        <f t="shared" si="18"/>
        <v>0</v>
      </c>
      <c r="DG10" s="66">
        <f t="shared" si="45"/>
        <v>1500.617</v>
      </c>
      <c r="DH10" s="66">
        <f t="shared" si="46"/>
        <v>3478</v>
      </c>
      <c r="DI10" s="23" t="e">
        <f t="shared" si="19"/>
        <v>#REF!</v>
      </c>
      <c r="DJ10" s="23" t="e">
        <f t="shared" si="20"/>
        <v>#REF!</v>
      </c>
      <c r="DK10" s="28">
        <v>92846</v>
      </c>
      <c r="DL10" s="28">
        <v>92846</v>
      </c>
      <c r="DM10" s="28">
        <v>8220</v>
      </c>
      <c r="DN10" s="28">
        <v>53592</v>
      </c>
      <c r="DO10" s="28">
        <f t="shared" si="21"/>
        <v>61812</v>
      </c>
      <c r="DP10" s="28">
        <f t="shared" si="47"/>
        <v>101066</v>
      </c>
      <c r="DQ10" s="28" t="e">
        <f t="shared" si="22"/>
        <v>#REF!</v>
      </c>
      <c r="DR10" s="28">
        <f t="shared" si="23"/>
        <v>547300</v>
      </c>
      <c r="DS10" s="28">
        <f t="shared" si="24"/>
        <v>-454454</v>
      </c>
      <c r="DT10" s="28">
        <f t="shared" si="25"/>
        <v>0</v>
      </c>
      <c r="DU10" s="28" t="e">
        <f t="shared" si="26"/>
        <v>#REF!</v>
      </c>
      <c r="DV10" s="30" t="e">
        <f t="shared" si="27"/>
        <v>#DIV/0!</v>
      </c>
      <c r="DW10" s="66">
        <f t="shared" si="48"/>
        <v>101066</v>
      </c>
      <c r="DX10" s="30" t="e">
        <f t="shared" si="28"/>
        <v>#REF!</v>
      </c>
      <c r="DY10" s="201" t="e">
        <f t="shared" si="29"/>
        <v>#REF!</v>
      </c>
      <c r="DZ10" s="28">
        <v>802727.82</v>
      </c>
      <c r="EA10" s="108">
        <f t="shared" si="53"/>
        <v>-669271.26</v>
      </c>
      <c r="EB10" s="108">
        <f t="shared" si="54"/>
        <v>-635032.10999999987</v>
      </c>
      <c r="EC10" s="21">
        <v>-1.4953799999999999</v>
      </c>
      <c r="ED10" s="21" t="e">
        <f t="shared" si="55"/>
        <v>#REF!</v>
      </c>
      <c r="EE10" s="21" t="e">
        <f t="shared" si="55"/>
        <v>#REF!</v>
      </c>
      <c r="EF10" s="23" t="e">
        <f t="shared" si="31"/>
        <v>#DIV/0!</v>
      </c>
      <c r="EG10" s="24" t="e">
        <f t="shared" si="32"/>
        <v>#DIV/0!</v>
      </c>
      <c r="EH10" s="23" t="e">
        <f t="shared" si="33"/>
        <v>#REF!</v>
      </c>
      <c r="EI10" s="66">
        <f t="shared" si="34"/>
        <v>1167255.6862745096</v>
      </c>
      <c r="EJ10" s="24">
        <f t="shared" si="35"/>
        <v>5.2954978696469888E-2</v>
      </c>
      <c r="EK10" s="24">
        <f t="shared" si="36"/>
        <v>-0.2919059482712118</v>
      </c>
      <c r="EL10" s="24">
        <f t="shared" si="37"/>
        <v>2.8896229801144216E-2</v>
      </c>
      <c r="EM10" s="24" t="e">
        <f t="shared" si="49"/>
        <v>#REF!</v>
      </c>
      <c r="EN10" s="15"/>
    </row>
    <row r="11" spans="1:144" x14ac:dyDescent="0.25">
      <c r="A11" s="7" t="s">
        <v>60</v>
      </c>
      <c r="B11" s="7" t="s">
        <v>63</v>
      </c>
      <c r="C11" s="10">
        <f t="shared" si="0"/>
        <v>26</v>
      </c>
      <c r="D11">
        <v>0</v>
      </c>
      <c r="E11">
        <v>0</v>
      </c>
      <c r="F11" s="8">
        <v>12</v>
      </c>
      <c r="G11" s="8">
        <v>14</v>
      </c>
      <c r="H11">
        <v>0</v>
      </c>
      <c r="I11" s="83">
        <v>98.5</v>
      </c>
      <c r="J11" s="14">
        <v>78.5</v>
      </c>
      <c r="K11" s="84">
        <f t="shared" si="1"/>
        <v>3.7884615384615383</v>
      </c>
      <c r="L11" s="87">
        <v>3.0192307692307692</v>
      </c>
      <c r="M11" s="87" t="e">
        <f>L11/L26</f>
        <v>#DIV/0!</v>
      </c>
      <c r="N11" s="88" t="e">
        <f>K11/K26</f>
        <v>#DIV/0!</v>
      </c>
      <c r="O11" s="66">
        <v>68400</v>
      </c>
      <c r="P11" s="28">
        <v>35000</v>
      </c>
      <c r="Q11" s="28">
        <f t="shared" si="2"/>
        <v>2630.7692307692309</v>
      </c>
      <c r="R11" s="66">
        <f t="shared" si="3"/>
        <v>1346.1538461538462</v>
      </c>
      <c r="S11" s="21" t="e">
        <f>R11/R26</f>
        <v>#DIV/0!</v>
      </c>
      <c r="T11" s="21" t="e">
        <f>Q11/Q26</f>
        <v>#DIV/0!</v>
      </c>
      <c r="U11" s="21" t="e">
        <f t="shared" si="4"/>
        <v>#DIV/0!</v>
      </c>
      <c r="V11" s="21" t="e">
        <f t="shared" si="5"/>
        <v>#DIV/0!</v>
      </c>
      <c r="W11" s="24" t="e">
        <f t="shared" si="50"/>
        <v>#REF!</v>
      </c>
      <c r="X11" s="21">
        <v>-0.318</v>
      </c>
      <c r="Y11" s="194">
        <v>32</v>
      </c>
      <c r="Z11" s="24">
        <v>-0.23046572487570954</v>
      </c>
      <c r="AA11" s="24" t="e">
        <f t="shared" si="51"/>
        <v>#REF!</v>
      </c>
      <c r="AB11" s="31"/>
      <c r="AC11" s="31"/>
      <c r="AD11" s="31"/>
      <c r="AE11" s="31"/>
      <c r="AF11" s="30"/>
      <c r="AG11" s="31"/>
      <c r="AH11" s="50"/>
      <c r="AI11" s="30"/>
      <c r="AJ11" s="28">
        <v>30</v>
      </c>
      <c r="AK11" s="31"/>
      <c r="AL11" s="51"/>
      <c r="AM11" s="228"/>
      <c r="AN11" s="51"/>
      <c r="AO11" s="51"/>
      <c r="AP11" s="1"/>
      <c r="AQ11" s="30"/>
      <c r="AS11" s="264"/>
      <c r="AT11" s="271"/>
      <c r="AW11" s="30"/>
      <c r="AX11" s="30"/>
      <c r="AY11" s="30"/>
      <c r="BB11" s="24"/>
      <c r="BC11" s="24"/>
      <c r="BD11" s="24"/>
      <c r="BE11" s="24"/>
      <c r="BF11" s="24"/>
      <c r="BG11" s="24"/>
      <c r="BH11" s="24"/>
      <c r="BI11" s="24"/>
      <c r="BJ11" s="24"/>
      <c r="BK11" s="15"/>
      <c r="BL11" s="15"/>
      <c r="BM11" s="15"/>
      <c r="BQ11">
        <v>197</v>
      </c>
      <c r="BR11">
        <v>197</v>
      </c>
      <c r="BS11">
        <f t="shared" si="38"/>
        <v>0</v>
      </c>
      <c r="BT11">
        <v>159</v>
      </c>
      <c r="BU11" s="28">
        <v>669</v>
      </c>
      <c r="BV11" s="28">
        <v>767</v>
      </c>
      <c r="BW11" s="28">
        <v>315</v>
      </c>
      <c r="BX11" s="28">
        <f t="shared" si="6"/>
        <v>1239.150758251561</v>
      </c>
      <c r="BY11" s="28">
        <f t="shared" si="7"/>
        <v>786.048</v>
      </c>
      <c r="BZ11" s="28">
        <f t="shared" si="39"/>
        <v>-570.150758251561</v>
      </c>
      <c r="CA11" s="28">
        <f t="shared" si="40"/>
        <v>-19.048000000000002</v>
      </c>
      <c r="CB11" s="21">
        <f t="shared" si="8"/>
        <v>0.18823953540999849</v>
      </c>
      <c r="CC11" s="108">
        <v>149.06175999999999</v>
      </c>
      <c r="CD11">
        <f t="shared" si="41"/>
        <v>38</v>
      </c>
      <c r="CE11" s="108">
        <f t="shared" si="42"/>
        <v>47.938240000000008</v>
      </c>
      <c r="CF11" s="21">
        <v>-0.50165999999999999</v>
      </c>
      <c r="CG11" s="21" t="e">
        <f t="shared" si="52"/>
        <v>#REF!</v>
      </c>
      <c r="CH11" s="21" t="e">
        <f t="shared" si="52"/>
        <v>#REF!</v>
      </c>
      <c r="CI11" s="28">
        <v>68400</v>
      </c>
      <c r="CJ11" s="66">
        <v>68400</v>
      </c>
      <c r="CK11" s="108">
        <v>123462.48</v>
      </c>
      <c r="CL11" s="28">
        <f t="shared" si="10"/>
        <v>545.24544000000003</v>
      </c>
      <c r="CM11" s="28">
        <f t="shared" si="43"/>
        <v>123.75455999999997</v>
      </c>
      <c r="CN11" s="24" t="e">
        <f t="shared" si="11"/>
        <v>#REF!</v>
      </c>
      <c r="CO11" s="24">
        <f t="shared" si="12"/>
        <v>-0.4978808452980919</v>
      </c>
      <c r="CP11" s="24"/>
      <c r="CQ11" s="66"/>
      <c r="CR11" s="66"/>
      <c r="CS11" s="66"/>
      <c r="CT11" s="24"/>
      <c r="CU11" s="24"/>
      <c r="CV11" s="24"/>
      <c r="CW11" s="24"/>
      <c r="CX11" s="66">
        <v>224</v>
      </c>
      <c r="CY11" s="66">
        <v>122</v>
      </c>
      <c r="CZ11" s="66">
        <f t="shared" si="13"/>
        <v>346</v>
      </c>
      <c r="DA11" s="66">
        <f t="shared" si="44"/>
        <v>539</v>
      </c>
      <c r="DB11" s="66">
        <f t="shared" si="14"/>
        <v>343.48255999999998</v>
      </c>
      <c r="DC11" s="66">
        <f t="shared" si="15"/>
        <v>494.65473145780049</v>
      </c>
      <c r="DD11" s="58">
        <f t="shared" si="16"/>
        <v>0.69947779328886828</v>
      </c>
      <c r="DE11" s="58">
        <f t="shared" si="17"/>
        <v>-0.16455310971691064</v>
      </c>
      <c r="DF11" s="66">
        <f t="shared" si="18"/>
        <v>0</v>
      </c>
      <c r="DG11" s="66">
        <f t="shared" si="45"/>
        <v>-28.482559999999978</v>
      </c>
      <c r="DH11" s="66">
        <f t="shared" si="46"/>
        <v>539</v>
      </c>
      <c r="DI11" s="24" t="e">
        <f t="shared" si="19"/>
        <v>#REF!</v>
      </c>
      <c r="DJ11" s="24" t="e">
        <f t="shared" si="20"/>
        <v>#REF!</v>
      </c>
      <c r="DK11" s="28">
        <v>33400</v>
      </c>
      <c r="DL11" s="28">
        <v>33400</v>
      </c>
      <c r="DM11" s="28">
        <v>0</v>
      </c>
      <c r="DN11" s="28">
        <v>0</v>
      </c>
      <c r="DO11" s="28">
        <f t="shared" si="21"/>
        <v>0</v>
      </c>
      <c r="DP11" s="28">
        <f t="shared" si="47"/>
        <v>33400</v>
      </c>
      <c r="DQ11" s="28" t="e">
        <f t="shared" si="22"/>
        <v>#REF!</v>
      </c>
      <c r="DR11" s="28">
        <f t="shared" si="23"/>
        <v>175136</v>
      </c>
      <c r="DS11" s="28">
        <f t="shared" si="24"/>
        <v>-141736</v>
      </c>
      <c r="DT11" s="28">
        <f t="shared" si="25"/>
        <v>0</v>
      </c>
      <c r="DU11" s="28" t="e">
        <f t="shared" si="26"/>
        <v>#REF!</v>
      </c>
      <c r="DV11" s="30" t="e">
        <f t="shared" si="27"/>
        <v>#DIV/0!</v>
      </c>
      <c r="DW11" s="66">
        <f t="shared" si="48"/>
        <v>33400</v>
      </c>
      <c r="DX11" s="30" t="e">
        <f t="shared" si="28"/>
        <v>#REF!</v>
      </c>
      <c r="DY11" s="214" t="e">
        <f t="shared" si="29"/>
        <v>#REF!</v>
      </c>
      <c r="DZ11" s="28">
        <v>147299.82</v>
      </c>
      <c r="EA11" s="108">
        <f t="shared" si="53"/>
        <v>-55062.479999999996</v>
      </c>
      <c r="EB11" s="108">
        <f t="shared" si="54"/>
        <v>-78899.820000000007</v>
      </c>
      <c r="EC11" s="21">
        <v>-9.5850000000000005E-2</v>
      </c>
      <c r="ED11" s="21" t="e">
        <f t="shared" si="55"/>
        <v>#REF!</v>
      </c>
      <c r="EE11" s="21" t="e">
        <f t="shared" si="55"/>
        <v>#REF!</v>
      </c>
      <c r="EF11" s="21" t="e">
        <f t="shared" si="31"/>
        <v>#DIV/0!</v>
      </c>
      <c r="EG11" s="24" t="e">
        <f t="shared" si="32"/>
        <v>#DIV/0!</v>
      </c>
      <c r="EH11" s="21" t="e">
        <f t="shared" si="33"/>
        <v>#REF!</v>
      </c>
      <c r="EI11" s="66">
        <f t="shared" si="34"/>
        <v>301876.4705882353</v>
      </c>
      <c r="EJ11" s="24">
        <f t="shared" si="35"/>
        <v>0</v>
      </c>
      <c r="EK11" s="24">
        <f t="shared" si="36"/>
        <v>-0.30786450555586342</v>
      </c>
      <c r="EL11" s="24">
        <f t="shared" si="37"/>
        <v>-0.22187766805249176</v>
      </c>
      <c r="EM11" s="24" t="e">
        <f t="shared" si="49"/>
        <v>#REF!</v>
      </c>
      <c r="EN11" s="15"/>
    </row>
    <row r="12" spans="1:144" x14ac:dyDescent="0.25">
      <c r="A12" s="9" t="s">
        <v>80</v>
      </c>
      <c r="B12" s="9" t="s">
        <v>81</v>
      </c>
      <c r="C12" s="10">
        <f t="shared" si="0"/>
        <v>28</v>
      </c>
      <c r="D12">
        <v>0</v>
      </c>
      <c r="E12">
        <v>0</v>
      </c>
      <c r="F12">
        <v>0</v>
      </c>
      <c r="G12">
        <v>28</v>
      </c>
      <c r="H12">
        <v>0</v>
      </c>
      <c r="I12" s="83">
        <v>111.5</v>
      </c>
      <c r="J12" s="14">
        <v>120</v>
      </c>
      <c r="K12" s="84">
        <f>I12/C12</f>
        <v>3.9821428571428572</v>
      </c>
      <c r="L12" s="87">
        <v>4.2857142857142856</v>
      </c>
      <c r="M12" s="87" t="e">
        <f>L12/L26</f>
        <v>#DIV/0!</v>
      </c>
      <c r="N12" s="88" t="e">
        <f>K12/K26</f>
        <v>#DIV/0!</v>
      </c>
      <c r="O12" s="66">
        <v>5912</v>
      </c>
      <c r="P12" s="28">
        <v>160321</v>
      </c>
      <c r="Q12" s="28">
        <f t="shared" si="2"/>
        <v>211.14285714285714</v>
      </c>
      <c r="R12" s="66">
        <f t="shared" si="3"/>
        <v>5725.75</v>
      </c>
      <c r="S12" s="21" t="e">
        <f>R12/R26</f>
        <v>#DIV/0!</v>
      </c>
      <c r="T12" s="21" t="e">
        <f>Q12/Q26</f>
        <v>#DIV/0!</v>
      </c>
      <c r="U12" s="21" t="e">
        <f t="shared" si="4"/>
        <v>#DIV/0!</v>
      </c>
      <c r="V12" s="21" t="e">
        <f t="shared" si="5"/>
        <v>#DIV/0!</v>
      </c>
      <c r="W12" s="24" t="e">
        <f t="shared" si="50"/>
        <v>#REF!</v>
      </c>
      <c r="X12" s="21">
        <v>-0.16800000000000001</v>
      </c>
      <c r="Y12" s="194">
        <v>24</v>
      </c>
      <c r="Z12" s="24">
        <v>-0.42892277630941106</v>
      </c>
      <c r="AA12" s="24" t="e">
        <f t="shared" si="51"/>
        <v>#REF!</v>
      </c>
      <c r="AB12" s="31"/>
      <c r="AC12" s="31"/>
      <c r="AD12" s="31"/>
      <c r="AE12" s="31"/>
      <c r="AF12" s="30"/>
      <c r="AG12" s="31"/>
      <c r="AH12" s="50"/>
      <c r="AI12" s="30"/>
      <c r="AJ12" s="28">
        <v>25</v>
      </c>
      <c r="AK12" s="31"/>
      <c r="AL12" s="51"/>
      <c r="AM12" s="228"/>
      <c r="AN12" s="51"/>
      <c r="AO12" s="51"/>
      <c r="AP12" s="51"/>
      <c r="AQ12" s="30"/>
      <c r="AR12" s="31"/>
      <c r="AS12" s="264"/>
      <c r="AT12" s="271"/>
      <c r="AU12" s="437"/>
      <c r="AV12" s="437"/>
      <c r="AW12" s="30"/>
      <c r="AX12" s="30"/>
      <c r="AY12" s="30"/>
      <c r="BB12" s="24"/>
      <c r="BC12" s="24"/>
      <c r="BD12" s="24"/>
      <c r="BE12" s="24"/>
      <c r="BF12" s="24"/>
      <c r="BG12" s="24"/>
      <c r="BH12" s="24"/>
      <c r="BI12" s="24"/>
      <c r="BJ12" s="24"/>
      <c r="BK12" s="262"/>
      <c r="BL12" s="15"/>
      <c r="BM12" s="15"/>
      <c r="BN12" s="214"/>
      <c r="BQ12">
        <v>223</v>
      </c>
      <c r="BR12">
        <v>223</v>
      </c>
      <c r="BS12">
        <f t="shared" si="38"/>
        <v>0</v>
      </c>
      <c r="BT12">
        <v>171</v>
      </c>
      <c r="BU12" s="28">
        <v>252</v>
      </c>
      <c r="BV12" s="28">
        <v>434</v>
      </c>
      <c r="BW12" s="28">
        <v>135</v>
      </c>
      <c r="BX12" s="28">
        <f t="shared" si="6"/>
        <v>929.36306868867075</v>
      </c>
      <c r="BY12" s="28">
        <f t="shared" si="7"/>
        <v>589.53600000000006</v>
      </c>
      <c r="BZ12" s="28">
        <f t="shared" si="39"/>
        <v>-677.36306868867075</v>
      </c>
      <c r="CA12" s="28">
        <f t="shared" si="40"/>
        <v>-155.53600000000006</v>
      </c>
      <c r="CB12" s="21">
        <f t="shared" si="8"/>
        <v>8.2259451261168723E-2</v>
      </c>
      <c r="CC12" s="108">
        <v>160.52805000000001</v>
      </c>
      <c r="CD12">
        <f t="shared" si="41"/>
        <v>52</v>
      </c>
      <c r="CE12" s="108">
        <f t="shared" si="42"/>
        <v>62.471949999999993</v>
      </c>
      <c r="CF12" s="21">
        <v>-0.49323</v>
      </c>
      <c r="CG12" s="21" t="e">
        <f t="shared" si="52"/>
        <v>#REF!</v>
      </c>
      <c r="CH12" s="21" t="e">
        <f t="shared" si="52"/>
        <v>#REF!</v>
      </c>
      <c r="CI12" s="28">
        <v>5912</v>
      </c>
      <c r="CJ12" s="66">
        <v>5912</v>
      </c>
      <c r="CK12" s="108">
        <v>132211.99</v>
      </c>
      <c r="CL12" s="28">
        <f t="shared" si="10"/>
        <v>408.93407999999999</v>
      </c>
      <c r="CM12" s="28">
        <f t="shared" si="43"/>
        <v>-156.93407999999999</v>
      </c>
      <c r="CN12" s="24" t="e">
        <f t="shared" si="11"/>
        <v>#REF!</v>
      </c>
      <c r="CO12" s="24">
        <f t="shared" si="12"/>
        <v>-0.57741067956682313</v>
      </c>
      <c r="CP12" s="24"/>
      <c r="CQ12" s="66"/>
      <c r="CR12" s="66"/>
      <c r="CS12" s="66"/>
      <c r="CT12" s="24"/>
      <c r="CU12" s="24"/>
      <c r="CV12" s="24"/>
      <c r="CW12" s="24"/>
      <c r="CX12" s="66">
        <v>42</v>
      </c>
      <c r="CY12" s="66">
        <v>56</v>
      </c>
      <c r="CZ12" s="66">
        <f t="shared" si="13"/>
        <v>98</v>
      </c>
      <c r="DA12" s="66">
        <f t="shared" si="44"/>
        <v>177</v>
      </c>
      <c r="DB12" s="66">
        <f t="shared" si="14"/>
        <v>257.61192</v>
      </c>
      <c r="DC12" s="66">
        <f t="shared" si="15"/>
        <v>412.21227621483376</v>
      </c>
      <c r="DD12" s="58">
        <f t="shared" si="16"/>
        <v>0.23774158523344191</v>
      </c>
      <c r="DE12" s="58">
        <f t="shared" si="17"/>
        <v>-1.1524359058911424</v>
      </c>
      <c r="DF12" s="66">
        <f t="shared" si="18"/>
        <v>0</v>
      </c>
      <c r="DG12" s="66">
        <f t="shared" si="45"/>
        <v>-122.61192</v>
      </c>
      <c r="DH12" s="66">
        <f t="shared" si="46"/>
        <v>177</v>
      </c>
      <c r="DI12" s="24" t="e">
        <f t="shared" si="19"/>
        <v>#REF!</v>
      </c>
      <c r="DJ12" s="24" t="e">
        <f t="shared" si="20"/>
        <v>#REF!</v>
      </c>
      <c r="DK12" s="28">
        <v>0</v>
      </c>
      <c r="DL12" s="28">
        <v>0</v>
      </c>
      <c r="DM12" s="28">
        <v>0</v>
      </c>
      <c r="DN12" s="28">
        <v>0</v>
      </c>
      <c r="DO12" s="28">
        <f t="shared" si="21"/>
        <v>0</v>
      </c>
      <c r="DP12" s="28">
        <f t="shared" si="47"/>
        <v>0</v>
      </c>
      <c r="DQ12" s="28" t="e">
        <f t="shared" si="22"/>
        <v>#REF!</v>
      </c>
      <c r="DR12" s="28">
        <f t="shared" si="23"/>
        <v>131352</v>
      </c>
      <c r="DS12" s="28">
        <f t="shared" si="24"/>
        <v>-131352</v>
      </c>
      <c r="DT12" s="28">
        <f t="shared" si="25"/>
        <v>0</v>
      </c>
      <c r="DU12" s="28" t="e">
        <f t="shared" si="26"/>
        <v>#REF!</v>
      </c>
      <c r="DV12" s="30" t="e">
        <f t="shared" si="27"/>
        <v>#DIV/0!</v>
      </c>
      <c r="DW12" s="66">
        <f t="shared" si="48"/>
        <v>0</v>
      </c>
      <c r="DX12" s="30" t="e">
        <f t="shared" si="28"/>
        <v>#REF!</v>
      </c>
      <c r="DY12" s="214" t="e">
        <f t="shared" si="29"/>
        <v>#REF!</v>
      </c>
      <c r="DZ12" s="28">
        <v>156150.01999999999</v>
      </c>
      <c r="EA12" s="108">
        <f t="shared" si="53"/>
        <v>-126299.98999999999</v>
      </c>
      <c r="EB12" s="108">
        <f t="shared" si="54"/>
        <v>-150238.01999999999</v>
      </c>
      <c r="EC12" s="21">
        <v>-0.25817000000000001</v>
      </c>
      <c r="ED12" s="21" t="e">
        <f t="shared" si="55"/>
        <v>#REF!</v>
      </c>
      <c r="EE12" s="21" t="e">
        <f t="shared" si="55"/>
        <v>#REF!</v>
      </c>
      <c r="EF12" s="21" t="e">
        <f t="shared" si="31"/>
        <v>#DIV/0!</v>
      </c>
      <c r="EG12" s="24" t="e">
        <f t="shared" si="32"/>
        <v>#DIV/0!</v>
      </c>
      <c r="EH12" s="21" t="e">
        <f t="shared" si="33"/>
        <v>#REF!</v>
      </c>
      <c r="EI12" s="66">
        <f t="shared" si="34"/>
        <v>251563.72549019606</v>
      </c>
      <c r="EJ12" s="24">
        <f t="shared" si="35"/>
        <v>0</v>
      </c>
      <c r="EK12" s="24">
        <f t="shared" si="36"/>
        <v>-0.30786450555586342</v>
      </c>
      <c r="EL12" s="24">
        <f t="shared" si="37"/>
        <v>-0.81460734575703087</v>
      </c>
      <c r="EM12" s="24" t="e">
        <f t="shared" si="49"/>
        <v>#REF!</v>
      </c>
      <c r="EN12" s="15"/>
    </row>
    <row r="13" spans="1:144" x14ac:dyDescent="0.25">
      <c r="A13" s="9" t="s">
        <v>99</v>
      </c>
      <c r="B13" s="9" t="s">
        <v>103</v>
      </c>
      <c r="C13" s="10">
        <f t="shared" si="0"/>
        <v>146</v>
      </c>
      <c r="D13" s="8">
        <v>36</v>
      </c>
      <c r="E13" s="8">
        <v>12</v>
      </c>
      <c r="F13" s="8">
        <v>38</v>
      </c>
      <c r="G13" s="8">
        <v>37</v>
      </c>
      <c r="H13" s="8">
        <v>23</v>
      </c>
      <c r="I13" s="89">
        <v>2662.5</v>
      </c>
      <c r="J13" s="32">
        <v>2882.5</v>
      </c>
      <c r="K13" s="84">
        <f t="shared" ref="K13:K24" si="57">I13/C13</f>
        <v>18.236301369863014</v>
      </c>
      <c r="L13" s="87">
        <v>19.743150684931507</v>
      </c>
      <c r="M13" s="87" t="e">
        <f>L13/L26</f>
        <v>#DIV/0!</v>
      </c>
      <c r="N13" s="88" t="e">
        <f>K13/K26</f>
        <v>#DIV/0!</v>
      </c>
      <c r="O13" s="66">
        <v>148434</v>
      </c>
      <c r="P13" s="28">
        <v>167241</v>
      </c>
      <c r="Q13" s="28">
        <f t="shared" si="2"/>
        <v>1016.6712328767123</v>
      </c>
      <c r="R13" s="66">
        <f t="shared" si="3"/>
        <v>1145.486301369863</v>
      </c>
      <c r="S13" s="21" t="e">
        <f>R13/R26</f>
        <v>#DIV/0!</v>
      </c>
      <c r="T13" s="21" t="e">
        <f>Q13/Q26</f>
        <v>#DIV/0!</v>
      </c>
      <c r="U13" s="21" t="e">
        <f t="shared" si="4"/>
        <v>#DIV/0!</v>
      </c>
      <c r="V13" s="21" t="e">
        <f t="shared" si="5"/>
        <v>#DIV/0!</v>
      </c>
      <c r="W13" s="23" t="e">
        <f t="shared" ref="W13:W22" si="58">(0.6*CG13)+(0.4*ED13)</f>
        <v>#REF!</v>
      </c>
      <c r="X13" s="25">
        <v>1.3009999999999999</v>
      </c>
      <c r="Y13" s="194">
        <v>158</v>
      </c>
      <c r="Z13" s="23">
        <v>0.18430088265305994</v>
      </c>
      <c r="AA13" s="23" t="e">
        <f t="shared" ref="AA13:AA22" si="59">(0.6*CH13)+(0.4*EE13)</f>
        <v>#REF!</v>
      </c>
      <c r="AB13" s="56" t="e">
        <f>AE13*#REF!</f>
        <v>#REF!</v>
      </c>
      <c r="AC13" s="56" t="e">
        <f>(AH13*#REF!)</f>
        <v>#REF!</v>
      </c>
      <c r="AD13" s="133" t="e">
        <f>AC13-AB13</f>
        <v>#REF!</v>
      </c>
      <c r="AE13" s="56" t="e">
        <f>C13*AI13</f>
        <v>#REF!</v>
      </c>
      <c r="AF13" s="63">
        <f>X13/BM2</f>
        <v>0.2284861257463997</v>
      </c>
      <c r="AG13" s="56">
        <f>AQ13*BN$7</f>
        <v>0</v>
      </c>
      <c r="AH13" s="185">
        <f>C13*AY13</f>
        <v>0</v>
      </c>
      <c r="AI13" s="63" t="e">
        <f>W13/BO$2</f>
        <v>#REF!</v>
      </c>
      <c r="AJ13" s="305">
        <v>154</v>
      </c>
      <c r="AK13" s="251">
        <v>857188.4135871341</v>
      </c>
      <c r="AL13" s="133" t="e">
        <f>BC13*BN$13</f>
        <v>#DIV/0!</v>
      </c>
      <c r="AM13" s="236" t="e">
        <f t="shared" ref="AM13:AM14" si="60">SUM(AN13:AO13)</f>
        <v>#REF!</v>
      </c>
      <c r="AN13" s="56" t="e">
        <f>BD13*#REF!</f>
        <v>#REF!</v>
      </c>
      <c r="AO13" s="59"/>
      <c r="AP13" s="56">
        <v>375068.12</v>
      </c>
      <c r="AQ13" s="63">
        <f>Y13*AX13</f>
        <v>0</v>
      </c>
      <c r="AR13" s="433">
        <v>352007.44787199091</v>
      </c>
      <c r="AS13" s="263">
        <f>AVERAGE(AK13,AP12)</f>
        <v>857188.4135871341</v>
      </c>
      <c r="AT13" s="271" t="e">
        <f>AVERAGE(AK13,#REF!,#REF!)</f>
        <v>#REF!</v>
      </c>
      <c r="AU13" s="438">
        <v>607712.95969389763</v>
      </c>
      <c r="AV13" s="440">
        <v>599071.66587545292</v>
      </c>
      <c r="AW13" s="63"/>
      <c r="AX13" s="63"/>
      <c r="AY13" s="63"/>
      <c r="BB13" s="24" t="e">
        <f>EF13/#REF!</f>
        <v>#DIV/0!</v>
      </c>
      <c r="BC13" s="24" t="e">
        <f>Y13*BB13</f>
        <v>#DIV/0!</v>
      </c>
      <c r="BD13" s="24" t="e">
        <f>Y13*BF13</f>
        <v>#REF!</v>
      </c>
      <c r="BE13" s="24"/>
      <c r="BF13" s="24" t="e">
        <f>CO13/#REF!</f>
        <v>#REF!</v>
      </c>
      <c r="BG13" s="24"/>
      <c r="BH13" s="24" t="e">
        <f>EH13/BP$7</f>
        <v>#REF!</v>
      </c>
      <c r="BI13" s="24" t="e">
        <f>Y13*BJ13</f>
        <v>#REF!</v>
      </c>
      <c r="BJ13" s="24" t="e">
        <f>EM13/BP$10</f>
        <v>#REF!</v>
      </c>
      <c r="BK13" s="262"/>
      <c r="BL13" s="15"/>
      <c r="BM13" s="15"/>
      <c r="BN13" s="123"/>
      <c r="BQ13">
        <v>5325</v>
      </c>
      <c r="BR13">
        <v>5332</v>
      </c>
      <c r="BS13">
        <f t="shared" si="38"/>
        <v>-7</v>
      </c>
      <c r="BT13">
        <v>893</v>
      </c>
      <c r="BU13" s="28">
        <v>4612</v>
      </c>
      <c r="BV13" s="28">
        <v>7436</v>
      </c>
      <c r="BW13" s="28">
        <v>3132</v>
      </c>
      <c r="BX13" s="28">
        <f t="shared" si="6"/>
        <v>6118.3068688670828</v>
      </c>
      <c r="BY13" s="28">
        <f t="shared" si="7"/>
        <v>3881.1120000000001</v>
      </c>
      <c r="BZ13" s="28">
        <f t="shared" ref="BZ13:BZ16" si="61">BU13-BX13</f>
        <v>-1506.3068688670828</v>
      </c>
      <c r="CA13" s="28">
        <f t="shared" si="40"/>
        <v>3554.8879999999999</v>
      </c>
      <c r="CB13" s="24">
        <f t="shared" si="8"/>
        <v>-0.73715702562832197</v>
      </c>
      <c r="CC13" s="108">
        <v>837.03911000000005</v>
      </c>
      <c r="CD13">
        <f t="shared" si="41"/>
        <v>4432</v>
      </c>
      <c r="CE13" s="108">
        <f t="shared" si="42"/>
        <v>4494.9608900000003</v>
      </c>
      <c r="CF13" s="21">
        <v>2.18832</v>
      </c>
      <c r="CG13" s="21" t="e">
        <f t="shared" ref="CG13:CH17" si="62">(CD13-CD$25)/CD$26</f>
        <v>#REF!</v>
      </c>
      <c r="CH13" s="21" t="e">
        <f t="shared" si="62"/>
        <v>#REF!</v>
      </c>
      <c r="CI13" s="28">
        <v>148434</v>
      </c>
      <c r="CJ13" s="66">
        <v>234293</v>
      </c>
      <c r="CK13" s="108">
        <v>607990.1</v>
      </c>
      <c r="CL13" s="28">
        <f t="shared" si="10"/>
        <v>2692.1493600000003</v>
      </c>
      <c r="CM13" s="28">
        <f t="shared" ref="CM13:CM16" si="63">BU13-CL13</f>
        <v>1919.8506399999997</v>
      </c>
      <c r="CN13" s="23" t="e">
        <f t="shared" si="11"/>
        <v>#REF!</v>
      </c>
      <c r="CO13" s="23">
        <f t="shared" si="12"/>
        <v>1.5846065365014221</v>
      </c>
      <c r="CP13" s="24"/>
      <c r="CQ13" s="66">
        <v>0</v>
      </c>
      <c r="CR13" s="66">
        <f>AVERAGE(AU13,AV13,CQ13)</f>
        <v>402261.5418564502</v>
      </c>
      <c r="CS13" s="436">
        <f>CR13-(CU13*CR$25)</f>
        <v>402261.5418564502</v>
      </c>
      <c r="CT13" s="24"/>
      <c r="CU13" s="24"/>
      <c r="CV13" s="24"/>
      <c r="CW13" s="24"/>
      <c r="CX13" s="66">
        <v>1293</v>
      </c>
      <c r="CY13" s="66">
        <v>1486</v>
      </c>
      <c r="CZ13" s="66">
        <f t="shared" si="13"/>
        <v>2779</v>
      </c>
      <c r="DA13" s="66">
        <f t="shared" si="44"/>
        <v>4425</v>
      </c>
      <c r="DB13" s="66">
        <f t="shared" si="14"/>
        <v>1695.9451399999998</v>
      </c>
      <c r="DC13" s="66">
        <f t="shared" si="15"/>
        <v>2539.227621483376</v>
      </c>
      <c r="DD13" s="58">
        <f t="shared" si="16"/>
        <v>1.0944272882383632</v>
      </c>
      <c r="DE13" s="58">
        <f t="shared" si="17"/>
        <v>0.68043977715557136</v>
      </c>
      <c r="DF13" s="66">
        <f t="shared" si="18"/>
        <v>0</v>
      </c>
      <c r="DG13" s="66">
        <f t="shared" si="45"/>
        <v>1436.0548600000002</v>
      </c>
      <c r="DH13" s="66">
        <f t="shared" si="46"/>
        <v>4425</v>
      </c>
      <c r="DI13" s="23" t="e">
        <f t="shared" ref="DI13:DJ17" si="64">(DG13-DG$24)/DG$25</f>
        <v>#REF!</v>
      </c>
      <c r="DJ13" s="23" t="e">
        <f t="shared" si="64"/>
        <v>#REF!</v>
      </c>
      <c r="DK13" s="28">
        <v>275499</v>
      </c>
      <c r="DL13" s="28">
        <v>361359</v>
      </c>
      <c r="DM13" s="28">
        <v>139344</v>
      </c>
      <c r="DN13" s="28">
        <v>0</v>
      </c>
      <c r="DO13" s="28">
        <f t="shared" si="21"/>
        <v>139344</v>
      </c>
      <c r="DP13" s="28">
        <f t="shared" si="47"/>
        <v>414843</v>
      </c>
      <c r="DQ13" s="28" t="e">
        <f t="shared" si="22"/>
        <v>#REF!</v>
      </c>
      <c r="DR13" s="28">
        <f t="shared" si="23"/>
        <v>864734</v>
      </c>
      <c r="DS13" s="28">
        <f t="shared" si="24"/>
        <v>-503375</v>
      </c>
      <c r="DT13" s="28">
        <f t="shared" si="25"/>
        <v>0</v>
      </c>
      <c r="DU13" s="28" t="e">
        <f t="shared" si="26"/>
        <v>#REF!</v>
      </c>
      <c r="DV13" s="30" t="e">
        <f t="shared" si="27"/>
        <v>#DIV/0!</v>
      </c>
      <c r="DW13" s="66">
        <f t="shared" si="48"/>
        <v>414843</v>
      </c>
      <c r="DX13" s="30" t="e">
        <f t="shared" si="28"/>
        <v>#REF!</v>
      </c>
      <c r="DY13" s="214" t="e">
        <f t="shared" si="29"/>
        <v>#REF!</v>
      </c>
      <c r="DZ13" s="28">
        <v>573070.71</v>
      </c>
      <c r="EA13" s="108">
        <f t="shared" ref="EA13:EA22" si="65">CI13-CK13</f>
        <v>-459556.1</v>
      </c>
      <c r="EB13" s="108">
        <f t="shared" ref="EB13:EB22" si="66">CJ13-DZ13</f>
        <v>-338777.70999999996</v>
      </c>
      <c r="EC13" s="21">
        <v>-1.01753</v>
      </c>
      <c r="ED13" s="21" t="e">
        <f t="shared" ref="ED13:EE17" si="67">(EA13-EA$25)/EA$26</f>
        <v>#REF!</v>
      </c>
      <c r="EE13" s="21" t="e">
        <f t="shared" si="67"/>
        <v>#REF!</v>
      </c>
      <c r="EF13" s="23" t="e">
        <f t="shared" si="31"/>
        <v>#DIV/0!</v>
      </c>
      <c r="EG13" s="24" t="e">
        <f t="shared" si="32"/>
        <v>#DIV/0!</v>
      </c>
      <c r="EH13" s="23" t="e">
        <f t="shared" si="33"/>
        <v>#REF!</v>
      </c>
      <c r="EI13" s="66">
        <f t="shared" si="34"/>
        <v>1549632.5490196077</v>
      </c>
      <c r="EJ13" s="24">
        <f t="shared" si="35"/>
        <v>8.9920671896158572E-2</v>
      </c>
      <c r="EK13" s="24">
        <f t="shared" si="36"/>
        <v>-0.28076593562244045</v>
      </c>
      <c r="EL13" s="24">
        <f t="shared" si="37"/>
        <v>0.29595749204436661</v>
      </c>
      <c r="EM13" s="24" t="e">
        <f t="shared" si="49"/>
        <v>#REF!</v>
      </c>
      <c r="EN13" s="15"/>
    </row>
    <row r="14" spans="1:144" x14ac:dyDescent="0.25">
      <c r="A14" s="9" t="s">
        <v>99</v>
      </c>
      <c r="B14" s="9" t="s">
        <v>105</v>
      </c>
      <c r="C14" s="10">
        <f t="shared" si="0"/>
        <v>13</v>
      </c>
      <c r="D14" s="8">
        <v>5</v>
      </c>
      <c r="E14" s="8">
        <v>1</v>
      </c>
      <c r="F14" s="8">
        <v>2</v>
      </c>
      <c r="G14" s="8">
        <v>4</v>
      </c>
      <c r="H14" s="8">
        <v>1</v>
      </c>
      <c r="I14" s="89">
        <v>172</v>
      </c>
      <c r="J14" s="32">
        <v>114</v>
      </c>
      <c r="K14" s="84">
        <f t="shared" si="57"/>
        <v>13.23076923076923</v>
      </c>
      <c r="L14" s="87">
        <v>8.7692307692307701</v>
      </c>
      <c r="M14" s="87" t="e">
        <f>L14/L26</f>
        <v>#DIV/0!</v>
      </c>
      <c r="N14" s="88" t="e">
        <f>K14/K26</f>
        <v>#DIV/0!</v>
      </c>
      <c r="O14" s="66">
        <v>323297</v>
      </c>
      <c r="P14" s="28">
        <v>0</v>
      </c>
      <c r="Q14" s="28">
        <f t="shared" si="2"/>
        <v>24869</v>
      </c>
      <c r="R14" s="66">
        <f t="shared" si="3"/>
        <v>0</v>
      </c>
      <c r="S14" s="21" t="e">
        <f>R14/R26</f>
        <v>#DIV/0!</v>
      </c>
      <c r="T14" s="21" t="e">
        <f>Q14/Q26</f>
        <v>#DIV/0!</v>
      </c>
      <c r="U14" s="21" t="e">
        <f t="shared" si="4"/>
        <v>#DIV/0!</v>
      </c>
      <c r="V14" s="21" t="e">
        <f t="shared" si="5"/>
        <v>#DIV/0!</v>
      </c>
      <c r="W14" s="24" t="e">
        <f t="shared" si="58"/>
        <v>#REF!</v>
      </c>
      <c r="X14" s="21">
        <v>-0.32400000000000001</v>
      </c>
      <c r="Y14" s="194">
        <v>13</v>
      </c>
      <c r="Z14" s="23">
        <v>0.41572195881361695</v>
      </c>
      <c r="AA14" s="24" t="e">
        <f t="shared" si="59"/>
        <v>#REF!</v>
      </c>
      <c r="AB14" s="51"/>
      <c r="AC14" s="51"/>
      <c r="AD14" s="51"/>
      <c r="AE14" s="51"/>
      <c r="AF14" s="30"/>
      <c r="AG14" s="56">
        <f>AQ14*BN$7</f>
        <v>0</v>
      </c>
      <c r="AH14" s="50"/>
      <c r="AI14" s="30"/>
      <c r="AJ14" s="28">
        <v>12</v>
      </c>
      <c r="AK14" s="57">
        <v>0</v>
      </c>
      <c r="AL14" s="133" t="e">
        <f>BC14*BN$13</f>
        <v>#DIV/0!</v>
      </c>
      <c r="AM14" s="236" t="e">
        <f t="shared" si="60"/>
        <v>#DIV/0!</v>
      </c>
      <c r="AN14" s="51"/>
      <c r="AO14" s="56" t="e">
        <f>BE14*#REF!</f>
        <v>#DIV/0!</v>
      </c>
      <c r="AP14" s="56">
        <v>10593.61</v>
      </c>
      <c r="AQ14" s="63">
        <f>Y14*AX14</f>
        <v>0</v>
      </c>
      <c r="AR14" s="433">
        <v>5790.6409632636787</v>
      </c>
      <c r="AS14" s="263" t="e">
        <f>AVERAGE(AK14,#REF!)</f>
        <v>#REF!</v>
      </c>
      <c r="AT14" s="271" t="e">
        <f>AVERAGE(AK14,#REF!,#REF!)</f>
        <v>#REF!</v>
      </c>
      <c r="AU14" s="438">
        <v>2408.0056143982533</v>
      </c>
      <c r="AV14" s="440">
        <v>1420.388250302771</v>
      </c>
      <c r="AW14" s="63"/>
      <c r="AX14" s="63"/>
      <c r="AY14" s="30"/>
      <c r="BB14" s="24" t="e">
        <f>EF14/#REF!</f>
        <v>#DIV/0!</v>
      </c>
      <c r="BC14" s="24" t="e">
        <f>Y14*BB14</f>
        <v>#DIV/0!</v>
      </c>
      <c r="BD14" s="24"/>
      <c r="BE14" s="24" t="e">
        <f>Y14*BG14</f>
        <v>#DIV/0!</v>
      </c>
      <c r="BF14" s="24"/>
      <c r="BG14" s="24" t="e">
        <f>DV14/BN$12</f>
        <v>#DIV/0!</v>
      </c>
      <c r="BH14" s="24" t="e">
        <f>EH14/BP$7</f>
        <v>#REF!</v>
      </c>
      <c r="BI14" s="24" t="e">
        <f>Y14*BJ14</f>
        <v>#REF!</v>
      </c>
      <c r="BJ14" s="24" t="e">
        <f>EM14/BP$10</f>
        <v>#REF!</v>
      </c>
      <c r="BQ14">
        <v>344</v>
      </c>
      <c r="BR14">
        <v>344</v>
      </c>
      <c r="BS14">
        <f t="shared" si="38"/>
        <v>0</v>
      </c>
      <c r="BT14">
        <v>80</v>
      </c>
      <c r="BU14" s="28">
        <v>502</v>
      </c>
      <c r="BV14" s="28">
        <v>640</v>
      </c>
      <c r="BW14" s="28">
        <v>307</v>
      </c>
      <c r="BX14" s="28">
        <f t="shared" si="6"/>
        <v>503.40499553969664</v>
      </c>
      <c r="BY14" s="28">
        <f t="shared" si="7"/>
        <v>319.33199999999999</v>
      </c>
      <c r="BZ14" s="28">
        <f t="shared" si="61"/>
        <v>-1.4049955396966425</v>
      </c>
      <c r="CA14" s="28">
        <f t="shared" si="40"/>
        <v>320.66800000000001</v>
      </c>
      <c r="CB14" s="23">
        <f t="shared" si="8"/>
        <v>0.75044851631663811</v>
      </c>
      <c r="CC14" s="108">
        <v>74.530879999999996</v>
      </c>
      <c r="CD14">
        <f t="shared" si="41"/>
        <v>264</v>
      </c>
      <c r="CE14" s="108">
        <f t="shared" si="42"/>
        <v>269.46911999999998</v>
      </c>
      <c r="CF14" s="21">
        <v>-0.36298999999999998</v>
      </c>
      <c r="CG14" s="21" t="e">
        <f t="shared" si="62"/>
        <v>#REF!</v>
      </c>
      <c r="CH14" s="21" t="e">
        <f t="shared" si="62"/>
        <v>#REF!</v>
      </c>
      <c r="CI14" s="28">
        <v>0</v>
      </c>
      <c r="CJ14" s="66">
        <v>323296.88</v>
      </c>
      <c r="CK14" s="108">
        <v>65074.29</v>
      </c>
      <c r="CL14" s="28">
        <f t="shared" si="10"/>
        <v>221.50596000000002</v>
      </c>
      <c r="CM14" s="28">
        <f t="shared" si="63"/>
        <v>280.49403999999998</v>
      </c>
      <c r="CN14" s="24" t="e">
        <f t="shared" si="11"/>
        <v>#REF!</v>
      </c>
      <c r="CO14" s="24">
        <f t="shared" si="12"/>
        <v>-0.29993262143638771</v>
      </c>
      <c r="CP14" s="24"/>
      <c r="CQ14" s="66">
        <f>CT14*CW4</f>
        <v>188265.41106449967</v>
      </c>
      <c r="CR14" s="66">
        <f>AVERAGE(AU14,AV14,CQ14)</f>
        <v>64031.268309733568</v>
      </c>
      <c r="CS14" s="436">
        <f>CR14-(CU14*CR$25)</f>
        <v>24238.986072367166</v>
      </c>
      <c r="CT14" s="24">
        <f>AJ14*CU14</f>
        <v>2.0875502297200326</v>
      </c>
      <c r="CU14" s="24">
        <f>EL14/CW3</f>
        <v>0.17396251914333605</v>
      </c>
      <c r="CV14" s="24"/>
      <c r="CW14" s="24"/>
      <c r="CX14" s="66">
        <v>134</v>
      </c>
      <c r="CY14" s="66">
        <v>153</v>
      </c>
      <c r="CZ14" s="66">
        <f t="shared" si="13"/>
        <v>287</v>
      </c>
      <c r="DA14" s="66">
        <f t="shared" si="44"/>
        <v>441</v>
      </c>
      <c r="DB14" s="66">
        <f t="shared" si="14"/>
        <v>139.53978999999998</v>
      </c>
      <c r="DC14" s="66">
        <f t="shared" si="15"/>
        <v>197.86189258312021</v>
      </c>
      <c r="DD14" s="130">
        <f t="shared" si="16"/>
        <v>1.450506695620702</v>
      </c>
      <c r="DE14" s="58">
        <f t="shared" si="17"/>
        <v>1.4422702649710359</v>
      </c>
      <c r="DF14" s="66">
        <f t="shared" si="18"/>
        <v>0</v>
      </c>
      <c r="DG14" s="66">
        <f t="shared" si="45"/>
        <v>167.46021000000002</v>
      </c>
      <c r="DH14" s="66">
        <f t="shared" si="46"/>
        <v>441</v>
      </c>
      <c r="DI14" s="24" t="e">
        <f t="shared" si="64"/>
        <v>#REF!</v>
      </c>
      <c r="DJ14" s="24" t="e">
        <f t="shared" si="64"/>
        <v>#REF!</v>
      </c>
      <c r="DK14" s="28">
        <v>323297</v>
      </c>
      <c r="DL14" s="28">
        <v>323297</v>
      </c>
      <c r="DM14" s="28">
        <v>251193</v>
      </c>
      <c r="DN14" s="28">
        <v>0</v>
      </c>
      <c r="DO14" s="28">
        <f t="shared" si="21"/>
        <v>251193</v>
      </c>
      <c r="DP14" s="28">
        <f t="shared" si="47"/>
        <v>574490</v>
      </c>
      <c r="DQ14" s="28" t="e">
        <f t="shared" si="22"/>
        <v>#REF!</v>
      </c>
      <c r="DR14" s="28">
        <f t="shared" si="23"/>
        <v>71149</v>
      </c>
      <c r="DS14" s="28">
        <f t="shared" si="24"/>
        <v>252148</v>
      </c>
      <c r="DT14" s="28">
        <f t="shared" si="25"/>
        <v>0</v>
      </c>
      <c r="DU14" s="28" t="e">
        <f t="shared" si="26"/>
        <v>#REF!</v>
      </c>
      <c r="DV14" s="201" t="e">
        <f t="shared" si="27"/>
        <v>#DIV/0!</v>
      </c>
      <c r="DW14" s="66">
        <f t="shared" si="48"/>
        <v>574490</v>
      </c>
      <c r="DX14" s="201" t="e">
        <f t="shared" si="28"/>
        <v>#REF!</v>
      </c>
      <c r="DY14" s="201" t="e">
        <f t="shared" si="29"/>
        <v>#REF!</v>
      </c>
      <c r="DZ14" s="28">
        <v>85348.02</v>
      </c>
      <c r="EA14" s="108">
        <f t="shared" si="65"/>
        <v>-65074.29</v>
      </c>
      <c r="EB14" s="108">
        <f t="shared" si="66"/>
        <v>237948.86</v>
      </c>
      <c r="EC14" s="21">
        <v>-0.11867</v>
      </c>
      <c r="ED14" s="21" t="e">
        <f t="shared" si="67"/>
        <v>#REF!</v>
      </c>
      <c r="EE14" s="21" t="e">
        <f t="shared" si="67"/>
        <v>#REF!</v>
      </c>
      <c r="EF14" s="23" t="e">
        <f t="shared" si="31"/>
        <v>#DIV/0!</v>
      </c>
      <c r="EG14" s="23" t="e">
        <f t="shared" si="32"/>
        <v>#DIV/0!</v>
      </c>
      <c r="EH14" s="23" t="e">
        <f t="shared" si="33"/>
        <v>#REF!</v>
      </c>
      <c r="EI14" s="66">
        <f t="shared" si="34"/>
        <v>120750.58823529411</v>
      </c>
      <c r="EJ14" s="23">
        <f t="shared" si="35"/>
        <v>2.0802631578947368</v>
      </c>
      <c r="EK14" s="24">
        <f t="shared" si="36"/>
        <v>0.31904536372572967</v>
      </c>
      <c r="EL14" s="23">
        <f t="shared" si="37"/>
        <v>0.99298030447291352</v>
      </c>
      <c r="EM14" s="24" t="e">
        <f t="shared" si="49"/>
        <v>#REF!</v>
      </c>
      <c r="EN14" s="15"/>
    </row>
    <row r="15" spans="1:144" x14ac:dyDescent="0.25">
      <c r="A15" s="9" t="s">
        <v>111</v>
      </c>
      <c r="B15" s="9" t="s">
        <v>113</v>
      </c>
      <c r="C15" s="10">
        <f t="shared" si="0"/>
        <v>36</v>
      </c>
      <c r="D15" s="11">
        <v>2</v>
      </c>
      <c r="E15" s="11">
        <v>16</v>
      </c>
      <c r="F15">
        <v>9</v>
      </c>
      <c r="G15">
        <v>0</v>
      </c>
      <c r="H15" s="11">
        <v>9</v>
      </c>
      <c r="I15" s="89">
        <v>176</v>
      </c>
      <c r="J15" s="32">
        <v>227</v>
      </c>
      <c r="K15" s="84">
        <f t="shared" si="57"/>
        <v>4.8888888888888893</v>
      </c>
      <c r="L15" s="87">
        <v>6.3055555555555554</v>
      </c>
      <c r="M15" s="87" t="e">
        <f>L15/L26</f>
        <v>#DIV/0!</v>
      </c>
      <c r="N15" s="88" t="e">
        <f>K15/K26</f>
        <v>#DIV/0!</v>
      </c>
      <c r="O15" s="66">
        <v>0</v>
      </c>
      <c r="P15" s="28">
        <v>136430</v>
      </c>
      <c r="Q15" s="28">
        <f t="shared" si="2"/>
        <v>0</v>
      </c>
      <c r="R15" s="66">
        <f t="shared" si="3"/>
        <v>3789.7222222222222</v>
      </c>
      <c r="S15" s="21" t="e">
        <f>R15/R26</f>
        <v>#DIV/0!</v>
      </c>
      <c r="T15" s="21" t="e">
        <f>Q15/Q26</f>
        <v>#DIV/0!</v>
      </c>
      <c r="U15" s="21" t="e">
        <f t="shared" si="4"/>
        <v>#DIV/0!</v>
      </c>
      <c r="V15" s="21" t="e">
        <f t="shared" si="5"/>
        <v>#DIV/0!</v>
      </c>
      <c r="W15" s="24" t="e">
        <f t="shared" si="58"/>
        <v>#REF!</v>
      </c>
      <c r="X15" s="21">
        <v>-0.15</v>
      </c>
      <c r="Y15" s="194">
        <v>35</v>
      </c>
      <c r="Z15" s="24">
        <v>-0.4285709234548627</v>
      </c>
      <c r="AA15" s="24" t="e">
        <f t="shared" si="59"/>
        <v>#REF!</v>
      </c>
      <c r="AB15" s="51"/>
      <c r="AC15" s="51"/>
      <c r="AD15" s="51"/>
      <c r="AE15" s="51"/>
      <c r="AF15" s="30"/>
      <c r="AG15" s="31"/>
      <c r="AH15" s="50"/>
      <c r="AI15" s="30"/>
      <c r="AJ15" s="28">
        <v>34</v>
      </c>
      <c r="AK15" s="31"/>
      <c r="AL15" s="51"/>
      <c r="AM15" s="228"/>
      <c r="AN15" s="51"/>
      <c r="AO15" s="51"/>
      <c r="AP15" s="51"/>
      <c r="AQ15" s="30"/>
      <c r="AR15" s="31"/>
      <c r="AS15" s="264"/>
      <c r="AT15" s="271"/>
      <c r="AU15" s="437"/>
      <c r="AV15" s="437"/>
      <c r="AW15" s="30"/>
      <c r="AX15" s="30"/>
      <c r="AY15" s="30"/>
      <c r="BB15" s="24"/>
      <c r="BC15" s="24"/>
      <c r="BD15" s="24"/>
      <c r="BE15" s="24"/>
      <c r="BF15" s="24"/>
      <c r="BG15" s="24"/>
      <c r="BH15" s="24"/>
      <c r="BI15" s="24"/>
      <c r="BJ15" s="24"/>
      <c r="BK15" s="249" t="s">
        <v>434</v>
      </c>
      <c r="BQ15">
        <v>352</v>
      </c>
      <c r="BR15">
        <v>352</v>
      </c>
      <c r="BS15">
        <f t="shared" si="38"/>
        <v>0</v>
      </c>
      <c r="BT15">
        <v>220</v>
      </c>
      <c r="BU15" s="28">
        <v>564</v>
      </c>
      <c r="BV15" s="28">
        <v>756</v>
      </c>
      <c r="BW15" s="28">
        <v>496</v>
      </c>
      <c r="BX15" s="28">
        <f t="shared" si="6"/>
        <v>1355.3211418376447</v>
      </c>
      <c r="BY15" s="28">
        <f t="shared" si="7"/>
        <v>859.74</v>
      </c>
      <c r="BZ15" s="28">
        <f t="shared" si="61"/>
        <v>-791.32114183764475</v>
      </c>
      <c r="CA15" s="28">
        <f t="shared" si="40"/>
        <v>-103.74000000000001</v>
      </c>
      <c r="CB15" s="21">
        <f t="shared" si="8"/>
        <v>-3.0388864333627103E-2</v>
      </c>
      <c r="CC15" s="108">
        <v>206.39320000000001</v>
      </c>
      <c r="CD15">
        <f t="shared" si="41"/>
        <v>132</v>
      </c>
      <c r="CE15" s="108">
        <f t="shared" si="42"/>
        <v>145.60679999999999</v>
      </c>
      <c r="CF15" s="21">
        <v>-0.44422</v>
      </c>
      <c r="CG15" s="21" t="e">
        <f t="shared" si="62"/>
        <v>#REF!</v>
      </c>
      <c r="CH15" s="21" t="e">
        <f t="shared" si="62"/>
        <v>#REF!</v>
      </c>
      <c r="CI15" s="28">
        <v>0</v>
      </c>
      <c r="CJ15" s="66">
        <v>0</v>
      </c>
      <c r="CK15" s="108">
        <v>166767.28</v>
      </c>
      <c r="CL15" s="28">
        <f t="shared" si="10"/>
        <v>596.36220000000003</v>
      </c>
      <c r="CM15" s="28">
        <f t="shared" si="63"/>
        <v>-32.36220000000003</v>
      </c>
      <c r="CN15" s="24" t="e">
        <f t="shared" si="11"/>
        <v>#REF!</v>
      </c>
      <c r="CO15" s="24">
        <f t="shared" si="12"/>
        <v>-0.5472298043559386</v>
      </c>
      <c r="CP15" s="24"/>
      <c r="CQ15" s="66"/>
      <c r="CR15" s="66"/>
      <c r="CS15" s="66"/>
      <c r="CT15" s="24"/>
      <c r="CU15" s="24"/>
      <c r="CV15" s="24"/>
      <c r="CW15" s="24"/>
      <c r="CX15" s="66">
        <v>251</v>
      </c>
      <c r="CY15" s="66">
        <v>368</v>
      </c>
      <c r="CZ15" s="66">
        <f t="shared" si="13"/>
        <v>619</v>
      </c>
      <c r="DA15" s="66">
        <f t="shared" si="44"/>
        <v>747</v>
      </c>
      <c r="DB15" s="66">
        <f t="shared" si="14"/>
        <v>375.68404999999996</v>
      </c>
      <c r="DC15" s="66">
        <f t="shared" si="15"/>
        <v>560.60869565217388</v>
      </c>
      <c r="DD15" s="130">
        <f t="shared" si="16"/>
        <v>1.1041569722351483</v>
      </c>
      <c r="DE15" s="58">
        <f t="shared" si="17"/>
        <v>0.70125639769550085</v>
      </c>
      <c r="DF15" s="66">
        <f t="shared" si="18"/>
        <v>0</v>
      </c>
      <c r="DG15" s="66">
        <f t="shared" si="45"/>
        <v>120.31595000000004</v>
      </c>
      <c r="DH15" s="66">
        <f t="shared" si="46"/>
        <v>747</v>
      </c>
      <c r="DI15" s="24" t="e">
        <f t="shared" si="64"/>
        <v>#REF!</v>
      </c>
      <c r="DJ15" s="24" t="e">
        <f t="shared" si="64"/>
        <v>#REF!</v>
      </c>
      <c r="DK15" s="28">
        <v>14954</v>
      </c>
      <c r="DL15" s="28">
        <v>14954</v>
      </c>
      <c r="DM15" s="28">
        <v>22059</v>
      </c>
      <c r="DN15" s="28">
        <v>1032</v>
      </c>
      <c r="DO15" s="28">
        <f t="shared" si="21"/>
        <v>23091</v>
      </c>
      <c r="DP15" s="28">
        <f t="shared" si="47"/>
        <v>37013</v>
      </c>
      <c r="DQ15" s="28" t="e">
        <f t="shared" si="22"/>
        <v>#REF!</v>
      </c>
      <c r="DR15" s="28">
        <f t="shared" si="23"/>
        <v>191555</v>
      </c>
      <c r="DS15" s="28">
        <f t="shared" si="24"/>
        <v>-176601</v>
      </c>
      <c r="DT15" s="28">
        <f t="shared" si="25"/>
        <v>0</v>
      </c>
      <c r="DU15" s="28" t="e">
        <f t="shared" si="26"/>
        <v>#REF!</v>
      </c>
      <c r="DV15" s="30" t="e">
        <f t="shared" si="27"/>
        <v>#DIV/0!</v>
      </c>
      <c r="DW15" s="66">
        <f t="shared" si="48"/>
        <v>37013</v>
      </c>
      <c r="DX15" s="30" t="e">
        <f t="shared" si="28"/>
        <v>#REF!</v>
      </c>
      <c r="DY15" s="214" t="e">
        <f t="shared" si="29"/>
        <v>#REF!</v>
      </c>
      <c r="DZ15" s="28">
        <v>190315.58</v>
      </c>
      <c r="EA15" s="108">
        <f t="shared" si="65"/>
        <v>-166767.28</v>
      </c>
      <c r="EB15" s="108">
        <f t="shared" si="66"/>
        <v>-190315.58</v>
      </c>
      <c r="EC15" s="21">
        <v>-0.35038000000000002</v>
      </c>
      <c r="ED15" s="21" t="e">
        <f t="shared" si="67"/>
        <v>#REF!</v>
      </c>
      <c r="EE15" s="21" t="e">
        <f t="shared" si="67"/>
        <v>#REF!</v>
      </c>
      <c r="EF15" s="21" t="e">
        <f t="shared" si="31"/>
        <v>#DIV/0!</v>
      </c>
      <c r="EG15" s="24" t="e">
        <f t="shared" si="32"/>
        <v>#DIV/0!</v>
      </c>
      <c r="EH15" s="21" t="e">
        <f t="shared" si="33"/>
        <v>#REF!</v>
      </c>
      <c r="EI15" s="66">
        <f t="shared" si="34"/>
        <v>342126.66666666663</v>
      </c>
      <c r="EJ15" s="24">
        <f t="shared" si="35"/>
        <v>6.7492546620160188E-2</v>
      </c>
      <c r="EK15" s="24">
        <f t="shared" si="36"/>
        <v>-0.28752489447418345</v>
      </c>
      <c r="EL15" s="24">
        <f t="shared" si="37"/>
        <v>0.3057438808276271</v>
      </c>
      <c r="EM15" s="24" t="e">
        <f t="shared" si="49"/>
        <v>#REF!</v>
      </c>
      <c r="EN15" s="15"/>
    </row>
    <row r="16" spans="1:144" x14ac:dyDescent="0.25">
      <c r="A16" s="9" t="s">
        <v>114</v>
      </c>
      <c r="B16" s="9" t="s">
        <v>113</v>
      </c>
      <c r="C16" s="10">
        <f t="shared" si="0"/>
        <v>64</v>
      </c>
      <c r="D16">
        <v>7</v>
      </c>
      <c r="E16">
        <v>17</v>
      </c>
      <c r="F16">
        <v>0</v>
      </c>
      <c r="G16">
        <v>24</v>
      </c>
      <c r="H16" s="14">
        <v>16</v>
      </c>
      <c r="I16" s="89">
        <v>406.5</v>
      </c>
      <c r="J16" s="32">
        <v>353.5</v>
      </c>
      <c r="K16" s="84">
        <f t="shared" si="57"/>
        <v>6.3515625</v>
      </c>
      <c r="L16" s="87">
        <v>5.5234375</v>
      </c>
      <c r="M16" s="87" t="e">
        <f>L16/L26</f>
        <v>#DIV/0!</v>
      </c>
      <c r="N16" s="88" t="e">
        <f>K16/K26</f>
        <v>#DIV/0!</v>
      </c>
      <c r="O16" s="66">
        <v>183895</v>
      </c>
      <c r="P16" s="28">
        <v>38496</v>
      </c>
      <c r="Q16" s="28">
        <f t="shared" si="2"/>
        <v>2873.359375</v>
      </c>
      <c r="R16" s="66">
        <f t="shared" si="3"/>
        <v>601.5</v>
      </c>
      <c r="S16" s="21" t="e">
        <f>R16/R26</f>
        <v>#DIV/0!</v>
      </c>
      <c r="T16" s="21" t="e">
        <f>Q16/Q26</f>
        <v>#DIV/0!</v>
      </c>
      <c r="U16" s="21" t="e">
        <f t="shared" si="4"/>
        <v>#DIV/0!</v>
      </c>
      <c r="V16" s="21" t="e">
        <f t="shared" si="5"/>
        <v>#DIV/0!</v>
      </c>
      <c r="W16" s="24" t="e">
        <f t="shared" si="58"/>
        <v>#REF!</v>
      </c>
      <c r="X16" s="21">
        <v>-0.218</v>
      </c>
      <c r="Y16" s="194">
        <v>49</v>
      </c>
      <c r="Z16" s="24">
        <v>-0.30398116402644704</v>
      </c>
      <c r="AA16" s="24" t="e">
        <f t="shared" si="59"/>
        <v>#REF!</v>
      </c>
      <c r="AB16" s="51"/>
      <c r="AC16" s="51"/>
      <c r="AD16" s="51"/>
      <c r="AE16" s="51"/>
      <c r="AF16" s="30"/>
      <c r="AG16" s="31"/>
      <c r="AH16" s="50"/>
      <c r="AI16" s="30"/>
      <c r="AJ16" s="28">
        <v>58</v>
      </c>
      <c r="AK16" s="31"/>
      <c r="AL16" s="51"/>
      <c r="AM16" s="228"/>
      <c r="AN16" s="51"/>
      <c r="AO16" s="51"/>
      <c r="AP16" s="51"/>
      <c r="AQ16" s="30"/>
      <c r="AR16" s="31"/>
      <c r="AS16" s="264"/>
      <c r="AT16" s="271"/>
      <c r="AU16" s="437"/>
      <c r="AV16" s="437"/>
      <c r="AW16" s="30"/>
      <c r="AX16" s="30"/>
      <c r="AY16" s="30"/>
      <c r="BB16" s="24"/>
      <c r="BC16" s="24"/>
      <c r="BD16" s="24"/>
      <c r="BE16" s="24"/>
      <c r="BF16" s="24"/>
      <c r="BG16" s="24"/>
      <c r="BH16" s="24"/>
      <c r="BI16" s="24"/>
      <c r="BJ16" s="24"/>
      <c r="BK16" s="127">
        <v>5594386.7941099582</v>
      </c>
      <c r="BQ16">
        <v>813</v>
      </c>
      <c r="BR16">
        <v>798</v>
      </c>
      <c r="BS16">
        <f t="shared" si="38"/>
        <v>15</v>
      </c>
      <c r="BT16">
        <v>391</v>
      </c>
      <c r="BU16" s="28">
        <v>878</v>
      </c>
      <c r="BV16" s="28">
        <v>1285</v>
      </c>
      <c r="BW16" s="28">
        <v>618</v>
      </c>
      <c r="BX16" s="28">
        <f t="shared" si="6"/>
        <v>1897.4495985727028</v>
      </c>
      <c r="BY16" s="28">
        <f t="shared" si="7"/>
        <v>1203.636</v>
      </c>
      <c r="BZ16" s="28">
        <f t="shared" si="61"/>
        <v>-1019.4495985727028</v>
      </c>
      <c r="CA16" s="28">
        <f t="shared" si="40"/>
        <v>81.364000000000033</v>
      </c>
      <c r="CB16" s="21">
        <f t="shared" si="8"/>
        <v>-0.25589536580676053</v>
      </c>
      <c r="CC16" s="108">
        <v>366.92124999999999</v>
      </c>
      <c r="CD16">
        <f t="shared" si="41"/>
        <v>422</v>
      </c>
      <c r="CE16" s="108">
        <f t="shared" si="42"/>
        <v>431.07875000000001</v>
      </c>
      <c r="CF16" s="21">
        <v>-0.26684000000000002</v>
      </c>
      <c r="CG16" s="21" t="e">
        <f t="shared" si="62"/>
        <v>#REF!</v>
      </c>
      <c r="CH16" s="21" t="e">
        <f t="shared" si="62"/>
        <v>#REF!</v>
      </c>
      <c r="CI16" s="28">
        <v>183895</v>
      </c>
      <c r="CJ16" s="66">
        <v>24916</v>
      </c>
      <c r="CK16" s="108">
        <v>283776.15999999997</v>
      </c>
      <c r="CL16" s="28">
        <f t="shared" si="10"/>
        <v>834.90708000000006</v>
      </c>
      <c r="CM16" s="28">
        <f t="shared" si="63"/>
        <v>43.092919999999935</v>
      </c>
      <c r="CN16" s="24" t="e">
        <f t="shared" si="11"/>
        <v>#REF!</v>
      </c>
      <c r="CO16" s="24">
        <f t="shared" si="12"/>
        <v>-0.43937204072485586</v>
      </c>
      <c r="CP16" s="24"/>
      <c r="CQ16" s="66"/>
      <c r="CR16" s="66"/>
      <c r="CS16" s="66"/>
      <c r="CT16" s="24"/>
      <c r="CU16" s="24"/>
      <c r="CV16" s="24"/>
      <c r="CW16" s="24"/>
      <c r="CX16" s="66">
        <v>406</v>
      </c>
      <c r="CY16" s="66">
        <v>458</v>
      </c>
      <c r="CZ16" s="66">
        <f t="shared" si="13"/>
        <v>864</v>
      </c>
      <c r="DA16" s="66">
        <f t="shared" si="44"/>
        <v>1024</v>
      </c>
      <c r="DB16" s="66">
        <f t="shared" si="14"/>
        <v>525.95767000000001</v>
      </c>
      <c r="DC16" s="66">
        <f t="shared" si="15"/>
        <v>956.3324808184143</v>
      </c>
      <c r="DD16" s="58">
        <f t="shared" si="16"/>
        <v>0.90345148505319239</v>
      </c>
      <c r="DE16" s="58">
        <f t="shared" si="17"/>
        <v>0.2718477993968344</v>
      </c>
      <c r="DF16" s="66">
        <f t="shared" si="18"/>
        <v>0</v>
      </c>
      <c r="DG16" s="66">
        <f t="shared" si="45"/>
        <v>92.042329999999993</v>
      </c>
      <c r="DH16" s="66">
        <f t="shared" si="46"/>
        <v>1024</v>
      </c>
      <c r="DI16" s="24" t="e">
        <f t="shared" si="64"/>
        <v>#REF!</v>
      </c>
      <c r="DJ16" s="24" t="e">
        <f t="shared" si="64"/>
        <v>#REF!</v>
      </c>
      <c r="DK16" s="28">
        <v>245204</v>
      </c>
      <c r="DL16" s="28">
        <v>279145</v>
      </c>
      <c r="DM16" s="28">
        <v>23408</v>
      </c>
      <c r="DN16" s="28">
        <v>11254</v>
      </c>
      <c r="DO16" s="28">
        <f t="shared" si="21"/>
        <v>34662</v>
      </c>
      <c r="DP16" s="28">
        <f t="shared" si="47"/>
        <v>268612</v>
      </c>
      <c r="DQ16" s="28" t="e">
        <f t="shared" si="22"/>
        <v>#REF!</v>
      </c>
      <c r="DR16" s="28">
        <f t="shared" si="23"/>
        <v>268177</v>
      </c>
      <c r="DS16" s="28">
        <f t="shared" si="24"/>
        <v>10968</v>
      </c>
      <c r="DT16" s="28">
        <f t="shared" si="25"/>
        <v>0</v>
      </c>
      <c r="DU16" s="28" t="e">
        <f t="shared" si="26"/>
        <v>#REF!</v>
      </c>
      <c r="DV16" s="30" t="e">
        <f t="shared" si="27"/>
        <v>#DIV/0!</v>
      </c>
      <c r="DW16" s="66">
        <f t="shared" si="48"/>
        <v>268612</v>
      </c>
      <c r="DX16" s="30" t="e">
        <f t="shared" si="28"/>
        <v>#REF!</v>
      </c>
      <c r="DY16" s="214" t="e">
        <f t="shared" si="29"/>
        <v>#REF!</v>
      </c>
      <c r="DZ16" s="28">
        <v>299370.76</v>
      </c>
      <c r="EA16" s="108">
        <f t="shared" si="65"/>
        <v>-99881.159999999974</v>
      </c>
      <c r="EB16" s="108">
        <f t="shared" si="66"/>
        <v>-274454.76</v>
      </c>
      <c r="EC16" s="21">
        <v>-0.19797999999999999</v>
      </c>
      <c r="ED16" s="21" t="e">
        <f t="shared" si="67"/>
        <v>#REF!</v>
      </c>
      <c r="EE16" s="21" t="e">
        <f t="shared" si="67"/>
        <v>#REF!</v>
      </c>
      <c r="EF16" s="21" t="e">
        <f t="shared" si="31"/>
        <v>#DIV/0!</v>
      </c>
      <c r="EG16" s="24" t="e">
        <f t="shared" si="32"/>
        <v>#DIV/0!</v>
      </c>
      <c r="EH16" s="21" t="e">
        <f t="shared" si="33"/>
        <v>#REF!</v>
      </c>
      <c r="EI16" s="66">
        <f t="shared" si="34"/>
        <v>583627.84313725482</v>
      </c>
      <c r="EJ16" s="24">
        <f t="shared" si="35"/>
        <v>5.9390586668512241E-2</v>
      </c>
      <c r="EK16" s="24">
        <f t="shared" si="36"/>
        <v>-0.28996650799549989</v>
      </c>
      <c r="EL16" s="24">
        <f t="shared" si="37"/>
        <v>4.712207643990067E-2</v>
      </c>
      <c r="EM16" s="24" t="e">
        <f t="shared" si="49"/>
        <v>#REF!</v>
      </c>
      <c r="EN16" s="15"/>
    </row>
    <row r="17" spans="1:144" x14ac:dyDescent="0.25">
      <c r="A17" s="9" t="s">
        <v>118</v>
      </c>
      <c r="B17" s="9" t="s">
        <v>119</v>
      </c>
      <c r="C17" s="10">
        <f t="shared" si="0"/>
        <v>40</v>
      </c>
      <c r="D17">
        <v>8</v>
      </c>
      <c r="E17">
        <v>17</v>
      </c>
      <c r="F17">
        <v>0</v>
      </c>
      <c r="G17">
        <v>15</v>
      </c>
      <c r="H17">
        <v>0</v>
      </c>
      <c r="I17" s="89">
        <v>156</v>
      </c>
      <c r="J17" s="32">
        <v>172.5</v>
      </c>
      <c r="K17" s="84">
        <f t="shared" si="57"/>
        <v>3.9</v>
      </c>
      <c r="L17" s="87">
        <v>4.3125</v>
      </c>
      <c r="M17" s="87" t="e">
        <f>L17/L26</f>
        <v>#DIV/0!</v>
      </c>
      <c r="N17" s="88" t="e">
        <f>K17/K26</f>
        <v>#DIV/0!</v>
      </c>
      <c r="O17" s="66">
        <v>21151</v>
      </c>
      <c r="P17" s="28">
        <v>105135</v>
      </c>
      <c r="Q17" s="28">
        <f t="shared" si="2"/>
        <v>528.77499999999998</v>
      </c>
      <c r="R17" s="66">
        <f t="shared" si="3"/>
        <v>2628.375</v>
      </c>
      <c r="S17" s="21" t="e">
        <f>R17/R26</f>
        <v>#DIV/0!</v>
      </c>
      <c r="T17" s="21" t="e">
        <f>Q17/Q26</f>
        <v>#DIV/0!</v>
      </c>
      <c r="U17" s="21" t="e">
        <f t="shared" si="4"/>
        <v>#DIV/0!</v>
      </c>
      <c r="V17" s="21" t="e">
        <f t="shared" si="5"/>
        <v>#DIV/0!</v>
      </c>
      <c r="W17" s="24" t="e">
        <f t="shared" si="58"/>
        <v>#REF!</v>
      </c>
      <c r="X17" s="21">
        <v>-0.22</v>
      </c>
      <c r="Y17" s="194">
        <v>36</v>
      </c>
      <c r="Z17" s="24">
        <v>-0.71821294445698614</v>
      </c>
      <c r="AA17" s="24" t="e">
        <f t="shared" si="59"/>
        <v>#REF!</v>
      </c>
      <c r="AB17" s="51"/>
      <c r="AC17" s="51"/>
      <c r="AD17" s="51"/>
      <c r="AE17" s="51"/>
      <c r="AF17" s="30"/>
      <c r="AG17" s="31"/>
      <c r="AH17" s="50"/>
      <c r="AI17" s="30"/>
      <c r="AJ17" s="28">
        <v>37</v>
      </c>
      <c r="AK17" s="31"/>
      <c r="AL17" s="51"/>
      <c r="AM17" s="228"/>
      <c r="AN17" s="51"/>
      <c r="AO17" s="51"/>
      <c r="AP17" s="51"/>
      <c r="AQ17" s="30"/>
      <c r="AR17" s="31"/>
      <c r="AS17" s="264"/>
      <c r="AT17" s="271"/>
      <c r="AU17" s="437"/>
      <c r="AV17" s="437"/>
      <c r="AW17" s="30"/>
      <c r="AX17" s="30"/>
      <c r="AY17" s="30"/>
      <c r="BB17" s="24"/>
      <c r="BC17" s="24"/>
      <c r="BD17" s="24"/>
      <c r="BE17" s="24"/>
      <c r="BF17" s="24"/>
      <c r="BG17" s="24"/>
      <c r="BH17" s="24"/>
      <c r="BI17" s="24"/>
      <c r="BJ17" s="24"/>
      <c r="BK17" s="249" t="s">
        <v>435</v>
      </c>
      <c r="BN17" s="69" t="e">
        <f>BK16/AW24</f>
        <v>#DIV/0!</v>
      </c>
      <c r="BQ17">
        <v>312</v>
      </c>
      <c r="BR17">
        <v>323</v>
      </c>
      <c r="BS17">
        <f t="shared" si="38"/>
        <v>-11</v>
      </c>
      <c r="BT17">
        <v>245</v>
      </c>
      <c r="BU17" s="28">
        <v>277</v>
      </c>
      <c r="BV17" s="28">
        <v>442</v>
      </c>
      <c r="BW17" s="28">
        <v>140</v>
      </c>
      <c r="BX17" s="28">
        <f t="shared" si="6"/>
        <v>1394.0446030330061</v>
      </c>
      <c r="BY17" s="28">
        <f t="shared" si="7"/>
        <v>884.30399999999997</v>
      </c>
      <c r="BZ17" s="28">
        <f t="shared" ref="BZ17:BZ22" si="68">BU17-BX17</f>
        <v>-1117.0446030330061</v>
      </c>
      <c r="CA17" s="28">
        <f t="shared" si="40"/>
        <v>-442.30399999999997</v>
      </c>
      <c r="CB17" s="21">
        <f t="shared" si="8"/>
        <v>-0.35236867883433104</v>
      </c>
      <c r="CC17" s="108">
        <v>229.32578000000001</v>
      </c>
      <c r="CD17">
        <f t="shared" si="41"/>
        <v>67</v>
      </c>
      <c r="CE17" s="108">
        <f t="shared" si="42"/>
        <v>93.674219999999991</v>
      </c>
      <c r="CF17" s="21">
        <v>-0.48368</v>
      </c>
      <c r="CG17" s="21" t="e">
        <f t="shared" si="62"/>
        <v>#REF!</v>
      </c>
      <c r="CH17" s="21" t="e">
        <f t="shared" si="62"/>
        <v>#REF!</v>
      </c>
      <c r="CI17" s="28">
        <v>21151</v>
      </c>
      <c r="CJ17" s="66">
        <v>21150.959999999999</v>
      </c>
      <c r="CK17" s="108">
        <v>183817.48</v>
      </c>
      <c r="CL17" s="28">
        <f t="shared" si="10"/>
        <v>613.40111999999999</v>
      </c>
      <c r="CM17" s="28">
        <f t="shared" ref="CM17:CM22" si="69">BU17-CL17</f>
        <v>-336.40111999999999</v>
      </c>
      <c r="CN17" s="24" t="e">
        <f t="shared" si="11"/>
        <v>#REF!</v>
      </c>
      <c r="CO17" s="24">
        <f t="shared" si="12"/>
        <v>-0.74450677236307994</v>
      </c>
      <c r="CP17" s="24"/>
      <c r="CQ17" s="66"/>
      <c r="CR17" s="66"/>
      <c r="CS17" s="66"/>
      <c r="CT17" s="24"/>
      <c r="CU17" s="24"/>
      <c r="CV17" s="24"/>
      <c r="CW17" s="24"/>
      <c r="CX17" s="66">
        <v>126</v>
      </c>
      <c r="CY17" s="66">
        <v>64</v>
      </c>
      <c r="CZ17" s="66">
        <f t="shared" si="13"/>
        <v>190</v>
      </c>
      <c r="DA17" s="66">
        <f t="shared" si="44"/>
        <v>266</v>
      </c>
      <c r="DB17" s="66">
        <f t="shared" si="14"/>
        <v>386.41787999999997</v>
      </c>
      <c r="DC17" s="66">
        <f t="shared" si="15"/>
        <v>610.07416879795392</v>
      </c>
      <c r="DD17" s="58">
        <f t="shared" si="16"/>
        <v>0.31143754270790103</v>
      </c>
      <c r="DE17" s="58">
        <f t="shared" si="17"/>
        <v>-0.99476369551108335</v>
      </c>
      <c r="DF17" s="66">
        <f t="shared" si="18"/>
        <v>0</v>
      </c>
      <c r="DG17" s="66">
        <f t="shared" si="45"/>
        <v>-246.41787999999997</v>
      </c>
      <c r="DH17" s="66">
        <f t="shared" si="46"/>
        <v>266</v>
      </c>
      <c r="DI17" s="24" t="e">
        <f t="shared" si="64"/>
        <v>#REF!</v>
      </c>
      <c r="DJ17" s="24" t="e">
        <f t="shared" si="64"/>
        <v>#REF!</v>
      </c>
      <c r="DK17" s="28">
        <v>20000</v>
      </c>
      <c r="DL17" s="28">
        <v>20000</v>
      </c>
      <c r="DM17" s="28">
        <v>46481</v>
      </c>
      <c r="DN17" s="28">
        <v>21531</v>
      </c>
      <c r="DO17" s="28">
        <f t="shared" si="21"/>
        <v>68012</v>
      </c>
      <c r="DP17" s="28">
        <f t="shared" si="47"/>
        <v>66481</v>
      </c>
      <c r="DQ17" s="28" t="e">
        <f t="shared" si="22"/>
        <v>#REF!</v>
      </c>
      <c r="DR17" s="28">
        <f t="shared" si="23"/>
        <v>197028</v>
      </c>
      <c r="DS17" s="28">
        <f t="shared" si="24"/>
        <v>-177028</v>
      </c>
      <c r="DT17" s="28">
        <f t="shared" si="25"/>
        <v>0</v>
      </c>
      <c r="DU17" s="28" t="e">
        <f t="shared" si="26"/>
        <v>#REF!</v>
      </c>
      <c r="DV17" s="30" t="e">
        <f t="shared" si="27"/>
        <v>#DIV/0!</v>
      </c>
      <c r="DW17" s="66">
        <f t="shared" si="48"/>
        <v>66481</v>
      </c>
      <c r="DX17" s="30" t="e">
        <f t="shared" si="28"/>
        <v>#REF!</v>
      </c>
      <c r="DY17" s="214" t="e">
        <f t="shared" si="29"/>
        <v>#REF!</v>
      </c>
      <c r="DZ17" s="28">
        <v>206776.13</v>
      </c>
      <c r="EA17" s="108">
        <f t="shared" si="65"/>
        <v>-162666.48000000001</v>
      </c>
      <c r="EB17" s="108">
        <f t="shared" si="66"/>
        <v>-185625.17</v>
      </c>
      <c r="EC17" s="21">
        <v>-0.34104000000000001</v>
      </c>
      <c r="ED17" s="21" t="e">
        <f t="shared" si="67"/>
        <v>#REF!</v>
      </c>
      <c r="EE17" s="21" t="e">
        <f t="shared" si="67"/>
        <v>#REF!</v>
      </c>
      <c r="EF17" s="21" t="e">
        <f t="shared" si="31"/>
        <v>#DIV/0!</v>
      </c>
      <c r="EG17" s="24" t="e">
        <f t="shared" si="32"/>
        <v>#DIV/0!</v>
      </c>
      <c r="EH17" s="21" t="e">
        <f t="shared" si="33"/>
        <v>#REF!</v>
      </c>
      <c r="EI17" s="66">
        <f t="shared" si="34"/>
        <v>372314.31372549018</v>
      </c>
      <c r="EJ17" s="24">
        <f t="shared" si="35"/>
        <v>0.18267361069052451</v>
      </c>
      <c r="EK17" s="24">
        <f t="shared" si="36"/>
        <v>-0.25281383133487234</v>
      </c>
      <c r="EL17" s="24">
        <f t="shared" si="37"/>
        <v>-0.69798374984059897</v>
      </c>
      <c r="EM17" s="24" t="e">
        <f t="shared" si="49"/>
        <v>#REF!</v>
      </c>
      <c r="EN17" s="15"/>
    </row>
    <row r="18" spans="1:144" x14ac:dyDescent="0.25">
      <c r="A18" s="307" t="s">
        <v>106</v>
      </c>
      <c r="B18" s="9" t="s">
        <v>107</v>
      </c>
      <c r="C18" s="10"/>
      <c r="I18" s="89"/>
      <c r="J18" s="32"/>
      <c r="K18" s="84"/>
      <c r="L18" s="87"/>
      <c r="M18" s="87"/>
      <c r="N18" s="88"/>
      <c r="O18" s="66"/>
      <c r="P18" s="28"/>
      <c r="Q18" s="28"/>
      <c r="R18" s="66"/>
      <c r="S18" s="21"/>
      <c r="T18" s="21"/>
      <c r="U18" s="21"/>
      <c r="V18" s="21"/>
      <c r="W18" s="24"/>
      <c r="X18" s="21"/>
      <c r="Y18" s="194">
        <v>0</v>
      </c>
      <c r="Z18" s="24"/>
      <c r="AA18" s="24"/>
      <c r="AB18" s="51"/>
      <c r="AC18" s="51"/>
      <c r="AD18" s="51"/>
      <c r="AE18" s="51"/>
      <c r="AF18" s="30"/>
      <c r="AG18" s="31"/>
      <c r="AH18" s="50"/>
      <c r="AI18" s="30"/>
      <c r="AJ18" s="28">
        <v>10</v>
      </c>
      <c r="AK18" s="31"/>
      <c r="AL18" s="51"/>
      <c r="AM18" s="228"/>
      <c r="AN18" s="51"/>
      <c r="AO18" s="51"/>
      <c r="AQ18" s="30"/>
      <c r="AS18" s="264"/>
      <c r="AT18" s="271"/>
      <c r="AU18">
        <v>0</v>
      </c>
      <c r="AV18">
        <v>0</v>
      </c>
      <c r="AW18" s="30"/>
      <c r="AX18" s="30"/>
      <c r="AY18" s="30"/>
      <c r="BB18" s="24"/>
      <c r="BC18" s="24"/>
      <c r="BD18" s="24"/>
      <c r="BE18" s="24"/>
      <c r="BF18" s="24"/>
      <c r="BG18" s="24"/>
      <c r="BH18" s="24"/>
      <c r="BI18" s="24"/>
      <c r="BJ18" s="24"/>
      <c r="BK18" s="249"/>
      <c r="BN18" s="69"/>
      <c r="BU18" s="28"/>
      <c r="BV18" s="28"/>
      <c r="BW18" s="28"/>
      <c r="BX18" s="28">
        <f t="shared" si="6"/>
        <v>0</v>
      </c>
      <c r="BY18" s="28">
        <f t="shared" si="7"/>
        <v>0</v>
      </c>
      <c r="BZ18" s="28"/>
      <c r="CA18" s="28"/>
      <c r="CB18" s="21"/>
      <c r="CC18" s="108"/>
      <c r="CE18" s="108"/>
      <c r="CF18" s="21"/>
      <c r="CG18" s="21"/>
      <c r="CH18" s="21"/>
      <c r="CI18" s="28"/>
      <c r="CJ18" s="66"/>
      <c r="CK18" s="108"/>
      <c r="CL18" s="28">
        <f t="shared" si="10"/>
        <v>0</v>
      </c>
      <c r="CM18" s="28"/>
      <c r="CN18" s="24"/>
      <c r="CO18" s="24"/>
      <c r="CP18" s="24"/>
      <c r="CQ18" s="66">
        <f>CT18*CW4</f>
        <v>60479.590280201315</v>
      </c>
      <c r="CR18" s="66">
        <f>AVERAGE(AU18,AV18,CQ18)</f>
        <v>20159.863426733773</v>
      </c>
      <c r="CS18" s="436">
        <f>CR18-(CU18*CR$25)</f>
        <v>4820.109326886648</v>
      </c>
      <c r="CT18" s="24">
        <f>AJ18*CU18</f>
        <v>0.67061804857798901</v>
      </c>
      <c r="CU18" s="24">
        <f>EL18/CW3</f>
        <v>6.7061804857798904E-2</v>
      </c>
      <c r="CV18" s="24"/>
      <c r="CW18" s="24"/>
      <c r="CX18" s="66">
        <v>93</v>
      </c>
      <c r="CY18" s="66">
        <v>100</v>
      </c>
      <c r="CZ18" s="66">
        <f t="shared" si="13"/>
        <v>193</v>
      </c>
      <c r="DA18" s="66"/>
      <c r="DB18" s="66">
        <f t="shared" si="14"/>
        <v>0</v>
      </c>
      <c r="DC18" s="66">
        <f t="shared" si="15"/>
        <v>164.88491048593349</v>
      </c>
      <c r="DD18" s="130">
        <f t="shared" si="16"/>
        <v>1.1705134170932217</v>
      </c>
      <c r="DE18" s="58">
        <f t="shared" si="17"/>
        <v>0.84322574977781772</v>
      </c>
      <c r="DF18" s="66">
        <f t="shared" si="18"/>
        <v>0</v>
      </c>
      <c r="DG18" s="66"/>
      <c r="DH18" s="66"/>
      <c r="DI18" s="24"/>
      <c r="DJ18" s="24"/>
      <c r="DK18" s="28"/>
      <c r="DL18" s="28"/>
      <c r="DM18" s="28">
        <v>0</v>
      </c>
      <c r="DN18" s="28">
        <v>0</v>
      </c>
      <c r="DO18" s="28">
        <f t="shared" si="21"/>
        <v>0</v>
      </c>
      <c r="DP18" s="28"/>
      <c r="DQ18" s="28" t="e">
        <f t="shared" si="22"/>
        <v>#REF!</v>
      </c>
      <c r="DR18" s="28">
        <f t="shared" si="23"/>
        <v>0</v>
      </c>
      <c r="DS18" s="28"/>
      <c r="DT18" s="28">
        <f t="shared" si="25"/>
        <v>0</v>
      </c>
      <c r="DU18" s="28"/>
      <c r="DV18" s="30"/>
      <c r="DW18" s="66"/>
      <c r="DX18" s="30"/>
      <c r="DY18" s="214"/>
      <c r="DZ18" s="28"/>
      <c r="EA18" s="108"/>
      <c r="EB18" s="108"/>
      <c r="EC18" s="21"/>
      <c r="ED18" s="21"/>
      <c r="EE18" s="21"/>
      <c r="EF18" s="21"/>
      <c r="EG18" s="24"/>
      <c r="EH18" s="21"/>
      <c r="EI18" s="66">
        <f t="shared" si="34"/>
        <v>100625.49019607843</v>
      </c>
      <c r="EJ18" s="24">
        <f t="shared" si="35"/>
        <v>0</v>
      </c>
      <c r="EK18" s="24">
        <f t="shared" si="36"/>
        <v>-0.30786450555586342</v>
      </c>
      <c r="EL18" s="23">
        <f t="shared" si="37"/>
        <v>0.3827896476443452</v>
      </c>
      <c r="EM18" s="24"/>
      <c r="EN18" s="15"/>
    </row>
    <row r="19" spans="1:144" x14ac:dyDescent="0.25">
      <c r="A19" s="7" t="s">
        <v>129</v>
      </c>
      <c r="B19" s="7" t="s">
        <v>133</v>
      </c>
      <c r="C19" s="10">
        <f t="shared" si="0"/>
        <v>32</v>
      </c>
      <c r="D19">
        <v>0</v>
      </c>
      <c r="E19">
        <v>0</v>
      </c>
      <c r="F19">
        <v>32</v>
      </c>
      <c r="G19">
        <v>0</v>
      </c>
      <c r="H19">
        <v>0</v>
      </c>
      <c r="I19" s="89">
        <v>679.5</v>
      </c>
      <c r="J19" s="32">
        <v>325</v>
      </c>
      <c r="K19" s="84">
        <f t="shared" si="57"/>
        <v>21.234375</v>
      </c>
      <c r="L19" s="87">
        <v>10.15625</v>
      </c>
      <c r="M19" s="87" t="e">
        <f>L19/L26</f>
        <v>#DIV/0!</v>
      </c>
      <c r="N19" s="88" t="e">
        <f>K19/K26</f>
        <v>#DIV/0!</v>
      </c>
      <c r="O19" s="66">
        <v>1928697</v>
      </c>
      <c r="P19" s="28">
        <v>1003351</v>
      </c>
      <c r="Q19" s="28">
        <f t="shared" si="2"/>
        <v>60271.78125</v>
      </c>
      <c r="R19" s="66">
        <f t="shared" si="3"/>
        <v>31354.71875</v>
      </c>
      <c r="S19" s="21" t="e">
        <f>R19/R26</f>
        <v>#DIV/0!</v>
      </c>
      <c r="T19" s="21" t="e">
        <f>Q19/Q26</f>
        <v>#DIV/0!</v>
      </c>
      <c r="U19" s="21" t="e">
        <f t="shared" si="4"/>
        <v>#DIV/0!</v>
      </c>
      <c r="V19" s="21" t="e">
        <f t="shared" si="5"/>
        <v>#DIV/0!</v>
      </c>
      <c r="W19" s="23" t="e">
        <f t="shared" si="58"/>
        <v>#REF!</v>
      </c>
      <c r="X19" s="25">
        <v>0.214</v>
      </c>
      <c r="Y19" s="194">
        <v>41</v>
      </c>
      <c r="Z19" s="23">
        <v>2.4035941860547334</v>
      </c>
      <c r="AA19" s="23" t="e">
        <f t="shared" si="59"/>
        <v>#REF!</v>
      </c>
      <c r="AB19" s="56" t="e">
        <f>AE19*#REF!</f>
        <v>#REF!</v>
      </c>
      <c r="AC19" s="56" t="e">
        <f>(AH19*#REF!)</f>
        <v>#REF!</v>
      </c>
      <c r="AD19" s="133" t="e">
        <f>AC19-AB19</f>
        <v>#REF!</v>
      </c>
      <c r="AE19" s="56" t="e">
        <f>C19*AI19</f>
        <v>#REF!</v>
      </c>
      <c r="AF19" s="63">
        <f>X19/BM2</f>
        <v>3.758342114506498E-2</v>
      </c>
      <c r="AG19" s="56">
        <f>AQ19*BN$7</f>
        <v>0</v>
      </c>
      <c r="AH19" s="185">
        <f>C19*AY19</f>
        <v>0</v>
      </c>
      <c r="AI19" s="63" t="e">
        <f>W19/BO$2</f>
        <v>#REF!</v>
      </c>
      <c r="AJ19" s="305">
        <v>43</v>
      </c>
      <c r="AK19" s="251">
        <v>322096.95977560454</v>
      </c>
      <c r="AL19" s="133" t="e">
        <f>BC19*BN$13</f>
        <v>#DIV/0!</v>
      </c>
      <c r="AM19" s="236" t="e">
        <f>SUM(AN19:AO19)</f>
        <v>#REF!</v>
      </c>
      <c r="AN19" s="56" t="e">
        <f>BD19*#REF!</f>
        <v>#REF!</v>
      </c>
      <c r="AO19" s="56" t="e">
        <f>BE19*#REF!</f>
        <v>#DIV/0!</v>
      </c>
      <c r="AP19" s="56">
        <v>435345.21</v>
      </c>
      <c r="AQ19" s="63">
        <f>Y19*AX19</f>
        <v>0</v>
      </c>
      <c r="AR19" s="433">
        <v>479005.2194384177</v>
      </c>
      <c r="AS19" s="263" t="e">
        <f>AVERAGE(AK19,#REF!)</f>
        <v>#REF!</v>
      </c>
      <c r="AT19" s="271" t="e">
        <f>AVERAGE(AK19,AU14,#REF!)</f>
        <v>#REF!</v>
      </c>
      <c r="AU19" s="438">
        <v>341079.59495685349</v>
      </c>
      <c r="AV19" s="440">
        <v>346302.53852180007</v>
      </c>
      <c r="AW19" s="63"/>
      <c r="AX19" s="63"/>
      <c r="AY19" s="63"/>
      <c r="BB19" s="24" t="e">
        <f>EF19/#REF!</f>
        <v>#DIV/0!</v>
      </c>
      <c r="BC19" s="24" t="e">
        <f>Y19*BB19</f>
        <v>#DIV/0!</v>
      </c>
      <c r="BD19" s="24" t="e">
        <f>Y19*BF19</f>
        <v>#REF!</v>
      </c>
      <c r="BE19" s="24" t="e">
        <f>Y19*BG19</f>
        <v>#DIV/0!</v>
      </c>
      <c r="BF19" s="24" t="e">
        <f>CO19/#REF!</f>
        <v>#REF!</v>
      </c>
      <c r="BG19" s="24" t="e">
        <f>DV19/BN$12</f>
        <v>#DIV/0!</v>
      </c>
      <c r="BH19" s="24" t="e">
        <f>EH19/BP$7</f>
        <v>#REF!</v>
      </c>
      <c r="BI19" s="24" t="e">
        <f>Y19*BJ19</f>
        <v>#REF!</v>
      </c>
      <c r="BJ19" s="24" t="e">
        <f>EM19/BP$10</f>
        <v>#REF!</v>
      </c>
      <c r="BQ19">
        <v>1359</v>
      </c>
      <c r="BR19">
        <v>1363</v>
      </c>
      <c r="BS19">
        <f t="shared" si="38"/>
        <v>-4</v>
      </c>
      <c r="BT19">
        <v>196</v>
      </c>
      <c r="BU19" s="28">
        <v>1826</v>
      </c>
      <c r="BV19" s="28">
        <v>2226</v>
      </c>
      <c r="BW19" s="28">
        <v>978</v>
      </c>
      <c r="BX19" s="28">
        <f t="shared" si="6"/>
        <v>1587.6619090098125</v>
      </c>
      <c r="BY19" s="28">
        <f t="shared" si="7"/>
        <v>1007.124</v>
      </c>
      <c r="BZ19" s="28">
        <f t="shared" si="68"/>
        <v>238.33809099018754</v>
      </c>
      <c r="CA19" s="28">
        <f t="shared" si="40"/>
        <v>1218.876</v>
      </c>
      <c r="CB19" s="23">
        <f>(BZ19-BZ$24)/BZ$25</f>
        <v>0.98743615683056507</v>
      </c>
      <c r="CC19" s="108">
        <v>183.46063000000001</v>
      </c>
      <c r="CD19">
        <f t="shared" si="41"/>
        <v>1163</v>
      </c>
      <c r="CE19" s="108">
        <f t="shared" si="42"/>
        <v>1179.53937</v>
      </c>
      <c r="CF19" s="21">
        <v>0.18725</v>
      </c>
      <c r="CG19" s="21" t="e">
        <f t="shared" ref="CG19:CH22" si="70">(CD19-CD$25)/CD$26</f>
        <v>#REF!</v>
      </c>
      <c r="CH19" s="21" t="e">
        <f t="shared" si="70"/>
        <v>#REF!</v>
      </c>
      <c r="CI19" s="28">
        <v>1928697</v>
      </c>
      <c r="CJ19" s="66">
        <v>1928697</v>
      </c>
      <c r="CK19" s="108">
        <v>149572.01999999999</v>
      </c>
      <c r="CL19" s="28">
        <f t="shared" si="10"/>
        <v>698.59572000000003</v>
      </c>
      <c r="CM19" s="28">
        <f t="shared" si="69"/>
        <v>1127.40428</v>
      </c>
      <c r="CN19" s="23" t="e">
        <f>(CM19-CM$24)/CM$25</f>
        <v>#REF!</v>
      </c>
      <c r="CO19" s="23">
        <f>(CA19-CA$24)/CA$25</f>
        <v>0.22344183916709759</v>
      </c>
      <c r="CP19" s="24"/>
      <c r="CQ19" s="66">
        <f>CT19*CW4</f>
        <v>1561510.7539812145</v>
      </c>
      <c r="CR19" s="66">
        <f>AVERAGE(AU19,AV19,CQ19)</f>
        <v>749630.96248662274</v>
      </c>
      <c r="CS19" s="436">
        <f>CR19-(CU19*CR$25)</f>
        <v>657525.35286147823</v>
      </c>
      <c r="CT19" s="24">
        <f>AJ19*CU19</f>
        <v>17.314556692875477</v>
      </c>
      <c r="CU19" s="24">
        <f>EL19/CW3</f>
        <v>0.40266410913663897</v>
      </c>
      <c r="CV19" s="24"/>
      <c r="CW19" s="24"/>
      <c r="CX19" s="66">
        <v>518</v>
      </c>
      <c r="CY19" s="66">
        <v>350</v>
      </c>
      <c r="CZ19" s="66">
        <f t="shared" si="13"/>
        <v>868</v>
      </c>
      <c r="DA19" s="66">
        <f t="shared" si="44"/>
        <v>1496</v>
      </c>
      <c r="DB19" s="66">
        <f t="shared" si="14"/>
        <v>440.08702999999997</v>
      </c>
      <c r="DC19" s="66">
        <f t="shared" si="15"/>
        <v>709.00511508951399</v>
      </c>
      <c r="DD19" s="130">
        <f t="shared" si="16"/>
        <v>1.2242506880791861</v>
      </c>
      <c r="DE19" s="58">
        <f t="shared" si="17"/>
        <v>0.95819642912730163</v>
      </c>
      <c r="DF19" s="66">
        <f t="shared" si="18"/>
        <v>0</v>
      </c>
      <c r="DG19" s="66">
        <f t="shared" si="45"/>
        <v>537.91297000000009</v>
      </c>
      <c r="DH19" s="66">
        <f t="shared" si="46"/>
        <v>1496</v>
      </c>
      <c r="DI19" s="23" t="e">
        <f t="shared" ref="DI19:DJ22" si="71">(DG19-DG$24)/DG$25</f>
        <v>#REF!</v>
      </c>
      <c r="DJ19" s="23" t="e">
        <f t="shared" si="71"/>
        <v>#REF!</v>
      </c>
      <c r="DK19" s="66">
        <v>1928697</v>
      </c>
      <c r="DL19" s="66">
        <v>1928697</v>
      </c>
      <c r="DM19" s="66">
        <v>2732373</v>
      </c>
      <c r="DN19" s="66">
        <v>3896075</v>
      </c>
      <c r="DO19" s="66">
        <f t="shared" si="21"/>
        <v>6628448</v>
      </c>
      <c r="DP19" s="28">
        <f t="shared" si="47"/>
        <v>4661070</v>
      </c>
      <c r="DQ19" s="28" t="e">
        <f t="shared" si="22"/>
        <v>#REF!</v>
      </c>
      <c r="DR19" s="28">
        <f t="shared" si="23"/>
        <v>224393</v>
      </c>
      <c r="DS19" s="28">
        <f t="shared" si="24"/>
        <v>1704304</v>
      </c>
      <c r="DT19" s="28">
        <f t="shared" si="25"/>
        <v>0</v>
      </c>
      <c r="DU19" s="28" t="e">
        <f t="shared" si="26"/>
        <v>#REF!</v>
      </c>
      <c r="DV19" s="201" t="e">
        <f>(DS19-DS$24)/DS$25</f>
        <v>#DIV/0!</v>
      </c>
      <c r="DW19" s="66">
        <f t="shared" si="48"/>
        <v>4661070</v>
      </c>
      <c r="DX19" s="201" t="e">
        <f>(DU19-DU$24)/DU$25</f>
        <v>#REF!</v>
      </c>
      <c r="DY19" s="201" t="e">
        <f t="shared" si="29"/>
        <v>#REF!</v>
      </c>
      <c r="DZ19" s="28">
        <v>173460.51</v>
      </c>
      <c r="EA19" s="108">
        <f t="shared" si="65"/>
        <v>1779124.98</v>
      </c>
      <c r="EB19" s="108">
        <f t="shared" si="66"/>
        <v>1755236.49</v>
      </c>
      <c r="EC19" s="21">
        <v>4.0834900000000003</v>
      </c>
      <c r="ED19" s="21" t="e">
        <f t="shared" ref="ED19:EE22" si="72">(EA19-EA$25)/EA$26</f>
        <v>#REF!</v>
      </c>
      <c r="EE19" s="21" t="e">
        <f t="shared" si="72"/>
        <v>#REF!</v>
      </c>
      <c r="EF19" s="23" t="e">
        <f t="shared" si="31"/>
        <v>#DIV/0!</v>
      </c>
      <c r="EG19" s="23" t="e">
        <f>(DW19-DW$24)/DW$25</f>
        <v>#DIV/0!</v>
      </c>
      <c r="EH19" s="23" t="e">
        <f t="shared" si="33"/>
        <v>#REF!</v>
      </c>
      <c r="EI19" s="66">
        <f t="shared" si="34"/>
        <v>432689.60784313723</v>
      </c>
      <c r="EJ19" s="23">
        <f t="shared" si="35"/>
        <v>15.319175408536754</v>
      </c>
      <c r="EK19" s="24">
        <f t="shared" si="36"/>
        <v>4.3087351858921794</v>
      </c>
      <c r="EL19" s="23">
        <f t="shared" si="37"/>
        <v>2.298411931833253</v>
      </c>
      <c r="EM19" s="24" t="e">
        <f t="shared" si="49"/>
        <v>#REF!</v>
      </c>
      <c r="EN19" s="15"/>
    </row>
    <row r="20" spans="1:144" x14ac:dyDescent="0.25">
      <c r="A20" s="7" t="s">
        <v>135</v>
      </c>
      <c r="B20" s="7" t="s">
        <v>113</v>
      </c>
      <c r="C20" s="10">
        <f t="shared" si="0"/>
        <v>33</v>
      </c>
      <c r="D20" s="8">
        <v>2</v>
      </c>
      <c r="E20">
        <v>0</v>
      </c>
      <c r="F20" s="8">
        <v>23</v>
      </c>
      <c r="G20" s="8">
        <v>7</v>
      </c>
      <c r="H20" s="8">
        <v>1</v>
      </c>
      <c r="I20" s="89">
        <v>442.5</v>
      </c>
      <c r="J20" s="32">
        <v>392.5</v>
      </c>
      <c r="K20" s="84">
        <f t="shared" si="57"/>
        <v>13.409090909090908</v>
      </c>
      <c r="L20" s="87">
        <v>11.893939393939394</v>
      </c>
      <c r="M20" s="87" t="e">
        <f>L20/L26</f>
        <v>#DIV/0!</v>
      </c>
      <c r="N20" s="88" t="e">
        <f>K20/K26</f>
        <v>#DIV/0!</v>
      </c>
      <c r="O20" s="66">
        <v>0</v>
      </c>
      <c r="P20" s="28">
        <v>0</v>
      </c>
      <c r="Q20" s="28">
        <f t="shared" si="2"/>
        <v>0</v>
      </c>
      <c r="R20" s="66">
        <f t="shared" si="3"/>
        <v>0</v>
      </c>
      <c r="S20" s="21" t="e">
        <f>R20/R26</f>
        <v>#DIV/0!</v>
      </c>
      <c r="T20" s="21" t="e">
        <f>Q20/Q26</f>
        <v>#DIV/0!</v>
      </c>
      <c r="U20" s="21" t="e">
        <f t="shared" si="4"/>
        <v>#DIV/0!</v>
      </c>
      <c r="V20" s="21" t="e">
        <f t="shared" si="5"/>
        <v>#DIV/0!</v>
      </c>
      <c r="W20" s="24" t="e">
        <f t="shared" si="58"/>
        <v>#REF!</v>
      </c>
      <c r="X20" s="21">
        <v>-0.20599999999999999</v>
      </c>
      <c r="Y20" s="194">
        <v>35</v>
      </c>
      <c r="Z20" s="24">
        <v>-0.14347040075077108</v>
      </c>
      <c r="AA20" s="24" t="e">
        <f t="shared" si="59"/>
        <v>#REF!</v>
      </c>
      <c r="AB20" s="31"/>
      <c r="AC20" s="31"/>
      <c r="AD20" s="31"/>
      <c r="AE20" s="31"/>
      <c r="AF20" s="30"/>
      <c r="AG20" s="31"/>
      <c r="AH20" s="49"/>
      <c r="AI20" s="30"/>
      <c r="AJ20" s="28">
        <v>28</v>
      </c>
      <c r="AK20" s="31"/>
      <c r="AL20" s="31"/>
      <c r="AM20" s="30"/>
      <c r="AN20" s="31"/>
      <c r="AO20" s="31"/>
      <c r="AP20" s="51"/>
      <c r="AQ20" s="30"/>
      <c r="AR20" s="31"/>
      <c r="AS20" s="31"/>
      <c r="AT20" s="58"/>
      <c r="AU20" s="437">
        <v>0</v>
      </c>
      <c r="AV20" s="437">
        <v>0</v>
      </c>
      <c r="AW20" s="30"/>
      <c r="AX20" s="30"/>
      <c r="AY20" s="63"/>
      <c r="BB20" s="24"/>
      <c r="BC20" s="24"/>
      <c r="BD20" s="24"/>
      <c r="BE20" s="24"/>
      <c r="BF20" s="24"/>
      <c r="BG20" s="24"/>
      <c r="BH20" s="24"/>
      <c r="BI20" s="24"/>
      <c r="BJ20" s="24"/>
      <c r="BQ20">
        <v>885</v>
      </c>
      <c r="BR20">
        <v>885</v>
      </c>
      <c r="BS20">
        <f t="shared" si="38"/>
        <v>0</v>
      </c>
      <c r="BT20">
        <v>202</v>
      </c>
      <c r="BU20" s="28">
        <v>886</v>
      </c>
      <c r="BV20" s="28">
        <v>1332</v>
      </c>
      <c r="BW20" s="28">
        <v>487</v>
      </c>
      <c r="BX20" s="28">
        <f t="shared" si="6"/>
        <v>1355.3211418376447</v>
      </c>
      <c r="BY20" s="28">
        <f t="shared" si="7"/>
        <v>859.74</v>
      </c>
      <c r="BZ20" s="28">
        <f t="shared" si="68"/>
        <v>-469.32114183764475</v>
      </c>
      <c r="CA20" s="28">
        <f t="shared" si="40"/>
        <v>472.26</v>
      </c>
      <c r="CB20" s="23">
        <f>(BZ20-BZ$24)/BZ$25</f>
        <v>0.28791028393387619</v>
      </c>
      <c r="CC20" s="108">
        <v>189.19377</v>
      </c>
      <c r="CD20">
        <f t="shared" si="41"/>
        <v>683</v>
      </c>
      <c r="CE20" s="108">
        <f t="shared" si="42"/>
        <v>695.80623000000003</v>
      </c>
      <c r="CF20" s="21">
        <v>-0.10668</v>
      </c>
      <c r="CG20" s="21" t="e">
        <f t="shared" si="70"/>
        <v>#REF!</v>
      </c>
      <c r="CH20" s="21" t="e">
        <f t="shared" si="70"/>
        <v>#REF!</v>
      </c>
      <c r="CI20" s="28">
        <v>0</v>
      </c>
      <c r="CJ20" s="66">
        <v>0</v>
      </c>
      <c r="CK20" s="108">
        <v>153885.43</v>
      </c>
      <c r="CL20" s="28">
        <f t="shared" si="10"/>
        <v>596.36220000000003</v>
      </c>
      <c r="CM20" s="28">
        <f t="shared" si="69"/>
        <v>289.63779999999997</v>
      </c>
      <c r="CN20" s="24" t="e">
        <f>(CM20-CM$24)/CM$25</f>
        <v>#REF!</v>
      </c>
      <c r="CO20" s="24">
        <f>(CA20-CA$24)/CA$25</f>
        <v>-0.21160187707449876</v>
      </c>
      <c r="CP20" s="24"/>
      <c r="CQ20" s="66">
        <f>CT20*CW4</f>
        <v>156140.9784696798</v>
      </c>
      <c r="CR20" s="66">
        <f>AVERAGE(AU20,AV20,CQ20)</f>
        <v>52046.992823226603</v>
      </c>
      <c r="CS20" s="436">
        <f>CR20-(CU20*CR$25)</f>
        <v>37903.11739388376</v>
      </c>
      <c r="CT20" s="24">
        <f>AJ20*CU20</f>
        <v>1.7313437111473422</v>
      </c>
      <c r="CU20" s="24">
        <f>EL20/CW3</f>
        <v>6.1833703969547932E-2</v>
      </c>
      <c r="CV20" s="24"/>
      <c r="CW20" s="24"/>
      <c r="CX20" s="66">
        <v>298</v>
      </c>
      <c r="CY20" s="66">
        <v>186</v>
      </c>
      <c r="CZ20" s="66">
        <f t="shared" si="13"/>
        <v>484</v>
      </c>
      <c r="DA20" s="66">
        <f t="shared" si="44"/>
        <v>785</v>
      </c>
      <c r="DB20" s="66">
        <f t="shared" si="14"/>
        <v>375.68404999999996</v>
      </c>
      <c r="DC20" s="66">
        <f t="shared" si="15"/>
        <v>461.6777493606138</v>
      </c>
      <c r="DD20" s="58">
        <f t="shared" si="16"/>
        <v>1.0483502847393029</v>
      </c>
      <c r="DE20" s="58">
        <f t="shared" si="17"/>
        <v>0.58185820988433512</v>
      </c>
      <c r="DF20" s="66">
        <f t="shared" si="18"/>
        <v>0</v>
      </c>
      <c r="DG20" s="66">
        <f t="shared" si="45"/>
        <v>111.31595000000004</v>
      </c>
      <c r="DH20" s="66">
        <f t="shared" si="46"/>
        <v>785</v>
      </c>
      <c r="DI20" s="24" t="e">
        <f t="shared" si="71"/>
        <v>#REF!</v>
      </c>
      <c r="DJ20" s="24" t="e">
        <f t="shared" si="71"/>
        <v>#REF!</v>
      </c>
      <c r="DK20" s="28">
        <v>0</v>
      </c>
      <c r="DL20" s="28">
        <v>9629</v>
      </c>
      <c r="DM20" s="28">
        <v>0</v>
      </c>
      <c r="DN20" s="28">
        <v>296790</v>
      </c>
      <c r="DO20" s="28">
        <f t="shared" si="21"/>
        <v>296790</v>
      </c>
      <c r="DP20" s="28">
        <f t="shared" si="47"/>
        <v>0</v>
      </c>
      <c r="DQ20" s="28" t="e">
        <f t="shared" si="22"/>
        <v>#REF!</v>
      </c>
      <c r="DR20" s="28">
        <f t="shared" si="23"/>
        <v>191555</v>
      </c>
      <c r="DS20" s="28">
        <f t="shared" si="24"/>
        <v>-181926</v>
      </c>
      <c r="DT20" s="28">
        <f t="shared" si="25"/>
        <v>0</v>
      </c>
      <c r="DU20" s="28" t="e">
        <f t="shared" si="26"/>
        <v>#REF!</v>
      </c>
      <c r="DV20" s="30" t="e">
        <f>(DS20-DS$24)/DS$25</f>
        <v>#DIV/0!</v>
      </c>
      <c r="DW20" s="66">
        <f t="shared" si="48"/>
        <v>0</v>
      </c>
      <c r="DX20" s="30" t="e">
        <f>(DU20-DU$24)/DU$25</f>
        <v>#REF!</v>
      </c>
      <c r="DY20" s="214" t="e">
        <f t="shared" si="29"/>
        <v>#REF!</v>
      </c>
      <c r="DZ20" s="28">
        <v>177714.32</v>
      </c>
      <c r="EA20" s="108">
        <f t="shared" si="65"/>
        <v>-153885.43</v>
      </c>
      <c r="EB20" s="108">
        <f t="shared" si="66"/>
        <v>-177714.32</v>
      </c>
      <c r="EC20" s="21">
        <v>-0.32102999999999998</v>
      </c>
      <c r="ED20" s="21" t="e">
        <f t="shared" si="72"/>
        <v>#REF!</v>
      </c>
      <c r="EE20" s="21" t="e">
        <f t="shared" si="72"/>
        <v>#REF!</v>
      </c>
      <c r="EF20" s="21" t="e">
        <f t="shared" si="31"/>
        <v>#DIV/0!</v>
      </c>
      <c r="EG20" s="24" t="e">
        <f>(DW20-DW$24)/DW$25</f>
        <v>#DIV/0!</v>
      </c>
      <c r="EH20" s="21" t="e">
        <f t="shared" si="33"/>
        <v>#REF!</v>
      </c>
      <c r="EI20" s="66">
        <f t="shared" si="34"/>
        <v>281751.37254901958</v>
      </c>
      <c r="EJ20" s="23">
        <f t="shared" si="35"/>
        <v>1.0533755250770391</v>
      </c>
      <c r="EK20" s="24">
        <f t="shared" si="36"/>
        <v>9.5816359211522897E-3</v>
      </c>
      <c r="EL20" s="23">
        <f t="shared" si="37"/>
        <v>0.35294758029906198</v>
      </c>
      <c r="EM20" s="24" t="e">
        <f t="shared" si="49"/>
        <v>#REF!</v>
      </c>
      <c r="EN20" s="15"/>
    </row>
    <row r="21" spans="1:144" x14ac:dyDescent="0.25">
      <c r="A21" s="9" t="s">
        <v>138</v>
      </c>
      <c r="B21" s="9" t="s">
        <v>107</v>
      </c>
      <c r="C21" s="10">
        <f t="shared" si="0"/>
        <v>23</v>
      </c>
      <c r="D21">
        <v>0</v>
      </c>
      <c r="E21">
        <v>6</v>
      </c>
      <c r="F21">
        <v>6</v>
      </c>
      <c r="G21">
        <v>6</v>
      </c>
      <c r="H21">
        <v>5</v>
      </c>
      <c r="I21" s="89">
        <v>22.5</v>
      </c>
      <c r="J21" s="32">
        <v>38.5</v>
      </c>
      <c r="K21" s="84">
        <f t="shared" si="57"/>
        <v>0.97826086956521741</v>
      </c>
      <c r="L21" s="87">
        <v>1.673913043478261</v>
      </c>
      <c r="M21" s="87" t="e">
        <f>L21/L26</f>
        <v>#DIV/0!</v>
      </c>
      <c r="N21" s="88" t="e">
        <f>K21/K26</f>
        <v>#DIV/0!</v>
      </c>
      <c r="O21" s="66">
        <v>0</v>
      </c>
      <c r="P21" s="28">
        <v>0</v>
      </c>
      <c r="Q21" s="28">
        <f t="shared" si="2"/>
        <v>0</v>
      </c>
      <c r="R21" s="66">
        <f t="shared" si="3"/>
        <v>0</v>
      </c>
      <c r="S21" s="21" t="e">
        <f>R21/R26</f>
        <v>#DIV/0!</v>
      </c>
      <c r="T21" s="21" t="e">
        <f>Q21/Q26</f>
        <v>#DIV/0!</v>
      </c>
      <c r="U21" s="21" t="e">
        <f t="shared" si="4"/>
        <v>#DIV/0!</v>
      </c>
      <c r="V21" s="21" t="e">
        <f t="shared" si="5"/>
        <v>#DIV/0!</v>
      </c>
      <c r="W21" s="24" t="e">
        <f t="shared" si="58"/>
        <v>#REF!</v>
      </c>
      <c r="X21" s="21">
        <v>-0.39300000000000002</v>
      </c>
      <c r="Y21" s="194">
        <v>19</v>
      </c>
      <c r="Z21" s="24">
        <v>-0.45066129326366638</v>
      </c>
      <c r="AA21" s="24" t="e">
        <f t="shared" si="59"/>
        <v>#REF!</v>
      </c>
      <c r="AB21" s="31"/>
      <c r="AC21" s="31"/>
      <c r="AD21" s="31"/>
      <c r="AE21" s="31"/>
      <c r="AF21" s="30"/>
      <c r="AG21" s="31"/>
      <c r="AH21" s="49"/>
      <c r="AI21" s="30"/>
      <c r="AJ21" s="28">
        <v>12</v>
      </c>
      <c r="AK21" s="31"/>
      <c r="AL21" s="31"/>
      <c r="AM21" s="30"/>
      <c r="AN21" s="31"/>
      <c r="AO21" s="31"/>
      <c r="AQ21" s="30"/>
      <c r="AR21" s="31"/>
      <c r="AS21" s="31"/>
      <c r="AT21" s="58"/>
      <c r="AU21" s="437"/>
      <c r="AV21" s="437"/>
      <c r="AW21" s="30"/>
      <c r="AX21" s="30"/>
      <c r="AY21" s="30"/>
      <c r="BB21" s="24"/>
      <c r="BC21" s="24"/>
      <c r="BD21" s="24"/>
      <c r="BE21" s="24"/>
      <c r="BF21" s="24"/>
      <c r="BG21" s="24"/>
      <c r="BH21" s="24"/>
      <c r="BI21" s="24"/>
      <c r="BJ21" s="24"/>
      <c r="BK21" s="270" t="s">
        <v>472</v>
      </c>
      <c r="BQ21">
        <v>45</v>
      </c>
      <c r="BR21">
        <v>44</v>
      </c>
      <c r="BS21">
        <f t="shared" si="38"/>
        <v>1</v>
      </c>
      <c r="BT21">
        <v>141</v>
      </c>
      <c r="BU21" s="28">
        <v>80</v>
      </c>
      <c r="BV21" s="28">
        <v>96</v>
      </c>
      <c r="BW21" s="28">
        <v>70</v>
      </c>
      <c r="BX21" s="28">
        <f t="shared" si="6"/>
        <v>735.74576271186436</v>
      </c>
      <c r="BY21" s="28">
        <f t="shared" si="7"/>
        <v>466.71600000000001</v>
      </c>
      <c r="BZ21" s="28">
        <f t="shared" si="68"/>
        <v>-655.74576271186436</v>
      </c>
      <c r="CA21" s="28">
        <f t="shared" si="40"/>
        <v>-370.71600000000001</v>
      </c>
      <c r="CB21" s="21">
        <f>(BZ21-BZ$24)/BZ$25</f>
        <v>0.10362830244208637</v>
      </c>
      <c r="CC21" s="108">
        <v>131.86232999999999</v>
      </c>
      <c r="CD21">
        <f t="shared" si="41"/>
        <v>-96</v>
      </c>
      <c r="CE21" s="108">
        <f t="shared" si="42"/>
        <v>-87.862329999999986</v>
      </c>
      <c r="CF21" s="21">
        <v>-0.58348</v>
      </c>
      <c r="CG21" s="21" t="e">
        <f t="shared" si="70"/>
        <v>#REF!</v>
      </c>
      <c r="CH21" s="21" t="e">
        <f t="shared" si="70"/>
        <v>#REF!</v>
      </c>
      <c r="CI21" s="28">
        <v>0</v>
      </c>
      <c r="CJ21" s="66">
        <v>0</v>
      </c>
      <c r="CK21" s="108">
        <v>110240.4</v>
      </c>
      <c r="CL21" s="28">
        <f t="shared" si="10"/>
        <v>323.73948000000001</v>
      </c>
      <c r="CM21" s="28">
        <f t="shared" si="69"/>
        <v>-243.73948000000001</v>
      </c>
      <c r="CN21" s="24" t="e">
        <f>(CM21-CM$24)/CM$25</f>
        <v>#REF!</v>
      </c>
      <c r="CO21" s="24">
        <f>(CA21-CA$24)/CA$25</f>
        <v>-0.70279334865088605</v>
      </c>
      <c r="CP21" s="24"/>
      <c r="CQ21" s="66"/>
      <c r="CR21" s="66"/>
      <c r="CS21" s="66"/>
      <c r="CT21" s="24"/>
      <c r="CU21" s="24"/>
      <c r="CV21" s="24"/>
      <c r="CW21" s="24"/>
      <c r="CX21" s="66">
        <v>28</v>
      </c>
      <c r="CY21" s="66">
        <v>63</v>
      </c>
      <c r="CZ21" s="66">
        <f t="shared" si="13"/>
        <v>91</v>
      </c>
      <c r="DA21" s="66">
        <f t="shared" si="44"/>
        <v>98</v>
      </c>
      <c r="DB21" s="66">
        <f t="shared" si="14"/>
        <v>203.94277</v>
      </c>
      <c r="DC21" s="66">
        <f t="shared" si="15"/>
        <v>197.86189258312021</v>
      </c>
      <c r="DD21" s="58">
        <f t="shared" si="16"/>
        <v>0.45991675714802749</v>
      </c>
      <c r="DE21" s="58">
        <f t="shared" si="17"/>
        <v>-0.67709300177753451</v>
      </c>
      <c r="DF21" s="66">
        <f t="shared" si="18"/>
        <v>0</v>
      </c>
      <c r="DG21" s="66">
        <f t="shared" si="45"/>
        <v>-133.94277</v>
      </c>
      <c r="DH21" s="66">
        <f t="shared" si="46"/>
        <v>98</v>
      </c>
      <c r="DI21" s="24" t="e">
        <f t="shared" si="71"/>
        <v>#REF!</v>
      </c>
      <c r="DJ21" s="24" t="e">
        <f t="shared" si="71"/>
        <v>#REF!</v>
      </c>
      <c r="DK21" s="28">
        <v>0</v>
      </c>
      <c r="DL21" s="28">
        <v>0</v>
      </c>
      <c r="DM21" s="28">
        <v>0</v>
      </c>
      <c r="DN21" s="28">
        <v>0</v>
      </c>
      <c r="DO21" s="28">
        <f t="shared" si="21"/>
        <v>0</v>
      </c>
      <c r="DP21" s="28">
        <f t="shared" si="47"/>
        <v>0</v>
      </c>
      <c r="DQ21" s="28" t="e">
        <f t="shared" si="22"/>
        <v>#REF!</v>
      </c>
      <c r="DR21" s="28">
        <f t="shared" si="23"/>
        <v>103987</v>
      </c>
      <c r="DS21" s="28">
        <f t="shared" si="24"/>
        <v>-103987</v>
      </c>
      <c r="DT21" s="28">
        <f t="shared" si="25"/>
        <v>0</v>
      </c>
      <c r="DU21" s="28" t="e">
        <f t="shared" si="26"/>
        <v>#REF!</v>
      </c>
      <c r="DV21" s="30" t="e">
        <f>(DS21-DS$24)/DS$25</f>
        <v>#DIV/0!</v>
      </c>
      <c r="DW21" s="66">
        <f t="shared" si="48"/>
        <v>0</v>
      </c>
      <c r="DX21" s="30" t="e">
        <f>(DU21-DU$24)/DU$25</f>
        <v>#REF!</v>
      </c>
      <c r="DY21" s="214" t="e">
        <f t="shared" si="29"/>
        <v>#REF!</v>
      </c>
      <c r="DZ21" s="28">
        <v>133745.95000000001</v>
      </c>
      <c r="EA21" s="108">
        <f t="shared" si="65"/>
        <v>-110240.4</v>
      </c>
      <c r="EB21" s="108">
        <f t="shared" si="66"/>
        <v>-133745.95000000001</v>
      </c>
      <c r="EC21" s="21">
        <v>-0.22158</v>
      </c>
      <c r="ED21" s="21" t="e">
        <f t="shared" si="72"/>
        <v>#REF!</v>
      </c>
      <c r="EE21" s="21" t="e">
        <f t="shared" si="72"/>
        <v>#REF!</v>
      </c>
      <c r="EF21" s="21" t="e">
        <f t="shared" si="31"/>
        <v>#DIV/0!</v>
      </c>
      <c r="EG21" s="24" t="e">
        <f>(DW21-DW$24)/DW$25</f>
        <v>#DIV/0!</v>
      </c>
      <c r="EH21" s="21" t="e">
        <f t="shared" si="33"/>
        <v>#REF!</v>
      </c>
      <c r="EI21" s="66">
        <f t="shared" si="34"/>
        <v>120750.58823529411</v>
      </c>
      <c r="EJ21" s="24">
        <f t="shared" si="35"/>
        <v>0</v>
      </c>
      <c r="EK21" s="24">
        <f t="shared" si="36"/>
        <v>-0.30786450555586342</v>
      </c>
      <c r="EL21" s="24">
        <f t="shared" si="37"/>
        <v>-0.5294016032888661</v>
      </c>
      <c r="EM21" s="24" t="e">
        <f t="shared" si="49"/>
        <v>#REF!</v>
      </c>
      <c r="EN21" s="15"/>
    </row>
    <row r="22" spans="1:144" ht="15.75" thickBot="1" x14ac:dyDescent="0.3">
      <c r="A22" s="7" t="s">
        <v>139</v>
      </c>
      <c r="B22" s="7" t="s">
        <v>140</v>
      </c>
      <c r="C22" s="10">
        <f t="shared" si="0"/>
        <v>10</v>
      </c>
      <c r="D22">
        <v>0</v>
      </c>
      <c r="E22">
        <v>0</v>
      </c>
      <c r="F22">
        <v>0</v>
      </c>
      <c r="G22">
        <v>0</v>
      </c>
      <c r="H22">
        <v>10</v>
      </c>
      <c r="I22" s="90">
        <v>47</v>
      </c>
      <c r="J22" s="91">
        <v>48.5</v>
      </c>
      <c r="K22" s="92">
        <f t="shared" si="57"/>
        <v>4.7</v>
      </c>
      <c r="L22" s="93">
        <v>4.8499999999999996</v>
      </c>
      <c r="M22" s="93" t="e">
        <f>L22/L26</f>
        <v>#DIV/0!</v>
      </c>
      <c r="N22" s="94" t="e">
        <f>K22/K26</f>
        <v>#DIV/0!</v>
      </c>
      <c r="O22" s="66">
        <v>0</v>
      </c>
      <c r="P22" s="28">
        <v>0</v>
      </c>
      <c r="Q22" s="28">
        <f t="shared" si="2"/>
        <v>0</v>
      </c>
      <c r="R22" s="66">
        <f t="shared" si="3"/>
        <v>0</v>
      </c>
      <c r="S22" s="21" t="e">
        <f>R22/R26</f>
        <v>#DIV/0!</v>
      </c>
      <c r="T22" s="21" t="e">
        <f>Q22/Q26</f>
        <v>#DIV/0!</v>
      </c>
      <c r="U22" s="21" t="e">
        <f t="shared" si="4"/>
        <v>#DIV/0!</v>
      </c>
      <c r="V22" s="21" t="e">
        <f t="shared" si="5"/>
        <v>#DIV/0!</v>
      </c>
      <c r="W22" s="24" t="e">
        <f t="shared" si="58"/>
        <v>#REF!</v>
      </c>
      <c r="X22" s="21">
        <v>-0.35199999999999998</v>
      </c>
      <c r="Y22" s="194">
        <v>10</v>
      </c>
      <c r="Z22" s="24">
        <v>-0.20103027775890056</v>
      </c>
      <c r="AA22" s="24" t="e">
        <f t="shared" si="59"/>
        <v>#REF!</v>
      </c>
      <c r="AB22" s="31"/>
      <c r="AC22" s="31"/>
      <c r="AD22" s="31"/>
      <c r="AE22" s="31"/>
      <c r="AF22" s="30"/>
      <c r="AG22" s="31"/>
      <c r="AH22" s="49"/>
      <c r="AI22" s="30"/>
      <c r="AJ22" s="28">
        <v>10</v>
      </c>
      <c r="AK22" s="31"/>
      <c r="AL22" s="31"/>
      <c r="AM22" s="30"/>
      <c r="AN22" s="31"/>
      <c r="AO22" s="31"/>
      <c r="AQ22" s="30"/>
      <c r="AR22" s="31"/>
      <c r="AS22" s="31"/>
      <c r="AT22" s="58"/>
      <c r="AU22" s="437"/>
      <c r="AV22" s="437"/>
      <c r="AW22" s="30"/>
      <c r="AX22" s="30"/>
      <c r="AY22" s="30"/>
      <c r="BB22" s="24"/>
      <c r="BC22" s="24"/>
      <c r="BD22" s="24"/>
      <c r="BE22" s="24"/>
      <c r="BF22" s="24"/>
      <c r="BG22" s="24"/>
      <c r="BH22" s="24"/>
      <c r="BI22" s="24"/>
      <c r="BJ22" s="24"/>
      <c r="BK22" s="57">
        <v>5561640.8546679541</v>
      </c>
      <c r="BQ22">
        <v>94</v>
      </c>
      <c r="BR22">
        <v>94</v>
      </c>
      <c r="BS22">
        <f t="shared" si="38"/>
        <v>0</v>
      </c>
      <c r="BT22">
        <v>61</v>
      </c>
      <c r="BU22" s="28">
        <v>81</v>
      </c>
      <c r="BV22" s="28">
        <v>128</v>
      </c>
      <c r="BW22" s="28">
        <v>64</v>
      </c>
      <c r="BX22" s="28">
        <f t="shared" si="6"/>
        <v>387.23461195361278</v>
      </c>
      <c r="BY22" s="28">
        <f t="shared" si="7"/>
        <v>245.64</v>
      </c>
      <c r="BZ22" s="28">
        <f t="shared" si="68"/>
        <v>-306.23461195361278</v>
      </c>
      <c r="CA22" s="28">
        <f t="shared" si="40"/>
        <v>-117.63999999999999</v>
      </c>
      <c r="CB22" s="21">
        <f>(BZ22-BZ$24)/BZ$25</f>
        <v>0.44912240677856591</v>
      </c>
      <c r="CC22" s="108">
        <v>57.331449999999997</v>
      </c>
      <c r="CD22">
        <f t="shared" si="41"/>
        <v>33</v>
      </c>
      <c r="CE22" s="108">
        <f t="shared" si="42"/>
        <v>36.668550000000003</v>
      </c>
      <c r="CF22" s="21">
        <v>-0.50480999999999998</v>
      </c>
      <c r="CG22" s="21" t="e">
        <f t="shared" si="70"/>
        <v>#REF!</v>
      </c>
      <c r="CH22" s="21" t="e">
        <f t="shared" si="70"/>
        <v>#REF!</v>
      </c>
      <c r="CI22" s="28">
        <v>0</v>
      </c>
      <c r="CJ22" s="66">
        <v>0</v>
      </c>
      <c r="CK22" s="108">
        <v>51066.46</v>
      </c>
      <c r="CL22" s="28">
        <f t="shared" si="10"/>
        <v>170.38920000000002</v>
      </c>
      <c r="CM22" s="28">
        <f t="shared" si="69"/>
        <v>-89.389200000000017</v>
      </c>
      <c r="CN22" s="24" t="e">
        <f>(CM22-CM$24)/CM$25</f>
        <v>#REF!</v>
      </c>
      <c r="CO22" s="24">
        <f>(CA22-CA$24)/CA$25</f>
        <v>-0.55532915885109835</v>
      </c>
      <c r="CP22" s="24"/>
      <c r="CQ22" s="66"/>
      <c r="CR22" s="66"/>
      <c r="CS22" s="66"/>
      <c r="CT22" s="24"/>
      <c r="CU22" s="24"/>
      <c r="CV22" s="24"/>
      <c r="CW22" s="24"/>
      <c r="CX22" s="66">
        <v>46</v>
      </c>
      <c r="CY22" s="66">
        <v>24</v>
      </c>
      <c r="CZ22" s="66">
        <f t="shared" si="13"/>
        <v>70</v>
      </c>
      <c r="DA22" s="66">
        <f t="shared" si="44"/>
        <v>110</v>
      </c>
      <c r="DB22" s="66">
        <f t="shared" si="14"/>
        <v>107.33829999999999</v>
      </c>
      <c r="DC22" s="66">
        <f t="shared" si="15"/>
        <v>164.88491048593349</v>
      </c>
      <c r="DD22" s="58">
        <f t="shared" si="16"/>
        <v>0.42453854505971772</v>
      </c>
      <c r="DE22" s="58">
        <f t="shared" si="17"/>
        <v>-0.75278454701855479</v>
      </c>
      <c r="DF22" s="66">
        <f t="shared" si="18"/>
        <v>0</v>
      </c>
      <c r="DG22" s="66">
        <f t="shared" si="45"/>
        <v>-43.33829999999999</v>
      </c>
      <c r="DH22" s="66">
        <f t="shared" si="46"/>
        <v>110</v>
      </c>
      <c r="DI22" s="24" t="e">
        <f t="shared" si="71"/>
        <v>#REF!</v>
      </c>
      <c r="DJ22" s="24" t="e">
        <f t="shared" si="71"/>
        <v>#REF!</v>
      </c>
      <c r="DK22" s="28">
        <v>0</v>
      </c>
      <c r="DL22" s="28">
        <v>0</v>
      </c>
      <c r="DM22" s="28">
        <v>0</v>
      </c>
      <c r="DN22" s="28">
        <v>0</v>
      </c>
      <c r="DO22" s="28">
        <f t="shared" si="21"/>
        <v>0</v>
      </c>
      <c r="DP22" s="28">
        <f t="shared" si="47"/>
        <v>0</v>
      </c>
      <c r="DQ22" s="28" t="e">
        <f t="shared" si="22"/>
        <v>#REF!</v>
      </c>
      <c r="DR22" s="28">
        <f t="shared" si="23"/>
        <v>54730</v>
      </c>
      <c r="DS22" s="28">
        <f t="shared" si="24"/>
        <v>-54730</v>
      </c>
      <c r="DT22" s="28">
        <f t="shared" si="25"/>
        <v>0</v>
      </c>
      <c r="DU22" s="28" t="e">
        <f t="shared" si="26"/>
        <v>#REF!</v>
      </c>
      <c r="DV22" s="30" t="e">
        <f>(DS22-DS$24)/DS$25</f>
        <v>#DIV/0!</v>
      </c>
      <c r="DW22" s="66">
        <f t="shared" si="48"/>
        <v>0</v>
      </c>
      <c r="DX22" s="30" t="e">
        <f>(DU22-DU$24)/DU$25</f>
        <v>#REF!</v>
      </c>
      <c r="DY22" s="214" t="e">
        <f t="shared" si="29"/>
        <v>#REF!</v>
      </c>
      <c r="DZ22" s="28">
        <v>69419.72</v>
      </c>
      <c r="EA22" s="108">
        <f t="shared" si="65"/>
        <v>-51066.46</v>
      </c>
      <c r="EB22" s="108">
        <f t="shared" si="66"/>
        <v>-69419.72</v>
      </c>
      <c r="EC22" s="21">
        <v>-8.6749999999999994E-2</v>
      </c>
      <c r="ED22" s="21" t="e">
        <f t="shared" si="72"/>
        <v>#REF!</v>
      </c>
      <c r="EE22" s="21" t="e">
        <f t="shared" si="72"/>
        <v>#REF!</v>
      </c>
      <c r="EF22" s="21" t="e">
        <f t="shared" si="31"/>
        <v>#DIV/0!</v>
      </c>
      <c r="EG22" s="24" t="e">
        <f>(DW22-DW$24)/DW$25</f>
        <v>#DIV/0!</v>
      </c>
      <c r="EH22" s="21" t="e">
        <f t="shared" si="33"/>
        <v>#REF!</v>
      </c>
      <c r="EI22" s="66">
        <f t="shared" si="34"/>
        <v>100625.49019607843</v>
      </c>
      <c r="EJ22" s="24">
        <f t="shared" si="35"/>
        <v>0</v>
      </c>
      <c r="EK22" s="24">
        <f t="shared" si="36"/>
        <v>-0.30786450555586342</v>
      </c>
      <c r="EL22" s="24">
        <f t="shared" si="37"/>
        <v>-0.57481653043347825</v>
      </c>
      <c r="EM22" s="24" t="e">
        <f t="shared" si="49"/>
        <v>#REF!</v>
      </c>
      <c r="EN22" s="15"/>
    </row>
    <row r="23" spans="1:144" x14ac:dyDescent="0.25">
      <c r="A23" s="7" t="s">
        <v>139</v>
      </c>
      <c r="B23" s="9" t="s">
        <v>107</v>
      </c>
      <c r="C23" s="10"/>
      <c r="I23" s="32"/>
      <c r="J23" s="32"/>
      <c r="K23" s="84"/>
      <c r="L23" s="87"/>
      <c r="M23" s="87"/>
      <c r="N23" s="87"/>
      <c r="O23" s="66"/>
      <c r="P23" s="28"/>
      <c r="Q23" s="28"/>
      <c r="R23" s="66"/>
      <c r="S23" s="21"/>
      <c r="T23" s="21"/>
      <c r="U23" s="21"/>
      <c r="V23" s="21"/>
      <c r="W23" s="24"/>
      <c r="X23" s="21"/>
      <c r="Y23" s="194">
        <v>0</v>
      </c>
      <c r="Z23" s="24"/>
      <c r="AA23" s="24"/>
      <c r="AB23" s="31"/>
      <c r="AC23" s="31"/>
      <c r="AD23" s="31"/>
      <c r="AE23" s="31"/>
      <c r="AF23" s="30"/>
      <c r="AG23" s="31"/>
      <c r="AH23" s="49"/>
      <c r="AI23" s="30"/>
      <c r="AJ23" s="28">
        <v>13</v>
      </c>
      <c r="AK23" s="31"/>
      <c r="AL23" s="31"/>
      <c r="AM23" s="30"/>
      <c r="AN23" s="31"/>
      <c r="AO23" s="31"/>
      <c r="AQ23" s="30"/>
      <c r="AS23" s="31"/>
      <c r="AT23" s="58"/>
      <c r="AW23" s="30"/>
      <c r="AX23" s="30"/>
      <c r="AY23" s="30"/>
      <c r="BB23" s="24"/>
      <c r="BC23" s="24"/>
      <c r="BD23" s="24"/>
      <c r="BE23" s="24"/>
      <c r="BF23" s="24"/>
      <c r="BG23" s="24"/>
      <c r="BH23" s="24"/>
      <c r="BI23" s="24"/>
      <c r="BJ23" s="24"/>
      <c r="BK23" s="57"/>
      <c r="BU23" s="28"/>
      <c r="BV23" s="28"/>
      <c r="BW23" s="28"/>
      <c r="BX23" s="28">
        <f t="shared" si="6"/>
        <v>0</v>
      </c>
      <c r="BY23" s="28">
        <f t="shared" si="7"/>
        <v>0</v>
      </c>
      <c r="BZ23" s="28"/>
      <c r="CA23" s="28"/>
      <c r="CB23" s="21"/>
      <c r="CC23" s="108"/>
      <c r="CE23" s="108"/>
      <c r="CF23" s="21"/>
      <c r="CG23" s="21"/>
      <c r="CH23" s="21"/>
      <c r="CI23" s="28"/>
      <c r="CJ23" s="66"/>
      <c r="CK23" s="108"/>
      <c r="CL23" s="28">
        <f t="shared" si="10"/>
        <v>0</v>
      </c>
      <c r="CM23" s="28"/>
      <c r="CN23" s="24"/>
      <c r="CO23" s="24"/>
      <c r="CP23" s="24"/>
      <c r="CQ23" s="66"/>
      <c r="CR23" s="66"/>
      <c r="CS23" s="66"/>
      <c r="CT23" s="24"/>
      <c r="CU23" s="24"/>
      <c r="CV23" s="24"/>
      <c r="CW23" s="24"/>
      <c r="CX23" s="66">
        <v>38</v>
      </c>
      <c r="CY23" s="66">
        <v>98</v>
      </c>
      <c r="CZ23" s="66">
        <f t="shared" si="13"/>
        <v>136</v>
      </c>
      <c r="DA23" s="66"/>
      <c r="DB23" s="66">
        <f t="shared" si="14"/>
        <v>0</v>
      </c>
      <c r="DC23" s="66">
        <f t="shared" si="15"/>
        <v>214.35038363171356</v>
      </c>
      <c r="DD23" s="58">
        <f t="shared" si="16"/>
        <v>0.63447518822111659</v>
      </c>
      <c r="DE23" s="58">
        <f t="shared" si="17"/>
        <v>-0.30362592690700529</v>
      </c>
      <c r="DF23" s="66">
        <f t="shared" si="18"/>
        <v>0</v>
      </c>
      <c r="DG23" s="66"/>
      <c r="DH23" s="66"/>
      <c r="DI23" s="24"/>
      <c r="DJ23" s="24"/>
      <c r="DK23" s="28"/>
      <c r="DL23" s="28"/>
      <c r="DM23" s="28">
        <v>0</v>
      </c>
      <c r="DN23" s="28">
        <v>0</v>
      </c>
      <c r="DO23" s="28">
        <f t="shared" si="21"/>
        <v>0</v>
      </c>
      <c r="DP23" s="28"/>
      <c r="DQ23" s="28" t="e">
        <f t="shared" si="22"/>
        <v>#REF!</v>
      </c>
      <c r="DR23" s="28">
        <f t="shared" si="23"/>
        <v>0</v>
      </c>
      <c r="DS23" s="28"/>
      <c r="DT23" s="28">
        <f t="shared" si="25"/>
        <v>0</v>
      </c>
      <c r="DU23" s="28"/>
      <c r="DV23" s="30"/>
      <c r="DW23" s="66"/>
      <c r="DX23" s="30"/>
      <c r="DY23" s="214"/>
      <c r="DZ23" s="28"/>
      <c r="EA23" s="108"/>
      <c r="EB23" s="108"/>
      <c r="EC23" s="21"/>
      <c r="ED23" s="21"/>
      <c r="EE23" s="21"/>
      <c r="EF23" s="21"/>
      <c r="EG23" s="24"/>
      <c r="EH23" s="21"/>
      <c r="EI23" s="66">
        <f t="shared" si="34"/>
        <v>130813.13725490196</v>
      </c>
      <c r="EJ23" s="24">
        <f t="shared" si="35"/>
        <v>0</v>
      </c>
      <c r="EK23" s="24">
        <f t="shared" si="36"/>
        <v>-0.30786450555586342</v>
      </c>
      <c r="EL23" s="24">
        <f t="shared" si="37"/>
        <v>-0.30532135836654856</v>
      </c>
      <c r="EM23" s="24"/>
      <c r="EN23" s="15"/>
    </row>
    <row r="24" spans="1:144" x14ac:dyDescent="0.25">
      <c r="B24" s="193" t="s">
        <v>291</v>
      </c>
      <c r="C24" s="1">
        <f t="shared" ref="C24:J24" si="73">SUM(C3:C22)</f>
        <v>1236</v>
      </c>
      <c r="D24" s="1">
        <f t="shared" si="73"/>
        <v>190</v>
      </c>
      <c r="E24" s="1">
        <f t="shared" si="73"/>
        <v>192</v>
      </c>
      <c r="F24" s="1">
        <f t="shared" si="73"/>
        <v>429</v>
      </c>
      <c r="G24" s="1">
        <f t="shared" si="73"/>
        <v>236</v>
      </c>
      <c r="H24" s="1">
        <f t="shared" si="73"/>
        <v>189</v>
      </c>
      <c r="I24" s="65">
        <f t="shared" si="73"/>
        <v>14109</v>
      </c>
      <c r="J24" s="16">
        <f t="shared" si="73"/>
        <v>14094</v>
      </c>
      <c r="K24" s="26">
        <f t="shared" si="57"/>
        <v>11.41504854368932</v>
      </c>
      <c r="L24" s="26">
        <v>10.790566037735848</v>
      </c>
      <c r="M24" s="26" t="e">
        <f>SUM(M3:M22)</f>
        <v>#DIV/0!</v>
      </c>
      <c r="N24" s="26" t="e">
        <f>SUM(N3:N22)</f>
        <v>#DIV/0!</v>
      </c>
      <c r="O24" s="29">
        <f>SUM(O3:O22)</f>
        <v>5640450</v>
      </c>
      <c r="P24" s="29">
        <f>SUM(P3:P22)</f>
        <v>5048287</v>
      </c>
      <c r="Q24" s="29">
        <f t="shared" si="2"/>
        <v>4563.4708737864075</v>
      </c>
      <c r="R24" s="29">
        <f t="shared" si="3"/>
        <v>4084.3745954692558</v>
      </c>
      <c r="S24" s="26" t="e">
        <f>SUM(S3:S22)</f>
        <v>#DIV/0!</v>
      </c>
      <c r="T24" s="26" t="e">
        <f>SUM(T3:T22)</f>
        <v>#DIV/0!</v>
      </c>
      <c r="U24" s="26" t="e">
        <f>SUM(U3:U22)</f>
        <v>#DIV/0!</v>
      </c>
      <c r="V24" s="26" t="e">
        <f>SUM(V3:V22)</f>
        <v>#DIV/0!</v>
      </c>
      <c r="W24" s="26"/>
      <c r="X24" s="26"/>
      <c r="Y24" s="216">
        <f>SUM(Y3:Y23)</f>
        <v>1121</v>
      </c>
      <c r="Z24" s="216"/>
      <c r="AA24" s="26"/>
      <c r="AB24" s="41" t="e">
        <f>SUM(AB3:AB22)</f>
        <v>#REF!</v>
      </c>
      <c r="AC24" s="41" t="e">
        <f>SUM(AC3:AC22)</f>
        <v>#REF!</v>
      </c>
      <c r="AD24" s="41"/>
      <c r="AE24" s="41" t="e">
        <f>SUM(AE3:AE22)</f>
        <v>#REF!</v>
      </c>
      <c r="AF24" s="41">
        <f>SUM(AF3:AF22)</f>
        <v>1.0000000000000002</v>
      </c>
      <c r="AG24" s="41">
        <f>SUM(AG3:AG22)</f>
        <v>0</v>
      </c>
      <c r="AH24" s="184">
        <f>SUM(AH3:AH22)</f>
        <v>0</v>
      </c>
      <c r="AI24" s="183" t="e">
        <f>SUM(AI3:AI22)</f>
        <v>#REF!</v>
      </c>
      <c r="AJ24" s="29">
        <f>SUM(AJ3:AJ23)</f>
        <v>1173</v>
      </c>
      <c r="AK24" s="41">
        <f>SUM(AK3:AK22)</f>
        <v>5859135.9433210781</v>
      </c>
      <c r="AL24" s="41" t="e">
        <f>SUM(AL3:AL22)</f>
        <v>#DIV/0!</v>
      </c>
      <c r="AM24" s="183" t="e">
        <f>SUM(AM3:AM22)</f>
        <v>#REF!</v>
      </c>
      <c r="AN24" s="41" t="e">
        <f>SUM(AN3:AN22)</f>
        <v>#REF!</v>
      </c>
      <c r="AO24" s="41" t="e">
        <f>SUM(AO3:AO22)</f>
        <v>#DIV/0!</v>
      </c>
      <c r="AP24" s="51">
        <v>5594386.79</v>
      </c>
      <c r="AQ24" s="184">
        <f>SUM(AQ3:AQ22)</f>
        <v>0</v>
      </c>
      <c r="AR24" s="31"/>
      <c r="AS24" s="41" t="e">
        <f>SUM(AS3:AS22)</f>
        <v>#REF!</v>
      </c>
      <c r="AT24" s="259" t="e">
        <f>SUM(AT3:AT22)</f>
        <v>#REF!</v>
      </c>
      <c r="AU24" s="438">
        <v>5594386.7941099582</v>
      </c>
      <c r="AV24" s="440">
        <v>5561640.8546679541</v>
      </c>
      <c r="AW24" s="184"/>
      <c r="AX24" s="183"/>
      <c r="AY24" s="183"/>
      <c r="BB24" s="70" t="e">
        <f t="shared" ref="BB24:BG24" si="74">SUM(BB3:BB22)</f>
        <v>#DIV/0!</v>
      </c>
      <c r="BC24" s="70" t="e">
        <f t="shared" si="74"/>
        <v>#DIV/0!</v>
      </c>
      <c r="BD24" s="70" t="e">
        <f t="shared" si="74"/>
        <v>#REF!</v>
      </c>
      <c r="BE24" s="70" t="e">
        <f t="shared" si="74"/>
        <v>#DIV/0!</v>
      </c>
      <c r="BF24" s="70" t="e">
        <f t="shared" si="74"/>
        <v>#REF!</v>
      </c>
      <c r="BG24" s="70" t="e">
        <f t="shared" si="74"/>
        <v>#DIV/0!</v>
      </c>
      <c r="BH24" s="70"/>
      <c r="BI24" s="184" t="e">
        <f>SUM(BI3:BI22)</f>
        <v>#REF!</v>
      </c>
      <c r="BJ24" s="70"/>
      <c r="BK24" s="270" t="s">
        <v>473</v>
      </c>
      <c r="BN24" s="53" t="e">
        <f>BK22/BI24</f>
        <v>#REF!</v>
      </c>
      <c r="BQ24" s="1">
        <f>SUM(BQ3:BQ22)</f>
        <v>28218</v>
      </c>
      <c r="BR24" s="1">
        <f>SUM(BR3:BR22)</f>
        <v>28313</v>
      </c>
      <c r="BS24">
        <f t="shared" si="38"/>
        <v>-95</v>
      </c>
      <c r="BU24" s="45" t="e">
        <f>SUM(BU17:BU22,BU3:BU12,#REF!,#REF!,BU13:BU16)</f>
        <v>#REF!</v>
      </c>
      <c r="BV24" s="45">
        <f>SUM(BV3:BV22)</f>
        <v>43409</v>
      </c>
      <c r="BW24" s="45">
        <f>SUM(BW3:BW22)</f>
        <v>19802</v>
      </c>
      <c r="BX24" s="1"/>
      <c r="BY24" s="1"/>
      <c r="BZ24" s="50">
        <f>AVERAGE(BZ3:BZ22)</f>
        <v>-760.57894736842081</v>
      </c>
      <c r="CA24" s="50">
        <f>AVERAGE(CA3:CA22)</f>
        <v>835.40821052631566</v>
      </c>
      <c r="CB24" s="1"/>
      <c r="CE24" s="108"/>
      <c r="CI24" s="45">
        <f>SUM(CI3:CI22)</f>
        <v>5317153</v>
      </c>
      <c r="CJ24" s="45">
        <f>SUM(CJ3:CJ22)</f>
        <v>5499380.4699999997</v>
      </c>
      <c r="CK24" s="142"/>
      <c r="CL24" s="142"/>
      <c r="CM24" s="50" t="e">
        <f>AVERAGE(CM17:CM22,CM3:CM12,#REF!,#REF!,CM13:CM16)</f>
        <v>#REF!</v>
      </c>
      <c r="CN24" s="142"/>
      <c r="CO24" s="195"/>
      <c r="CP24" s="195"/>
      <c r="CQ24" s="105">
        <f>SUM(CQ3:CQ23)</f>
        <v>5234903.0000000009</v>
      </c>
      <c r="CR24" s="105">
        <f>SUM(CR3:CR23)</f>
        <v>5463643.5495926384</v>
      </c>
      <c r="CS24" s="105">
        <f>SUM(CS3:CS23)</f>
        <v>5234903</v>
      </c>
      <c r="CT24" s="70">
        <f>SUM(CT3:CT23)</f>
        <v>58.04636602348647</v>
      </c>
      <c r="CU24" s="70">
        <f>SUM(CU3:CU23)</f>
        <v>1</v>
      </c>
      <c r="CV24" s="195"/>
      <c r="CW24" s="195"/>
      <c r="CX24" s="105">
        <f>SUM(CX3:CX23)</f>
        <v>9467</v>
      </c>
      <c r="CY24" s="105">
        <f>SUM(CY3:CY23)</f>
        <v>9874</v>
      </c>
      <c r="CZ24" s="105">
        <f>SUM(CZ3:CZ23)</f>
        <v>19341</v>
      </c>
      <c r="DA24" s="105">
        <f t="shared" si="44"/>
        <v>29269</v>
      </c>
      <c r="DB24" s="195"/>
      <c r="DC24" s="195"/>
      <c r="DD24" s="195"/>
      <c r="DE24" s="195"/>
      <c r="DF24" s="195"/>
      <c r="DG24" s="45" t="e">
        <f>AVERAGE(DG17:DG22,DG3:DG12,#REF!,#REF!,DG13:DG16)</f>
        <v>#REF!</v>
      </c>
      <c r="DH24" s="45" t="e">
        <f>AVERAGE(DH17:DH22,DH3:DH12,#REF!,#REF!,DH13:DH16)</f>
        <v>#REF!</v>
      </c>
      <c r="DI24" s="195"/>
      <c r="DJ24" s="195"/>
      <c r="DK24" s="45" t="e">
        <f>SUM(DK17:DK22,DK3:DK12,#REF!,#REF!,DK13:DK16)</f>
        <v>#REF!</v>
      </c>
      <c r="DL24" s="45">
        <f>SUM(DL3:DL22)</f>
        <v>6937227</v>
      </c>
      <c r="DM24" s="45">
        <f>SUM(DM3:DM23)</f>
        <v>5374542</v>
      </c>
      <c r="DN24" s="45">
        <f>SUM(DN3:DN23)</f>
        <v>6428828</v>
      </c>
      <c r="DO24" s="45">
        <f>SUM(DO3:DO23)</f>
        <v>11803370</v>
      </c>
      <c r="DP24" s="45"/>
      <c r="DQ24" s="45"/>
      <c r="DR24" s="45"/>
      <c r="DS24" s="45"/>
      <c r="DT24" s="45"/>
      <c r="DU24" s="45"/>
      <c r="DV24" s="45"/>
      <c r="DW24" s="45"/>
      <c r="DX24" s="45"/>
      <c r="DY24" s="105"/>
      <c r="DZ24" s="142"/>
      <c r="EI24" s="66"/>
      <c r="EJ24" s="15"/>
      <c r="EK24" s="15"/>
      <c r="EL24" s="15"/>
      <c r="EM24" s="15"/>
      <c r="EN24" s="15"/>
    </row>
    <row r="25" spans="1:144" x14ac:dyDescent="0.25">
      <c r="L25" s="22"/>
      <c r="AA25" s="1"/>
      <c r="AR25" s="31"/>
      <c r="AS25" s="31" t="e">
        <f>AS24-#REF!</f>
        <v>#REF!</v>
      </c>
      <c r="AT25" s="58" t="e">
        <f>AT24-#REF!</f>
        <v>#REF!</v>
      </c>
      <c r="BS25" s="143">
        <f>(BQ24/BR24)*100</f>
        <v>99.664465086709285</v>
      </c>
      <c r="BT25" s="1" t="s">
        <v>256</v>
      </c>
      <c r="BU25" s="1"/>
      <c r="BV25" s="1"/>
      <c r="BW25" s="1"/>
      <c r="BX25" s="1"/>
      <c r="BY25" s="1"/>
      <c r="BZ25" s="50">
        <f>STDEV(BZ3:BZ22)</f>
        <v>1011.6269608405815</v>
      </c>
      <c r="CA25" s="50">
        <f>STDEV(CA3:CA22)</f>
        <v>1716.18614894641</v>
      </c>
      <c r="CB25" s="1"/>
      <c r="CC25" s="1"/>
      <c r="CD25" s="108" t="e">
        <f>AVERAGE(CD3:CD11,CD12,#REF!,CD13:CD22)</f>
        <v>#REF!</v>
      </c>
      <c r="CE25" s="108" t="e">
        <f>AVERAGE(CE3:CE11,CE12,#REF!,CE13:CE22)</f>
        <v>#REF!</v>
      </c>
      <c r="CF25" s="108"/>
      <c r="CK25" s="1" t="s">
        <v>255</v>
      </c>
      <c r="CL25" s="1"/>
      <c r="CM25" s="50" t="e">
        <f>STDEV(CM3:CM12,#REF!,#REF!,CM13:CM16,CM17:CM22)</f>
        <v>#REF!</v>
      </c>
      <c r="CN25" s="1"/>
      <c r="CO25" s="52"/>
      <c r="CP25" s="52"/>
      <c r="CQ25" s="52"/>
      <c r="CR25" s="105">
        <f>CR24-CQ24</f>
        <v>228740.54959263746</v>
      </c>
      <c r="CS25" s="105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0" t="e">
        <f>STDEV(DG3:DG12,#REF!,#REF!,DG13:DG16,DG17:DG22)</f>
        <v>#REF!</v>
      </c>
      <c r="DH25" s="50" t="e">
        <f>STDEV(DH3:DH12,#REF!,#REF!,DH13:DH16,DH17:DH22)</f>
        <v>#REF!</v>
      </c>
      <c r="DI25" s="52"/>
      <c r="DJ25" s="52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50"/>
      <c r="DX25" s="1"/>
      <c r="DY25" s="52"/>
      <c r="DZ25" s="1"/>
      <c r="EA25" s="108" t="e">
        <f>AVERAGE(EA3:EA11,EA12,#REF!,EA13:EA22)</f>
        <v>#REF!</v>
      </c>
      <c r="EB25" s="108" t="e">
        <f>AVERAGE(EB3:EB11,EB12,#REF!,EB13:EB22)</f>
        <v>#REF!</v>
      </c>
      <c r="EI25" s="15"/>
      <c r="EJ25" s="15"/>
      <c r="EK25" s="15"/>
      <c r="EL25" s="15"/>
      <c r="EM25" s="15"/>
      <c r="EN25" s="15"/>
    </row>
    <row r="26" spans="1:144" ht="18.75" x14ac:dyDescent="0.3">
      <c r="A26" s="13"/>
      <c r="K26" s="21"/>
      <c r="L26" s="21"/>
      <c r="Q26" s="30"/>
      <c r="R26" s="30"/>
      <c r="AR26" s="31"/>
      <c r="BP26" s="1" t="s">
        <v>378</v>
      </c>
      <c r="BR26" s="204" t="s">
        <v>324</v>
      </c>
      <c r="BT26" s="1" t="s">
        <v>252</v>
      </c>
      <c r="BU26" s="44" t="e">
        <f>BU24/Y24</f>
        <v>#REF!</v>
      </c>
      <c r="BV26" s="44">
        <f>BV24/Y24</f>
        <v>38.723461195361281</v>
      </c>
      <c r="BW26" s="44">
        <f>BW24/Y24</f>
        <v>17.664585191793041</v>
      </c>
      <c r="BX26" s="1"/>
      <c r="BY26" s="1"/>
      <c r="BZ26" s="1"/>
      <c r="CA26" s="1"/>
      <c r="CB26" s="1"/>
      <c r="CC26" s="1"/>
      <c r="CD26" t="e">
        <f>STDEV(CD3:CD11,CD12,#REF!,CD13:CD22)</f>
        <v>#REF!</v>
      </c>
      <c r="CE26" t="e">
        <f>STDEV(CE3:CE11,CE12,#REF!,CE13:CE22)</f>
        <v>#REF!</v>
      </c>
      <c r="CJ26" s="204" t="s">
        <v>324</v>
      </c>
      <c r="CK26" s="1" t="s">
        <v>252</v>
      </c>
      <c r="CL26" s="1"/>
      <c r="CM26" s="1"/>
      <c r="CN26" s="1" t="s">
        <v>378</v>
      </c>
      <c r="CO26" s="52"/>
      <c r="CP26" s="52"/>
      <c r="CQ26" s="52"/>
      <c r="CR26" s="52"/>
      <c r="CS26" s="52"/>
      <c r="CT26" s="52"/>
      <c r="CU26" s="52"/>
      <c r="CV26" s="52"/>
      <c r="CW26" s="52"/>
      <c r="CX26" s="70"/>
      <c r="CY26" s="358" t="s">
        <v>514</v>
      </c>
      <c r="CZ26" s="358">
        <f>CZ24/AJ24</f>
        <v>16.48849104859335</v>
      </c>
      <c r="DA26" s="52"/>
      <c r="DB26" s="52"/>
      <c r="DC26" s="188" t="s">
        <v>517</v>
      </c>
      <c r="DD26" s="359">
        <f>AVERAGE(DD3:DD23)</f>
        <v>0.77638988164455447</v>
      </c>
      <c r="DE26" s="359"/>
      <c r="DF26" s="52"/>
      <c r="DG26" s="52"/>
      <c r="DH26" s="52"/>
      <c r="DI26" s="52" t="s">
        <v>449</v>
      </c>
      <c r="DJ26" s="52" t="s">
        <v>486</v>
      </c>
      <c r="DK26" s="45" t="e">
        <f>DK24/Y24</f>
        <v>#REF!</v>
      </c>
      <c r="DL26" s="45">
        <f>DL24/Y24</f>
        <v>6188.4272970561997</v>
      </c>
      <c r="DM26" s="45"/>
      <c r="DN26" s="358" t="s">
        <v>514</v>
      </c>
      <c r="DO26" s="45">
        <f>DO24/AJ24</f>
        <v>10062.549019607843</v>
      </c>
      <c r="DP26" s="45"/>
      <c r="DQ26" s="1"/>
      <c r="DR26" s="1"/>
      <c r="DS26" s="1"/>
      <c r="DT26" s="1"/>
      <c r="DU26" s="1"/>
      <c r="DV26" s="1"/>
      <c r="DW26" s="52"/>
      <c r="DX26" s="1"/>
      <c r="DY26" s="52"/>
      <c r="DZ26" s="1"/>
      <c r="EA26" t="e">
        <f>STDEV(EA3:EA11,EA12,#REF!,EA13:EA22)</f>
        <v>#REF!</v>
      </c>
      <c r="EB26" t="e">
        <f>STDEV(EB3:EB11,EB12,#REF!,EB13:EB22)</f>
        <v>#REF!</v>
      </c>
      <c r="EI26" s="188" t="s">
        <v>517</v>
      </c>
      <c r="EJ26" s="24">
        <f>AVERAGE(EJ3:EJ23)</f>
        <v>1.0215809638876048</v>
      </c>
      <c r="EK26" s="15"/>
      <c r="EL26" s="15"/>
      <c r="EM26" s="15"/>
      <c r="EN26" s="15"/>
    </row>
    <row r="27" spans="1:144" ht="18.75" x14ac:dyDescent="0.3">
      <c r="A27" s="13"/>
      <c r="AR27" s="51">
        <f>SUM(AR3:AR26)</f>
        <v>5561640.8546679541</v>
      </c>
      <c r="BP27" s="1" t="s">
        <v>379</v>
      </c>
      <c r="BR27" s="204" t="s">
        <v>325</v>
      </c>
      <c r="BU27" s="44">
        <v>17.038920000000001</v>
      </c>
      <c r="BV27" s="44">
        <v>24.564</v>
      </c>
      <c r="BW27" s="44">
        <v>10.733829999999999</v>
      </c>
      <c r="BX27" s="1"/>
      <c r="BY27" s="1"/>
      <c r="BZ27" s="1"/>
      <c r="CA27" s="1"/>
      <c r="CB27" s="1"/>
      <c r="CJ27" s="204" t="s">
        <v>325</v>
      </c>
      <c r="CN27" s="1" t="s">
        <v>379</v>
      </c>
      <c r="CO27" s="52"/>
      <c r="CP27" s="52"/>
      <c r="CQ27" s="52"/>
      <c r="CR27" s="52"/>
      <c r="CS27" s="52"/>
      <c r="CT27" s="52"/>
      <c r="CU27" s="52"/>
      <c r="CV27" s="52"/>
      <c r="CW27" s="52"/>
      <c r="CX27" s="70"/>
      <c r="CY27" s="70"/>
      <c r="CZ27" s="70"/>
      <c r="DA27" s="52"/>
      <c r="DB27" s="52"/>
      <c r="DC27" s="188" t="s">
        <v>518</v>
      </c>
      <c r="DD27" s="359">
        <f>STDEV(DD3:DD23)</f>
        <v>0.46739978653701592</v>
      </c>
      <c r="DE27" s="359"/>
      <c r="DF27" s="52"/>
      <c r="DG27" s="52"/>
      <c r="DH27" s="52"/>
      <c r="DI27" s="52" t="s">
        <v>399</v>
      </c>
      <c r="DJ27" s="52" t="s">
        <v>487</v>
      </c>
      <c r="DK27" s="45">
        <v>4932.0010000000002</v>
      </c>
      <c r="DL27" s="45">
        <v>5473</v>
      </c>
      <c r="DM27" s="105"/>
      <c r="DN27" s="105"/>
      <c r="DO27" s="105"/>
      <c r="DP27" s="45"/>
      <c r="EI27" s="188" t="s">
        <v>518</v>
      </c>
      <c r="EJ27" s="24">
        <f>STDEV(EJ3:EJ23)</f>
        <v>3.3182810796687772</v>
      </c>
      <c r="EK27" s="15"/>
      <c r="EL27" s="15"/>
      <c r="EM27" s="15"/>
      <c r="EN27" s="15"/>
    </row>
    <row r="28" spans="1:144" ht="18.75" x14ac:dyDescent="0.3">
      <c r="A28" s="13"/>
      <c r="B28" s="192"/>
      <c r="BR28" s="233" t="s">
        <v>362</v>
      </c>
      <c r="BW28">
        <v>2023</v>
      </c>
      <c r="CJ28" s="233" t="s">
        <v>363</v>
      </c>
      <c r="DK28">
        <v>2023</v>
      </c>
      <c r="EI28" s="15"/>
      <c r="EJ28" s="15"/>
      <c r="EK28" s="15"/>
      <c r="EL28" s="15"/>
      <c r="EM28" s="15"/>
      <c r="EN28" s="15"/>
    </row>
    <row r="29" spans="1:144" ht="18.75" x14ac:dyDescent="0.3">
      <c r="A29" s="13"/>
      <c r="AA29" s="1"/>
    </row>
    <row r="30" spans="1:144" ht="18.75" x14ac:dyDescent="0.3">
      <c r="A30" s="13"/>
    </row>
    <row r="31" spans="1:144" ht="18.75" x14ac:dyDescent="0.3">
      <c r="A31" s="13"/>
      <c r="B31" s="192"/>
    </row>
    <row r="32" spans="1:144" ht="18.75" x14ac:dyDescent="0.3">
      <c r="A32" s="13"/>
      <c r="AA32" s="1"/>
    </row>
    <row r="33" spans="1:27" ht="18.75" x14ac:dyDescent="0.3">
      <c r="A33" s="13"/>
    </row>
    <row r="34" spans="1:27" ht="18.75" x14ac:dyDescent="0.3">
      <c r="A34" s="13"/>
      <c r="B34" s="192"/>
    </row>
    <row r="35" spans="1:27" ht="18.75" x14ac:dyDescent="0.3">
      <c r="A35" s="13"/>
      <c r="AA35" s="1"/>
    </row>
    <row r="36" spans="1:27" ht="18.75" x14ac:dyDescent="0.3">
      <c r="A36" s="13"/>
    </row>
    <row r="37" spans="1:27" ht="18.75" x14ac:dyDescent="0.3">
      <c r="A37" s="13"/>
      <c r="B37" s="192"/>
    </row>
    <row r="38" spans="1:27" ht="18.75" x14ac:dyDescent="0.3">
      <c r="A38" s="13"/>
      <c r="AA38" s="1"/>
    </row>
    <row r="39" spans="1:27" ht="18.75" x14ac:dyDescent="0.3">
      <c r="A39" s="13"/>
    </row>
    <row r="40" spans="1:27" ht="18.75" x14ac:dyDescent="0.3">
      <c r="A40" s="13"/>
      <c r="B40" s="192"/>
    </row>
    <row r="41" spans="1:27" ht="18.75" x14ac:dyDescent="0.3">
      <c r="A41" s="13"/>
      <c r="AA41" s="1"/>
    </row>
    <row r="42" spans="1:27" ht="18.75" x14ac:dyDescent="0.3">
      <c r="A42" s="13"/>
    </row>
    <row r="43" spans="1:27" ht="18.75" x14ac:dyDescent="0.3">
      <c r="A43" s="13"/>
      <c r="B43" s="192"/>
    </row>
    <row r="44" spans="1:27" ht="18.75" x14ac:dyDescent="0.3">
      <c r="A44" s="13"/>
      <c r="AA44" s="1"/>
    </row>
    <row r="45" spans="1:27" ht="18.75" x14ac:dyDescent="0.3">
      <c r="A45" s="13"/>
    </row>
    <row r="46" spans="1:27" ht="18.75" x14ac:dyDescent="0.3">
      <c r="A46" s="13"/>
    </row>
    <row r="47" spans="1:27" ht="18.75" x14ac:dyDescent="0.3">
      <c r="A47" s="13"/>
      <c r="AA47" s="1"/>
    </row>
    <row r="48" spans="1:27" ht="18.75" x14ac:dyDescent="0.3">
      <c r="A48" s="13"/>
    </row>
    <row r="49" spans="1:1" ht="18.75" x14ac:dyDescent="0.3">
      <c r="A49" s="13"/>
    </row>
    <row r="50" spans="1:1" ht="18.75" x14ac:dyDescent="0.3">
      <c r="A50" s="13"/>
    </row>
  </sheetData>
  <dataValidations disablePrompts="1" count="1">
    <dataValidation type="list" showInputMessage="1" showErrorMessage="1" sqref="D1:H1">
      <formula1>$A$26:$A$50</formula1>
    </dataValidation>
  </dataValidations>
  <pageMargins left="0.75" right="0.75" top="1" bottom="1" header="0.5" footer="0.5"/>
  <pageSetup paperSize="9" orientation="portrait" r:id="rId1"/>
  <ignoredErrors>
    <ignoredError sqref="C3:C4 C11 C24 C19:C22 C7:C10 C13:C17 C5 C12" formulaRange="1"/>
    <ignoredError sqref="R24 DW19:DW22 DW11 DW3:DW4 DW13:DW17 DW5:DW10 DW12 AJ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7"/>
  <sheetViews>
    <sheetView workbookViewId="0">
      <pane ySplit="2" topLeftCell="A28" activePane="bottomLeft" state="frozen"/>
      <selection pane="bottomLeft" activeCell="BV44" sqref="BV44"/>
    </sheetView>
  </sheetViews>
  <sheetFormatPr defaultColWidth="8.5703125" defaultRowHeight="15" x14ac:dyDescent="0.25"/>
  <cols>
    <col min="1" max="1" width="38.42578125" customWidth="1"/>
    <col min="2" max="2" width="37.85546875" customWidth="1"/>
    <col min="3" max="3" width="11.5703125" style="1" hidden="1" customWidth="1"/>
    <col min="4" max="4" width="24.5703125" hidden="1" customWidth="1"/>
    <col min="5" max="5" width="17.42578125" hidden="1" customWidth="1"/>
    <col min="6" max="6" width="15.42578125" hidden="1" customWidth="1"/>
    <col min="7" max="7" width="10" hidden="1" customWidth="1"/>
    <col min="8" max="8" width="15.5703125" hidden="1" customWidth="1"/>
    <col min="9" max="9" width="17" hidden="1" customWidth="1"/>
    <col min="10" max="10" width="12.5703125" hidden="1" customWidth="1"/>
    <col min="11" max="11" width="8.5703125" hidden="1" customWidth="1"/>
    <col min="12" max="12" width="13.42578125" style="15" hidden="1" customWidth="1"/>
    <col min="13" max="14" width="16.42578125" hidden="1" customWidth="1"/>
    <col min="15" max="15" width="16.42578125" style="15" hidden="1" customWidth="1"/>
    <col min="16" max="17" width="13.85546875" style="15" hidden="1" customWidth="1"/>
    <col min="18" max="18" width="20.140625" style="15" hidden="1" customWidth="1"/>
    <col min="19" max="19" width="20.140625" hidden="1" customWidth="1"/>
    <col min="20" max="21" width="14.5703125" hidden="1" customWidth="1"/>
    <col min="22" max="23" width="13.85546875" hidden="1" customWidth="1"/>
    <col min="24" max="25" width="14" hidden="1" customWidth="1"/>
    <col min="26" max="26" width="8.140625" bestFit="1" customWidth="1"/>
    <col min="27" max="27" width="6.42578125" style="15" hidden="1" customWidth="1"/>
    <col min="28" max="28" width="21" hidden="1" customWidth="1"/>
    <col min="29" max="29" width="15.140625" hidden="1" customWidth="1"/>
    <col min="30" max="30" width="14.140625" hidden="1" customWidth="1"/>
    <col min="31" max="31" width="8.28515625" style="15" bestFit="1" customWidth="1"/>
    <col min="32" max="32" width="11.42578125" hidden="1" customWidth="1"/>
    <col min="33" max="33" width="9.140625" style="15" hidden="1" customWidth="1"/>
    <col min="34" max="34" width="11.42578125" style="15" hidden="1" customWidth="1"/>
    <col min="35" max="35" width="11.140625" style="15" hidden="1" customWidth="1"/>
    <col min="36" max="36" width="15.42578125" hidden="1" customWidth="1"/>
    <col min="37" max="37" width="11.140625" hidden="1" customWidth="1"/>
    <col min="38" max="38" width="12.42578125" style="15" hidden="1" customWidth="1"/>
    <col min="39" max="39" width="11.140625" hidden="1" customWidth="1"/>
    <col min="40" max="41" width="11.5703125" hidden="1" customWidth="1"/>
    <col min="42" max="42" width="14.42578125" hidden="1" customWidth="1"/>
    <col min="43" max="43" width="14.42578125" style="15" hidden="1" customWidth="1"/>
    <col min="44" max="45" width="11.5703125" hidden="1" customWidth="1"/>
    <col min="46" max="46" width="11.42578125" hidden="1" customWidth="1"/>
    <col min="47" max="48" width="11.5703125" hidden="1" customWidth="1"/>
    <col min="49" max="49" width="11.5703125" customWidth="1"/>
    <col min="50" max="50" width="11.42578125" bestFit="1" customWidth="1"/>
    <col min="51" max="51" width="14.42578125" hidden="1" customWidth="1"/>
    <col min="52" max="52" width="12.5703125" hidden="1" customWidth="1"/>
    <col min="53" max="53" width="11.5703125" hidden="1" customWidth="1"/>
    <col min="54" max="54" width="15.42578125" hidden="1" customWidth="1"/>
    <col min="55" max="58" width="15" hidden="1" customWidth="1"/>
    <col min="59" max="60" width="12.5703125" hidden="1" customWidth="1"/>
    <col min="61" max="61" width="14.42578125" hidden="1" customWidth="1"/>
    <col min="62" max="62" width="10" hidden="1" customWidth="1"/>
    <col min="63" max="63" width="16" hidden="1" customWidth="1"/>
    <col min="64" max="64" width="7.140625" hidden="1" customWidth="1"/>
    <col min="65" max="65" width="8.5703125" hidden="1" customWidth="1"/>
    <col min="66" max="66" width="8" hidden="1" customWidth="1"/>
    <col min="67" max="67" width="10" hidden="1" customWidth="1"/>
    <col min="68" max="68" width="10.42578125" hidden="1" customWidth="1"/>
    <col min="69" max="69" width="12.85546875" hidden="1" customWidth="1"/>
    <col min="70" max="70" width="11" hidden="1" customWidth="1"/>
    <col min="71" max="76" width="11" customWidth="1"/>
    <col min="77" max="77" width="12.5703125" bestFit="1" customWidth="1"/>
    <col min="78" max="78" width="11" customWidth="1"/>
    <col min="79" max="79" width="8" bestFit="1" customWidth="1"/>
    <col min="80" max="80" width="8" customWidth="1"/>
    <col min="81" max="81" width="9.5703125" bestFit="1" customWidth="1"/>
    <col min="82" max="82" width="10.140625" bestFit="1" customWidth="1"/>
    <col min="83" max="83" width="10.85546875" bestFit="1" customWidth="1"/>
    <col min="84" max="84" width="10.140625" style="15" customWidth="1"/>
    <col min="85" max="85" width="10.42578125" hidden="1" customWidth="1"/>
    <col min="86" max="87" width="13.5703125" hidden="1" customWidth="1"/>
    <col min="88" max="88" width="10.85546875" hidden="1" customWidth="1"/>
    <col min="89" max="89" width="11.5703125" hidden="1" customWidth="1"/>
    <col min="90" max="90" width="11" style="15" hidden="1" customWidth="1"/>
    <col min="91" max="91" width="14.42578125" style="15" hidden="1" customWidth="1"/>
    <col min="92" max="92" width="11.5703125" style="15" hidden="1" customWidth="1"/>
    <col min="93" max="93" width="11.42578125" style="15" hidden="1" customWidth="1"/>
    <col min="94" max="94" width="9" hidden="1" customWidth="1"/>
    <col min="95" max="95" width="15" hidden="1" customWidth="1"/>
    <col min="96" max="96" width="0" hidden="1" customWidth="1"/>
    <col min="97" max="97" width="15.5703125" hidden="1" customWidth="1"/>
    <col min="98" max="98" width="11.42578125" hidden="1" customWidth="1"/>
    <col min="99" max="99" width="18.42578125" hidden="1" customWidth="1"/>
    <col min="100" max="100" width="9.5703125" hidden="1" customWidth="1"/>
    <col min="101" max="101" width="15.85546875" hidden="1" customWidth="1"/>
    <col min="102" max="102" width="0" hidden="1" customWidth="1"/>
    <col min="103" max="103" width="9.85546875" hidden="1" customWidth="1"/>
    <col min="104" max="104" width="0" hidden="1" customWidth="1"/>
    <col min="105" max="105" width="10.5703125" hidden="1" customWidth="1"/>
    <col min="106" max="106" width="8.5703125" bestFit="1" customWidth="1"/>
    <col min="107" max="107" width="11" hidden="1" customWidth="1"/>
    <col min="108" max="108" width="11.5703125" hidden="1" customWidth="1"/>
    <col min="109" max="109" width="13.5703125" hidden="1" customWidth="1"/>
    <col min="110" max="110" width="12.42578125" hidden="1" customWidth="1"/>
    <col min="111" max="112" width="14.42578125" hidden="1" customWidth="1"/>
    <col min="113" max="113" width="11.5703125" style="15" hidden="1" customWidth="1"/>
    <col min="114" max="114" width="12.42578125" style="15" hidden="1" customWidth="1"/>
    <col min="115" max="115" width="9.85546875" hidden="1" customWidth="1"/>
    <col min="116" max="116" width="6.42578125" style="15" hidden="1" customWidth="1"/>
    <col min="117" max="117" width="14.85546875" hidden="1" customWidth="1"/>
    <col min="118" max="118" width="11.5703125" hidden="1" customWidth="1"/>
    <col min="119" max="119" width="15.5703125" hidden="1" customWidth="1"/>
    <col min="120" max="120" width="0" hidden="1" customWidth="1"/>
    <col min="121" max="121" width="13.85546875" hidden="1" customWidth="1"/>
    <col min="122" max="122" width="19.42578125" hidden="1" customWidth="1"/>
    <col min="123" max="123" width="9.140625" hidden="1" customWidth="1"/>
    <col min="124" max="124" width="10" style="15" hidden="1" customWidth="1"/>
    <col min="125" max="125" width="0" hidden="1" customWidth="1"/>
    <col min="126" max="126" width="10.28515625" bestFit="1" customWidth="1"/>
    <col min="127" max="127" width="10.42578125" bestFit="1" customWidth="1"/>
    <col min="128" max="128" width="10.42578125" customWidth="1"/>
    <col min="129" max="129" width="11.7109375" bestFit="1" customWidth="1"/>
    <col min="130" max="130" width="11.7109375" customWidth="1"/>
    <col min="131" max="131" width="6.42578125" bestFit="1" customWidth="1"/>
    <col min="132" max="132" width="7" hidden="1" customWidth="1"/>
  </cols>
  <sheetData>
    <row r="1" spans="1:133" ht="60" x14ac:dyDescent="0.25">
      <c r="C1" s="2" t="s">
        <v>142</v>
      </c>
      <c r="D1" s="4" t="s">
        <v>9</v>
      </c>
      <c r="E1" s="4" t="s">
        <v>15</v>
      </c>
      <c r="F1" s="4" t="s">
        <v>16</v>
      </c>
      <c r="G1" s="4" t="s">
        <v>19</v>
      </c>
      <c r="H1" s="4" t="s">
        <v>20</v>
      </c>
      <c r="I1" s="4" t="s">
        <v>21</v>
      </c>
      <c r="J1" s="4" t="s">
        <v>22</v>
      </c>
      <c r="K1" s="37" t="s">
        <v>27</v>
      </c>
      <c r="L1" s="74" t="s">
        <v>156</v>
      </c>
      <c r="M1" s="75" t="s">
        <v>156</v>
      </c>
      <c r="N1" s="76" t="s">
        <v>150</v>
      </c>
      <c r="O1" s="77" t="s">
        <v>150</v>
      </c>
      <c r="P1" s="77"/>
      <c r="Q1" s="78"/>
      <c r="R1" s="19" t="s">
        <v>151</v>
      </c>
      <c r="S1" s="19" t="s">
        <v>151</v>
      </c>
      <c r="T1" s="19"/>
      <c r="U1" s="19"/>
      <c r="V1" s="19"/>
      <c r="W1" s="19"/>
      <c r="AX1" s="441" t="s">
        <v>551</v>
      </c>
      <c r="BH1" s="55"/>
      <c r="BI1" s="15"/>
      <c r="BS1" s="443">
        <v>4855262</v>
      </c>
    </row>
    <row r="2" spans="1:133" x14ac:dyDescent="0.25">
      <c r="A2" s="73" t="s">
        <v>0</v>
      </c>
      <c r="B2" s="73" t="s">
        <v>1</v>
      </c>
      <c r="C2" s="6" t="s">
        <v>313</v>
      </c>
      <c r="L2" s="79" t="s">
        <v>180</v>
      </c>
      <c r="M2" s="80" t="s">
        <v>188</v>
      </c>
      <c r="N2" s="80" t="s">
        <v>183</v>
      </c>
      <c r="O2" s="80" t="s">
        <v>182</v>
      </c>
      <c r="P2" s="81" t="s">
        <v>184</v>
      </c>
      <c r="Q2" s="82" t="s">
        <v>185</v>
      </c>
      <c r="R2" s="1" t="s">
        <v>167</v>
      </c>
      <c r="S2" s="1" t="s">
        <v>166</v>
      </c>
      <c r="T2" s="1" t="s">
        <v>186</v>
      </c>
      <c r="U2" s="1" t="s">
        <v>187</v>
      </c>
      <c r="V2" s="1" t="s">
        <v>184</v>
      </c>
      <c r="W2" s="1" t="s">
        <v>185</v>
      </c>
      <c r="X2" s="1" t="s">
        <v>171</v>
      </c>
      <c r="Y2" s="1" t="s">
        <v>172</v>
      </c>
      <c r="Z2" s="1" t="s">
        <v>312</v>
      </c>
      <c r="AA2" s="52" t="s">
        <v>333</v>
      </c>
      <c r="AB2" s="1" t="s">
        <v>238</v>
      </c>
      <c r="AC2" s="1" t="s">
        <v>170</v>
      </c>
      <c r="AD2" s="1" t="s">
        <v>169</v>
      </c>
      <c r="AE2" s="52" t="s">
        <v>504</v>
      </c>
      <c r="AF2" s="1" t="s">
        <v>398</v>
      </c>
      <c r="AG2" s="52" t="s">
        <v>392</v>
      </c>
      <c r="AH2" s="52" t="s">
        <v>360</v>
      </c>
      <c r="AI2" s="52" t="s">
        <v>396</v>
      </c>
      <c r="AJ2" s="131" t="s">
        <v>278</v>
      </c>
      <c r="AK2" s="1" t="s">
        <v>173</v>
      </c>
      <c r="AL2" s="188" t="s">
        <v>277</v>
      </c>
      <c r="AM2" s="1" t="s">
        <v>177</v>
      </c>
      <c r="AN2" s="1" t="s">
        <v>174</v>
      </c>
      <c r="AO2" s="1" t="s">
        <v>397</v>
      </c>
      <c r="AP2" s="1" t="s">
        <v>409</v>
      </c>
      <c r="AQ2" s="52" t="s">
        <v>412</v>
      </c>
      <c r="AR2" s="1" t="s">
        <v>358</v>
      </c>
      <c r="AS2" s="1" t="s">
        <v>194</v>
      </c>
      <c r="AT2" s="1" t="s">
        <v>444</v>
      </c>
      <c r="AU2" s="1" t="s">
        <v>437</v>
      </c>
      <c r="AV2" s="1" t="s">
        <v>474</v>
      </c>
      <c r="AW2" s="1" t="s">
        <v>436</v>
      </c>
      <c r="AX2" s="1" t="s">
        <v>475</v>
      </c>
      <c r="AY2" s="1" t="s">
        <v>433</v>
      </c>
      <c r="AZ2" s="1" t="s">
        <v>357</v>
      </c>
      <c r="BA2" s="1" t="s">
        <v>471</v>
      </c>
      <c r="BB2" s="1" t="s">
        <v>432</v>
      </c>
      <c r="BC2" s="1" t="s">
        <v>407</v>
      </c>
      <c r="BD2" s="1" t="s">
        <v>410</v>
      </c>
      <c r="BE2" s="1" t="s">
        <v>408</v>
      </c>
      <c r="BF2" s="1" t="s">
        <v>411</v>
      </c>
      <c r="BG2" s="1" t="s">
        <v>470</v>
      </c>
      <c r="BH2" s="1" t="s">
        <v>160</v>
      </c>
      <c r="BI2" s="24"/>
      <c r="BJ2" s="1" t="s">
        <v>220</v>
      </c>
      <c r="BK2" s="1" t="s">
        <v>240</v>
      </c>
      <c r="BL2" s="1" t="s">
        <v>233</v>
      </c>
      <c r="BM2" s="1" t="s">
        <v>221</v>
      </c>
      <c r="BN2" s="1" t="s">
        <v>334</v>
      </c>
      <c r="BO2" s="1" t="s">
        <v>376</v>
      </c>
      <c r="BP2" s="1" t="s">
        <v>422</v>
      </c>
      <c r="BQ2" s="1" t="s">
        <v>380</v>
      </c>
      <c r="BR2" s="1" t="s">
        <v>327</v>
      </c>
      <c r="BS2" s="1"/>
      <c r="BT2" s="52" t="s">
        <v>548</v>
      </c>
      <c r="BU2" s="52" t="s">
        <v>549</v>
      </c>
      <c r="BV2" s="52" t="s">
        <v>550</v>
      </c>
      <c r="BW2" s="52" t="s">
        <v>546</v>
      </c>
      <c r="BX2" s="52" t="s">
        <v>545</v>
      </c>
      <c r="BY2" s="1"/>
      <c r="BZ2" s="1"/>
      <c r="CA2" s="1" t="s">
        <v>445</v>
      </c>
      <c r="CB2" s="1" t="s">
        <v>512</v>
      </c>
      <c r="CC2" s="1" t="s">
        <v>513</v>
      </c>
      <c r="CD2" s="1" t="s">
        <v>515</v>
      </c>
      <c r="CE2" s="1" t="s">
        <v>516</v>
      </c>
      <c r="CF2" s="52" t="s">
        <v>519</v>
      </c>
      <c r="CG2" s="1" t="s">
        <v>446</v>
      </c>
      <c r="CH2" s="1" t="s">
        <v>423</v>
      </c>
      <c r="CI2" s="1" t="s">
        <v>382</v>
      </c>
      <c r="CJ2" s="1" t="s">
        <v>328</v>
      </c>
      <c r="CK2" s="1" t="s">
        <v>381</v>
      </c>
      <c r="CL2" s="52" t="s">
        <v>462</v>
      </c>
      <c r="CM2" s="52" t="s">
        <v>429</v>
      </c>
      <c r="CN2" s="52" t="s">
        <v>463</v>
      </c>
      <c r="CO2" s="52" t="s">
        <v>430</v>
      </c>
      <c r="CP2" s="1" t="s">
        <v>329</v>
      </c>
      <c r="CQ2" s="1" t="s">
        <v>234</v>
      </c>
      <c r="CR2" s="1" t="s">
        <v>222</v>
      </c>
      <c r="CS2" s="1" t="s">
        <v>235</v>
      </c>
      <c r="CT2" s="1" t="s">
        <v>223</v>
      </c>
      <c r="CU2" s="1" t="s">
        <v>236</v>
      </c>
      <c r="CV2" s="1" t="s">
        <v>224</v>
      </c>
      <c r="CW2" s="1" t="s">
        <v>264</v>
      </c>
      <c r="CX2" s="1" t="s">
        <v>225</v>
      </c>
      <c r="CY2" s="1" t="s">
        <v>464</v>
      </c>
      <c r="CZ2" s="1" t="s">
        <v>330</v>
      </c>
      <c r="DA2" s="1" t="s">
        <v>377</v>
      </c>
      <c r="DB2" s="1" t="s">
        <v>447</v>
      </c>
      <c r="DC2" s="1" t="s">
        <v>448</v>
      </c>
      <c r="DD2" s="1" t="s">
        <v>331</v>
      </c>
      <c r="DE2" s="1" t="s">
        <v>386</v>
      </c>
      <c r="DF2" s="1" t="s">
        <v>332</v>
      </c>
      <c r="DG2" s="1" t="s">
        <v>387</v>
      </c>
      <c r="DH2" s="1" t="s">
        <v>388</v>
      </c>
      <c r="DI2" s="52" t="s">
        <v>465</v>
      </c>
      <c r="DJ2" s="52" t="s">
        <v>466</v>
      </c>
      <c r="DK2" s="1" t="s">
        <v>326</v>
      </c>
      <c r="DL2" s="52" t="s">
        <v>333</v>
      </c>
      <c r="DM2" s="1" t="s">
        <v>271</v>
      </c>
      <c r="DN2" s="1" t="s">
        <v>226</v>
      </c>
      <c r="DO2" s="1" t="s">
        <v>272</v>
      </c>
      <c r="DP2" s="1" t="s">
        <v>227</v>
      </c>
      <c r="DQ2" s="1" t="s">
        <v>273</v>
      </c>
      <c r="DR2" s="1" t="s">
        <v>237</v>
      </c>
      <c r="DS2" s="1" t="s">
        <v>392</v>
      </c>
      <c r="DT2" s="52" t="s">
        <v>467</v>
      </c>
      <c r="DU2" s="1" t="s">
        <v>428</v>
      </c>
      <c r="DV2" s="1" t="s">
        <v>520</v>
      </c>
      <c r="DW2" s="1" t="s">
        <v>521</v>
      </c>
      <c r="DX2" s="1" t="s">
        <v>529</v>
      </c>
      <c r="DY2" s="1" t="s">
        <v>530</v>
      </c>
      <c r="DZ2" s="1" t="s">
        <v>531</v>
      </c>
      <c r="EA2" s="1" t="s">
        <v>532</v>
      </c>
      <c r="EB2" s="1" t="s">
        <v>468</v>
      </c>
    </row>
    <row r="3" spans="1:133" x14ac:dyDescent="0.25">
      <c r="A3" s="9" t="s">
        <v>3</v>
      </c>
      <c r="B3" s="9" t="s">
        <v>34</v>
      </c>
      <c r="C3" s="1">
        <f t="shared" ref="C3:C41" si="0">SUM(D3:K3)</f>
        <v>30</v>
      </c>
      <c r="D3">
        <v>0</v>
      </c>
      <c r="E3" s="8">
        <v>30</v>
      </c>
      <c r="F3">
        <v>0</v>
      </c>
      <c r="G3">
        <v>0</v>
      </c>
      <c r="H3">
        <v>0</v>
      </c>
      <c r="I3" s="8">
        <v>0</v>
      </c>
      <c r="J3">
        <v>0</v>
      </c>
      <c r="K3">
        <v>0</v>
      </c>
      <c r="L3" s="95">
        <v>208</v>
      </c>
      <c r="M3" s="60">
        <v>175.5</v>
      </c>
      <c r="N3" s="85">
        <f t="shared" ref="N3:N41" si="1">L3/C3</f>
        <v>6.9333333333333336</v>
      </c>
      <c r="O3" s="87">
        <v>5.85</v>
      </c>
      <c r="P3" s="96">
        <f>O3/O43</f>
        <v>5.4675647023372076E-2</v>
      </c>
      <c r="Q3" s="97">
        <f>N3/N$43</f>
        <v>3.9809383766686378E-2</v>
      </c>
      <c r="R3" s="66">
        <v>398452</v>
      </c>
      <c r="S3" s="28">
        <v>430290</v>
      </c>
      <c r="T3" s="28">
        <f t="shared" ref="T3:T41" si="2">R3/C3</f>
        <v>13281.733333333334</v>
      </c>
      <c r="U3" s="28">
        <f t="shared" ref="U3:U41" si="3">S3/C3</f>
        <v>14343</v>
      </c>
      <c r="V3" s="39">
        <f>U3/U43</f>
        <v>0.12001996651358771</v>
      </c>
      <c r="W3" s="39">
        <f>T3/T$43</f>
        <v>0.12245690644005019</v>
      </c>
      <c r="X3" s="39">
        <f>(0.6*P3)+(0.4*V3)</f>
        <v>8.0813374819458328E-2</v>
      </c>
      <c r="Y3" s="39">
        <f>(0.6*Q3)+(0.4*W3)</f>
        <v>7.2868392836031901E-2</v>
      </c>
      <c r="Z3" s="194">
        <v>34</v>
      </c>
      <c r="AA3" s="23">
        <v>0.85291315647893573</v>
      </c>
      <c r="AB3" s="23">
        <f t="shared" ref="AB3:AB14" si="4">(0.6*CU3)+(0.4*DQ3)</f>
        <v>0.44712510160044511</v>
      </c>
      <c r="AC3" s="24">
        <v>0.39300000000000002</v>
      </c>
      <c r="AD3" s="62">
        <v>0.60099999999999998</v>
      </c>
      <c r="AE3" s="194">
        <v>26</v>
      </c>
      <c r="AF3" s="254">
        <v>80374.206284261221</v>
      </c>
      <c r="AG3" s="243">
        <v>0.48370811386126988</v>
      </c>
      <c r="AH3" s="254">
        <v>219732.97</v>
      </c>
      <c r="AI3" s="232" t="e">
        <f>AR3*#REF!</f>
        <v>#REF!</v>
      </c>
      <c r="AJ3" s="56" t="e">
        <f>AM3*#REF!</f>
        <v>#DIV/0!</v>
      </c>
      <c r="AK3" s="59"/>
      <c r="AL3" s="59" t="e">
        <f>AJ3-AF3</f>
        <v>#DIV/0!</v>
      </c>
      <c r="AM3" s="56" t="e">
        <f>C3*AS3</f>
        <v>#DIV/0!</v>
      </c>
      <c r="AN3" s="21" t="e">
        <f>AD3/#REF!</f>
        <v>#REF!</v>
      </c>
      <c r="AO3" s="56" t="e">
        <f>SUM(AP3:AQ3)</f>
        <v>#DIV/0!</v>
      </c>
      <c r="AP3" s="56" t="e">
        <f>BE3*#REF!</f>
        <v>#DIV/0!</v>
      </c>
      <c r="AQ3" s="56" t="e">
        <f>BF3*BI$14</f>
        <v>#DIV/0!</v>
      </c>
      <c r="AR3" s="21">
        <f>Z3*AZ3</f>
        <v>2.0544967938209253</v>
      </c>
      <c r="AS3" s="21" t="e">
        <f>AB3/BI$2</f>
        <v>#DIV/0!</v>
      </c>
      <c r="AT3" s="31">
        <v>196868.73</v>
      </c>
      <c r="AU3" s="57">
        <f>AVERAGE(AF3,AH3)</f>
        <v>150053.58814213061</v>
      </c>
      <c r="AV3" s="57">
        <f>AVERAGE(AF3,AW3,AT3)</f>
        <v>141806.54542808709</v>
      </c>
      <c r="AW3" s="56">
        <v>148176.70000000001</v>
      </c>
      <c r="AX3" s="272">
        <f>AV3-(BG3*AV$45)</f>
        <v>141806.54542808709</v>
      </c>
      <c r="AY3" s="21">
        <f>Z3*BB3</f>
        <v>3.3247706546874674</v>
      </c>
      <c r="AZ3" s="21">
        <f>AG3/BI$6</f>
        <v>6.0426376288850739E-2</v>
      </c>
      <c r="BA3" s="21">
        <f>Z3*BG3</f>
        <v>3.0582367293084394</v>
      </c>
      <c r="BB3" s="21">
        <f>DU3/BI$9</f>
        <v>9.7787372196690217E-2</v>
      </c>
      <c r="BC3" s="21" t="e">
        <f>CK3/BI$12</f>
        <v>#DIV/0!</v>
      </c>
      <c r="BD3" s="21" t="e">
        <f>DH3/BI$13</f>
        <v>#DIV/0!</v>
      </c>
      <c r="BE3" s="21" t="e">
        <f>Z3*BC3</f>
        <v>#DIV/0!</v>
      </c>
      <c r="BF3" s="21" t="e">
        <f>Z3*BD3</f>
        <v>#DIV/0!</v>
      </c>
      <c r="BG3" s="21">
        <f>EB3/BI$6</f>
        <v>8.9948139097307034E-2</v>
      </c>
      <c r="BH3" s="58"/>
      <c r="BI3" s="15"/>
      <c r="BJ3">
        <v>416</v>
      </c>
      <c r="BK3">
        <v>419</v>
      </c>
      <c r="BL3">
        <f t="shared" ref="BL3:BL14" si="5">BJ3-BK3</f>
        <v>-3</v>
      </c>
      <c r="BM3">
        <v>161</v>
      </c>
      <c r="BN3">
        <v>847</v>
      </c>
      <c r="BO3" s="28">
        <v>1053</v>
      </c>
      <c r="BP3" s="28">
        <v>567</v>
      </c>
      <c r="BQ3" s="28">
        <f>Z3*BO$45</f>
        <v>523.46400000000006</v>
      </c>
      <c r="BR3" s="28">
        <f>Z3*BN$44</f>
        <v>391.56329651656756</v>
      </c>
      <c r="BS3" s="28"/>
      <c r="BT3" s="28">
        <f>BW3*BZ$4</f>
        <v>476438.59323978366</v>
      </c>
      <c r="BU3" s="28">
        <f>AVERAGE(AW3,AX3,BT3)</f>
        <v>255473.94622262358</v>
      </c>
      <c r="BV3" s="446">
        <f>BU3-(BX3*BU$42)</f>
        <v>338953.07808629132</v>
      </c>
      <c r="BW3" s="21">
        <f>AE3*BX3</f>
        <v>5.1439074081721214</v>
      </c>
      <c r="BX3" s="21">
        <f>EA3/BZ3</f>
        <v>0.19784259262200468</v>
      </c>
      <c r="BY3" s="323" t="s">
        <v>544</v>
      </c>
      <c r="BZ3" s="445">
        <f>SUM(EA3,EA11,EA12,EA15,EA19,EA20,EA21,EA31,EA34,EA35)</f>
        <v>9.4397661952794838</v>
      </c>
      <c r="CA3" s="28">
        <v>260</v>
      </c>
      <c r="CB3" s="28">
        <v>293</v>
      </c>
      <c r="CC3" s="28">
        <f t="shared" ref="CC3:CC40" si="6">CA3+CB3</f>
        <v>553</v>
      </c>
      <c r="CD3" s="28">
        <f t="shared" ref="CD3:CD40" si="7">AE3*CC$43</f>
        <v>252.76979742173114</v>
      </c>
      <c r="CE3" s="130">
        <f t="shared" ref="CE3:CE40" si="8">CC3/CD3</f>
        <v>2.1877613767176181</v>
      </c>
      <c r="CF3" s="58">
        <f t="shared" ref="CF3:CF40" si="9">(CE3-CE$43)/CE$44</f>
        <v>2.2503024095571562</v>
      </c>
      <c r="CG3" s="28">
        <f>BP3+CA3</f>
        <v>827</v>
      </c>
      <c r="CH3" s="28">
        <f>Z3*BP$45</f>
        <v>255.63753399999999</v>
      </c>
      <c r="CI3" s="28">
        <f>BO3-BR3</f>
        <v>661.43670348343244</v>
      </c>
      <c r="CJ3" s="28">
        <f>BN3-BR3</f>
        <v>455.43670348343244</v>
      </c>
      <c r="CK3" s="23">
        <f>(CI3-CI$41)/CI$42</f>
        <v>0.69752606752130675</v>
      </c>
      <c r="CL3" s="66">
        <f>Z3*CA$45</f>
        <v>409.30491999999998</v>
      </c>
      <c r="CM3" s="66">
        <f>BP3-CH3</f>
        <v>311.36246600000004</v>
      </c>
      <c r="CN3" s="66">
        <f>CG3-CL3</f>
        <v>417.69508000000002</v>
      </c>
      <c r="CO3" s="23">
        <f>(CM3-CM$41)/CM$42</f>
        <v>1.2525443288424396</v>
      </c>
      <c r="CP3" s="23">
        <f>(CJ3-CJ$41)/CJ$42</f>
        <v>1.1033761046732229</v>
      </c>
      <c r="CQ3">
        <v>150</v>
      </c>
      <c r="CR3">
        <f>BJ3-BM3</f>
        <v>255</v>
      </c>
      <c r="CS3">
        <v>269</v>
      </c>
      <c r="CT3" s="21">
        <v>0.185</v>
      </c>
      <c r="CU3" s="21">
        <v>0.109</v>
      </c>
      <c r="CV3" s="28">
        <v>398452</v>
      </c>
      <c r="CW3" s="66">
        <v>425272.83999999997</v>
      </c>
      <c r="CX3">
        <v>79541</v>
      </c>
      <c r="CY3" s="23">
        <f>(CN3-CN$41)/CN$42</f>
        <v>1.1624593371215675</v>
      </c>
      <c r="CZ3" s="28">
        <v>175164</v>
      </c>
      <c r="DA3" s="28">
        <v>175164</v>
      </c>
      <c r="DB3" s="28">
        <v>0</v>
      </c>
      <c r="DC3" s="28">
        <f>(CZ3+DB3)</f>
        <v>175164</v>
      </c>
      <c r="DD3" s="28">
        <f>Z3*CZ$44</f>
        <v>81255.24808836024</v>
      </c>
      <c r="DE3" s="28">
        <f>Z3*DA$45</f>
        <v>125424.64</v>
      </c>
      <c r="DF3" s="28">
        <f t="shared" ref="DF3:DF40" si="10">CZ3-DD3</f>
        <v>93908.75191163976</v>
      </c>
      <c r="DG3" s="28">
        <f t="shared" ref="DG3:DG40" si="11">DA3-DE3</f>
        <v>49739.360000000001</v>
      </c>
      <c r="DH3" s="23">
        <f>(DG3-DG$41)/DG$42</f>
        <v>6.6481547708884259E-2</v>
      </c>
      <c r="DI3" s="66">
        <f>Z3*DB$45</f>
        <v>125437.186</v>
      </c>
      <c r="DJ3" s="66">
        <f>DC3-DI3</f>
        <v>49726.813999999998</v>
      </c>
      <c r="DK3" s="201">
        <f>(DF3-DF$41)/DF$42</f>
        <v>0.38278329877165479</v>
      </c>
      <c r="DL3" s="201">
        <f t="shared" ref="DL3:DL40" si="12">(0.6*CP3)+(0.4*DK3)</f>
        <v>0.81513898231259563</v>
      </c>
      <c r="DM3" s="28">
        <v>83945.99</v>
      </c>
      <c r="DN3">
        <f t="shared" ref="DN3:DN14" si="13">CV3-CX3</f>
        <v>318911</v>
      </c>
      <c r="DO3" s="28">
        <f t="shared" ref="DO3:DO14" si="14">CW3-DM3</f>
        <v>341326.85</v>
      </c>
      <c r="DP3" s="21">
        <v>0.70499999999999996</v>
      </c>
      <c r="DQ3" s="21">
        <f>(DO3-DO$42)/DO$43</f>
        <v>0.95431275400111271</v>
      </c>
      <c r="DR3" s="21">
        <f t="shared" ref="DR3:DR14" si="15">(0.6*CU3)+(0.4*DP3)</f>
        <v>0.34739999999999999</v>
      </c>
      <c r="DS3" s="23">
        <f t="shared" ref="DS3:DS40" si="16">(0.6*CK3)+(0.4*DH3)</f>
        <v>0.44510825959633776</v>
      </c>
      <c r="DT3" s="24">
        <f>(DJ3-DJ$41)/DJ$42</f>
        <v>5.6379415602299872E-2</v>
      </c>
      <c r="DU3" s="23">
        <f t="shared" ref="DU3:DU40" si="17">(0.6*CO3)+(0.4*DK3)</f>
        <v>0.9046399168141257</v>
      </c>
      <c r="DV3" s="66">
        <v>259246</v>
      </c>
      <c r="DW3" s="66">
        <f t="shared" ref="DW3:DW40" si="18">DB3+DV3</f>
        <v>259246</v>
      </c>
      <c r="DX3" s="66">
        <f t="shared" ref="DX3:DX40" si="19">AE3*DW$43</f>
        <v>103025.49079189687</v>
      </c>
      <c r="DY3" s="130">
        <f t="shared" ref="DY3:DY40" si="20">DW3/DX3</f>
        <v>2.5163287066853766</v>
      </c>
      <c r="DZ3" s="214">
        <f t="shared" ref="DZ3:DZ40" si="21">(DY3-DY$43)/DY$44</f>
        <v>1.2935159302133907</v>
      </c>
      <c r="EA3" s="23">
        <f t="shared" ref="EA3:EA40" si="22">(0.6*CF3)+(0.4*DZ3)</f>
        <v>1.8675878178196501</v>
      </c>
      <c r="EB3" s="24">
        <f>(0.6*CY3)+(0.4*DT3)</f>
        <v>0.7200273685138604</v>
      </c>
      <c r="EC3" s="15"/>
    </row>
    <row r="4" spans="1:133" x14ac:dyDescent="0.25">
      <c r="A4" s="9" t="s">
        <v>3</v>
      </c>
      <c r="B4" s="9" t="s">
        <v>35</v>
      </c>
      <c r="C4" s="1">
        <f t="shared" si="0"/>
        <v>50</v>
      </c>
      <c r="D4">
        <v>0</v>
      </c>
      <c r="E4" s="8">
        <v>0</v>
      </c>
      <c r="F4">
        <v>0</v>
      </c>
      <c r="G4">
        <v>0</v>
      </c>
      <c r="H4">
        <v>0</v>
      </c>
      <c r="I4" s="8">
        <v>50</v>
      </c>
      <c r="J4">
        <v>0</v>
      </c>
      <c r="K4">
        <v>0</v>
      </c>
      <c r="L4" s="95">
        <v>405</v>
      </c>
      <c r="M4" s="60">
        <v>217</v>
      </c>
      <c r="N4" s="85">
        <f t="shared" si="1"/>
        <v>8.1</v>
      </c>
      <c r="O4" s="87">
        <v>4.34</v>
      </c>
      <c r="P4" s="96">
        <f>O4/O43</f>
        <v>4.0562787706228169E-2</v>
      </c>
      <c r="Q4" s="97">
        <f>N4/N$43</f>
        <v>4.6508078150503791E-2</v>
      </c>
      <c r="R4" s="66">
        <v>0</v>
      </c>
      <c r="S4" s="28">
        <v>2135</v>
      </c>
      <c r="T4" s="28">
        <f t="shared" si="2"/>
        <v>0</v>
      </c>
      <c r="U4" s="28">
        <f t="shared" si="3"/>
        <v>42.7</v>
      </c>
      <c r="V4" s="39">
        <f>U4/U43</f>
        <v>3.5730687932302834E-4</v>
      </c>
      <c r="W4" s="39">
        <f>T4/T$43</f>
        <v>0</v>
      </c>
      <c r="X4" s="39">
        <f t="shared" ref="X4:X40" si="23">(0.6*P4)+(0.4*V4)</f>
        <v>2.448059537546611E-2</v>
      </c>
      <c r="Y4" s="39">
        <f t="shared" ref="Y4:Y40" si="24">(0.6*Q4)+(0.4*W4)</f>
        <v>2.7904846890302273E-2</v>
      </c>
      <c r="Z4" s="194">
        <v>86</v>
      </c>
      <c r="AA4" s="24">
        <v>-0.8935292141129656</v>
      </c>
      <c r="AB4" s="24">
        <f t="shared" si="4"/>
        <v>0.41883083300437396</v>
      </c>
      <c r="AC4" s="24">
        <v>0.59099999999999997</v>
      </c>
      <c r="AD4">
        <v>9.2999999999999999E-2</v>
      </c>
      <c r="AE4" s="194">
        <v>52</v>
      </c>
      <c r="AF4" s="252"/>
      <c r="AG4" s="241">
        <v>-0.49369575666111093</v>
      </c>
      <c r="AH4" s="252"/>
      <c r="AI4" s="186"/>
      <c r="AJ4" s="59"/>
      <c r="AK4" s="58"/>
      <c r="AL4" s="59">
        <f>AJ4-AF4</f>
        <v>0</v>
      </c>
      <c r="AM4" s="59"/>
      <c r="AN4" s="21"/>
      <c r="AO4" s="31"/>
      <c r="AP4" s="51"/>
      <c r="AQ4" s="59"/>
      <c r="AR4" s="21"/>
      <c r="AS4" s="21"/>
      <c r="AT4" s="31"/>
      <c r="AU4" s="31"/>
      <c r="AV4" s="31"/>
      <c r="AW4" s="51"/>
      <c r="AX4" s="51"/>
      <c r="AY4" s="21"/>
      <c r="AZ4" s="21"/>
      <c r="BA4" s="21"/>
      <c r="BB4" s="21"/>
      <c r="BC4" s="21"/>
      <c r="BD4" s="21"/>
      <c r="BE4" s="21"/>
      <c r="BF4" s="21"/>
      <c r="BG4" s="21"/>
      <c r="BH4" s="273" t="s">
        <v>472</v>
      </c>
      <c r="BI4" s="273" t="s">
        <v>476</v>
      </c>
      <c r="BJ4">
        <v>910</v>
      </c>
      <c r="BK4">
        <v>871</v>
      </c>
      <c r="BL4">
        <f t="shared" si="5"/>
        <v>39</v>
      </c>
      <c r="BM4">
        <v>268</v>
      </c>
      <c r="BN4">
        <v>623</v>
      </c>
      <c r="BO4" s="28">
        <v>1025</v>
      </c>
      <c r="BP4" s="28">
        <v>291</v>
      </c>
      <c r="BQ4" s="28">
        <f>Z4*BO$45</f>
        <v>1324.056</v>
      </c>
      <c r="BR4" s="28">
        <f>Z4*BN$44</f>
        <v>990.42480883602389</v>
      </c>
      <c r="BS4" s="28"/>
      <c r="BT4" s="28"/>
      <c r="BU4" s="28"/>
      <c r="BV4" s="28"/>
      <c r="BW4" s="21"/>
      <c r="BX4" s="21"/>
      <c r="BY4" s="323" t="s">
        <v>547</v>
      </c>
      <c r="BZ4" s="436">
        <f>BS1/BW41</f>
        <v>92621.922486953408</v>
      </c>
      <c r="CA4" s="28">
        <v>165</v>
      </c>
      <c r="CB4" s="28">
        <v>136</v>
      </c>
      <c r="CC4" s="28">
        <f t="shared" si="6"/>
        <v>301</v>
      </c>
      <c r="CD4" s="28">
        <f t="shared" si="7"/>
        <v>505.53959484346228</v>
      </c>
      <c r="CE4" s="31">
        <f t="shared" si="8"/>
        <v>0.59540341265099739</v>
      </c>
      <c r="CF4" s="58">
        <f t="shared" si="9"/>
        <v>-0.70214907270118376</v>
      </c>
      <c r="CG4" s="28">
        <f>BP4+CA4</f>
        <v>456</v>
      </c>
      <c r="CH4" s="28">
        <f>Z4*BP$45</f>
        <v>646.61258599999996</v>
      </c>
      <c r="CI4" s="28">
        <f>BO4-BR4</f>
        <v>34.575191163976115</v>
      </c>
      <c r="CJ4" s="28">
        <f>BN4-BR4</f>
        <v>-367.42480883602389</v>
      </c>
      <c r="CK4" s="21">
        <f>(CI4-CI$41)/CI$42</f>
        <v>-0.37252909395854195</v>
      </c>
      <c r="CL4" s="66">
        <f>Z4*CA$45</f>
        <v>1035.3006800000001</v>
      </c>
      <c r="CM4" s="66">
        <f>BP4-CH4</f>
        <v>-355.61258599999996</v>
      </c>
      <c r="CN4" s="66">
        <f t="shared" ref="CN4:CN40" si="25">CG4-CL4</f>
        <v>-579.30068000000006</v>
      </c>
      <c r="CO4" s="24">
        <f>(CM4-CM$41)/CM$42</f>
        <v>-1.5025021996157142</v>
      </c>
      <c r="CP4" s="21">
        <f>(CJ4-CJ$41)/CJ$42</f>
        <v>-0.89015169667488858</v>
      </c>
      <c r="CQ4">
        <v>251</v>
      </c>
      <c r="CR4">
        <f>BJ4-BM4</f>
        <v>642</v>
      </c>
      <c r="CS4">
        <v>620</v>
      </c>
      <c r="CT4" s="23">
        <v>1.2010000000000001</v>
      </c>
      <c r="CU4" s="21">
        <v>0.97099999999999997</v>
      </c>
      <c r="CV4" s="28">
        <v>0</v>
      </c>
      <c r="CW4" s="66">
        <v>0</v>
      </c>
      <c r="CX4">
        <v>139354</v>
      </c>
      <c r="CY4" s="21">
        <f>(CN4-CN$41)/CN$42</f>
        <v>-1.7216941569757822</v>
      </c>
      <c r="CZ4" s="28">
        <v>0</v>
      </c>
      <c r="DA4" s="28">
        <v>19125</v>
      </c>
      <c r="DB4" s="28">
        <v>0</v>
      </c>
      <c r="DC4" s="28">
        <f t="shared" ref="DC4:DC40" si="26">(CZ4+DB4)</f>
        <v>0</v>
      </c>
      <c r="DD4" s="28">
        <f>Z4*CZ$44</f>
        <v>205527.98045879355</v>
      </c>
      <c r="DE4" s="28">
        <f>Z4*DA$45</f>
        <v>317250.56</v>
      </c>
      <c r="DF4" s="28">
        <f t="shared" si="10"/>
        <v>-205527.98045879355</v>
      </c>
      <c r="DG4" s="28">
        <f t="shared" si="11"/>
        <v>-298125.56</v>
      </c>
      <c r="DH4" s="21">
        <f>(DG4-DG$41)/DG$42</f>
        <v>-0.70138467696488571</v>
      </c>
      <c r="DI4" s="66">
        <f>Z4*DB$45</f>
        <v>317282.29399999999</v>
      </c>
      <c r="DJ4" s="66">
        <f t="shared" ref="DJ4:DJ40" si="27">DC4-DI4</f>
        <v>-317282.29399999999</v>
      </c>
      <c r="DK4" s="30">
        <f>(DF4-DF$41)/DF$42</f>
        <v>-0.83775661744410757</v>
      </c>
      <c r="DL4" s="214">
        <f t="shared" si="12"/>
        <v>-0.86919366498257611</v>
      </c>
      <c r="DM4" s="28">
        <v>140448.95000000001</v>
      </c>
      <c r="DN4">
        <f t="shared" si="13"/>
        <v>-139354</v>
      </c>
      <c r="DO4" s="28">
        <f t="shared" si="14"/>
        <v>-140448.95000000001</v>
      </c>
      <c r="DP4" s="21">
        <v>-0.32100000000000001</v>
      </c>
      <c r="DQ4" s="21">
        <f>(DO4-DO$42)/DO$43</f>
        <v>-0.40942291748906512</v>
      </c>
      <c r="DR4" s="21">
        <f t="shared" si="15"/>
        <v>0.45419999999999999</v>
      </c>
      <c r="DS4" s="21">
        <f t="shared" si="16"/>
        <v>-0.5040713271610795</v>
      </c>
      <c r="DT4" s="24">
        <f>(DJ4-DJ$41)/DJ$42</f>
        <v>-0.86747844800723672</v>
      </c>
      <c r="DU4" s="21">
        <f t="shared" si="17"/>
        <v>-1.2366039667470714</v>
      </c>
      <c r="DV4" s="66">
        <v>156506</v>
      </c>
      <c r="DW4" s="66">
        <f t="shared" si="18"/>
        <v>156506</v>
      </c>
      <c r="DX4" s="66">
        <f t="shared" si="19"/>
        <v>206050.98158379373</v>
      </c>
      <c r="DY4" s="58">
        <f t="shared" si="20"/>
        <v>0.75954988807638602</v>
      </c>
      <c r="DZ4" s="214">
        <f t="shared" si="21"/>
        <v>-0.11773550166288259</v>
      </c>
      <c r="EA4" s="24">
        <f t="shared" si="22"/>
        <v>-0.46838364428586327</v>
      </c>
      <c r="EB4" s="24">
        <f t="shared" ref="EB4:EB40" si="28">(0.6*CY4)+(0.4*DT4)</f>
        <v>-1.3800078733883641</v>
      </c>
      <c r="EC4" s="15"/>
    </row>
    <row r="5" spans="1:133" x14ac:dyDescent="0.25">
      <c r="A5" s="9" t="s">
        <v>3</v>
      </c>
      <c r="B5" s="308" t="s">
        <v>505</v>
      </c>
      <c r="E5" s="8"/>
      <c r="I5" s="8"/>
      <c r="L5" s="95"/>
      <c r="M5" s="60"/>
      <c r="N5" s="85"/>
      <c r="O5" s="87"/>
      <c r="P5" s="96"/>
      <c r="Q5" s="97"/>
      <c r="R5" s="66"/>
      <c r="S5" s="28"/>
      <c r="T5" s="28"/>
      <c r="U5" s="28"/>
      <c r="V5" s="39"/>
      <c r="W5" s="39"/>
      <c r="X5" s="39"/>
      <c r="Y5" s="39"/>
      <c r="Z5" s="194">
        <v>0</v>
      </c>
      <c r="AA5" s="24"/>
      <c r="AB5" s="24"/>
      <c r="AC5" s="24"/>
      <c r="AE5" s="194">
        <v>7</v>
      </c>
      <c r="AF5" s="252"/>
      <c r="AG5" s="241"/>
      <c r="AH5" s="252"/>
      <c r="AI5" s="186"/>
      <c r="AJ5" s="59"/>
      <c r="AK5" s="58"/>
      <c r="AL5" s="59"/>
      <c r="AM5" s="59"/>
      <c r="AN5" s="21"/>
      <c r="AO5" s="31"/>
      <c r="AP5" s="51"/>
      <c r="AQ5" s="59"/>
      <c r="AR5" s="21"/>
      <c r="AS5" s="21"/>
      <c r="AT5" s="31"/>
      <c r="AU5" s="31"/>
      <c r="AV5" s="31"/>
      <c r="AW5" s="51"/>
      <c r="AX5" s="51"/>
      <c r="AY5" s="21"/>
      <c r="AZ5" s="21"/>
      <c r="BA5" s="21"/>
      <c r="BB5" s="21"/>
      <c r="BC5" s="21"/>
      <c r="BD5" s="21"/>
      <c r="BE5" s="21"/>
      <c r="BF5" s="21"/>
      <c r="BG5" s="21"/>
      <c r="BH5" s="273"/>
      <c r="BI5" s="273"/>
      <c r="BO5" s="28"/>
      <c r="BP5" s="28"/>
      <c r="BQ5" s="28"/>
      <c r="BR5" s="28"/>
      <c r="BS5" s="28"/>
      <c r="BT5" s="28"/>
      <c r="BU5" s="28"/>
      <c r="BV5" s="28"/>
      <c r="BW5" s="21"/>
      <c r="BX5" s="21"/>
      <c r="BY5" s="28"/>
      <c r="BZ5" s="28"/>
      <c r="CA5" s="28">
        <v>5</v>
      </c>
      <c r="CB5" s="28">
        <v>3</v>
      </c>
      <c r="CC5" s="28">
        <f t="shared" si="6"/>
        <v>8</v>
      </c>
      <c r="CD5" s="28">
        <f t="shared" si="7"/>
        <v>68.05340699815838</v>
      </c>
      <c r="CE5" s="31">
        <f t="shared" si="8"/>
        <v>0.11755473168619598</v>
      </c>
      <c r="CF5" s="58">
        <f t="shared" si="9"/>
        <v>-1.5881464917781765</v>
      </c>
      <c r="CG5" s="28"/>
      <c r="CH5" s="28"/>
      <c r="CI5" s="28"/>
      <c r="CJ5" s="28"/>
      <c r="CK5" s="21"/>
      <c r="CL5" s="66"/>
      <c r="CM5" s="66"/>
      <c r="CN5" s="66"/>
      <c r="CO5" s="24"/>
      <c r="CP5" s="21"/>
      <c r="CT5" s="23"/>
      <c r="CU5" s="21"/>
      <c r="CV5" s="28"/>
      <c r="CW5" s="66"/>
      <c r="CY5" s="21"/>
      <c r="CZ5" s="28"/>
      <c r="DA5" s="28"/>
      <c r="DB5" s="28">
        <v>0</v>
      </c>
      <c r="DC5" s="28"/>
      <c r="DD5" s="28"/>
      <c r="DE5" s="28"/>
      <c r="DF5" s="28"/>
      <c r="DG5" s="28"/>
      <c r="DH5" s="21"/>
      <c r="DI5" s="66"/>
      <c r="DJ5" s="66"/>
      <c r="DK5" s="30"/>
      <c r="DL5" s="214"/>
      <c r="DM5" s="28"/>
      <c r="DO5" s="28"/>
      <c r="DP5" s="21"/>
      <c r="DQ5" s="21"/>
      <c r="DR5" s="21"/>
      <c r="DS5" s="21"/>
      <c r="DT5" s="24"/>
      <c r="DU5" s="21"/>
      <c r="DV5" s="66">
        <v>0</v>
      </c>
      <c r="DW5" s="66">
        <f t="shared" si="18"/>
        <v>0</v>
      </c>
      <c r="DX5" s="66">
        <f t="shared" si="19"/>
        <v>27737.632136279924</v>
      </c>
      <c r="DY5" s="58">
        <f t="shared" si="20"/>
        <v>0</v>
      </c>
      <c r="DZ5" s="214">
        <f t="shared" si="21"/>
        <v>-0.72789533269841444</v>
      </c>
      <c r="EA5" s="24">
        <f t="shared" si="22"/>
        <v>-1.2440460281462715</v>
      </c>
      <c r="EB5" s="24"/>
      <c r="EC5" s="15"/>
    </row>
    <row r="6" spans="1:133" x14ac:dyDescent="0.25">
      <c r="A6" s="7" t="s">
        <v>43</v>
      </c>
      <c r="B6" s="7" t="s">
        <v>44</v>
      </c>
      <c r="C6" s="1">
        <f t="shared" si="0"/>
        <v>10</v>
      </c>
      <c r="D6">
        <v>10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95">
        <v>23</v>
      </c>
      <c r="M6" s="60">
        <v>11</v>
      </c>
      <c r="N6" s="85">
        <f t="shared" si="1"/>
        <v>2.2999999999999998</v>
      </c>
      <c r="O6" s="87">
        <v>1.1000000000000001</v>
      </c>
      <c r="P6" s="96">
        <f>O6/O43</f>
        <v>1.0280890893283639E-2</v>
      </c>
      <c r="Q6" s="97">
        <f t="shared" ref="Q6:Q14" si="29">N6/N$43</f>
        <v>1.3205997499525769E-2</v>
      </c>
      <c r="R6" s="66">
        <v>188988</v>
      </c>
      <c r="S6" s="28">
        <v>250887</v>
      </c>
      <c r="T6" s="28">
        <f t="shared" si="2"/>
        <v>18898.8</v>
      </c>
      <c r="U6" s="28">
        <f t="shared" si="3"/>
        <v>25088.7</v>
      </c>
      <c r="V6" s="39">
        <f>U6/U43</f>
        <v>0.20993829281666654</v>
      </c>
      <c r="W6" s="39">
        <f t="shared" ref="W6:W14" si="30">T6/T$43</f>
        <v>0.17424597568308509</v>
      </c>
      <c r="X6" s="39">
        <f>(0.6*P6)+(0.4*V6)</f>
        <v>9.0143851662636804E-2</v>
      </c>
      <c r="Y6" s="39">
        <f t="shared" si="24"/>
        <v>7.7621988772949485E-2</v>
      </c>
      <c r="Z6" s="194">
        <v>11</v>
      </c>
      <c r="AA6" s="24">
        <v>-2.2656124443612549E-2</v>
      </c>
      <c r="AB6" s="24">
        <f t="shared" si="4"/>
        <v>-0.15877169526952686</v>
      </c>
      <c r="AC6" s="24">
        <v>-0.159</v>
      </c>
      <c r="AD6">
        <v>-6.5000000000000002E-2</v>
      </c>
      <c r="AE6" s="194">
        <v>12</v>
      </c>
      <c r="AF6" s="252"/>
      <c r="AG6" s="241">
        <v>-6.8000000161179269E-2</v>
      </c>
      <c r="AH6" s="252"/>
      <c r="AI6" s="186"/>
      <c r="AJ6" s="59"/>
      <c r="AK6" s="59"/>
      <c r="AL6" s="59"/>
      <c r="AM6" s="59"/>
      <c r="AN6" s="21"/>
      <c r="AO6" s="56" t="e">
        <f>SUM(AP6:AQ6)</f>
        <v>#DIV/0!</v>
      </c>
      <c r="AP6" s="51"/>
      <c r="AQ6" s="56" t="e">
        <f>BF6*BI$14</f>
        <v>#DIV/0!</v>
      </c>
      <c r="AR6" s="21"/>
      <c r="AS6" s="21"/>
      <c r="AT6" s="31"/>
      <c r="AU6" s="31"/>
      <c r="AV6" s="31"/>
      <c r="AW6" s="51"/>
      <c r="AX6" s="51"/>
      <c r="AY6" s="21"/>
      <c r="AZ6" s="21"/>
      <c r="BA6" s="21"/>
      <c r="BB6" s="21"/>
      <c r="BC6" s="21"/>
      <c r="BD6" s="21" t="e">
        <f>DH6/BI$13</f>
        <v>#DIV/0!</v>
      </c>
      <c r="BE6" s="21"/>
      <c r="BF6" s="21" t="e">
        <f>Z6*BD6</f>
        <v>#DIV/0!</v>
      </c>
      <c r="BG6" s="21"/>
      <c r="BH6" s="57">
        <v>5153419.7317922032</v>
      </c>
      <c r="BI6" s="23">
        <f>SUM(EB3,EB11,EB15,EB19,EB20,EB21,EB24,EB31,EB32,EB34)</f>
        <v>8.0049167858261718</v>
      </c>
      <c r="BJ6">
        <v>46</v>
      </c>
      <c r="BK6">
        <v>46</v>
      </c>
      <c r="BL6">
        <f t="shared" si="5"/>
        <v>0</v>
      </c>
      <c r="BM6">
        <v>54</v>
      </c>
      <c r="BN6">
        <v>40</v>
      </c>
      <c r="BO6" s="28">
        <v>69</v>
      </c>
      <c r="BP6" s="28">
        <v>30</v>
      </c>
      <c r="BQ6" s="28">
        <f t="shared" ref="BQ6:BQ40" si="31">Z6*BO$45</f>
        <v>169.35599999999999</v>
      </c>
      <c r="BR6" s="28">
        <f t="shared" ref="BR6:BR40" si="32">Z6*BN$44</f>
        <v>126.68224299065422</v>
      </c>
      <c r="BS6" s="28"/>
      <c r="BT6" s="28"/>
      <c r="BU6" s="28"/>
      <c r="BV6" s="28"/>
      <c r="BW6" s="21"/>
      <c r="BX6" s="21"/>
      <c r="BY6" s="28"/>
      <c r="BZ6" s="28"/>
      <c r="CA6" s="28">
        <v>13</v>
      </c>
      <c r="CB6" s="28">
        <v>13</v>
      </c>
      <c r="CC6" s="28">
        <f t="shared" si="6"/>
        <v>26</v>
      </c>
      <c r="CD6" s="28">
        <f t="shared" si="7"/>
        <v>116.66298342541438</v>
      </c>
      <c r="CE6" s="31">
        <f t="shared" si="8"/>
        <v>0.2228641788217465</v>
      </c>
      <c r="CF6" s="58">
        <f t="shared" si="9"/>
        <v>-1.3928882393578972</v>
      </c>
      <c r="CG6" s="28">
        <f t="shared" ref="CG6:CG41" si="33">BP6+CA6</f>
        <v>43</v>
      </c>
      <c r="CH6" s="28">
        <f t="shared" ref="CH6:CH40" si="34">Z6*BP$45</f>
        <v>82.706260999999998</v>
      </c>
      <c r="CI6" s="28">
        <f t="shared" ref="CI6:CI40" si="35">BO6-BR6</f>
        <v>-57.682242990654217</v>
      </c>
      <c r="CJ6" s="28">
        <f t="shared" ref="CJ6:CJ40" si="36">BN6-BR6</f>
        <v>-86.682242990654217</v>
      </c>
      <c r="CK6" s="21">
        <f t="shared" ref="CK6:CK40" si="37">(CI6-CI$41)/CI$42</f>
        <v>-0.53001291081750435</v>
      </c>
      <c r="CL6" s="66">
        <f t="shared" ref="CL6:CL40" si="38">Z6*CA$45</f>
        <v>132.42218</v>
      </c>
      <c r="CM6" s="66">
        <f t="shared" ref="CM6:CM40" si="39">BP6-CH6</f>
        <v>-52.706260999999998</v>
      </c>
      <c r="CN6" s="66">
        <f t="shared" si="25"/>
        <v>-89.422179999999997</v>
      </c>
      <c r="CO6" s="24">
        <f t="shared" ref="CO6:CO40" si="40">(CM6-CM$41)/CM$42</f>
        <v>-0.25129944977243046</v>
      </c>
      <c r="CP6" s="21">
        <f t="shared" ref="CP6:CP35" si="41">(CJ6-CJ$41)/CJ$42</f>
        <v>-0.21000309128323258</v>
      </c>
      <c r="CQ6">
        <v>50</v>
      </c>
      <c r="CR6">
        <f t="shared" ref="CR6:CR24" si="42">BJ6-BM6</f>
        <v>-8</v>
      </c>
      <c r="CS6">
        <v>-4</v>
      </c>
      <c r="CT6" s="21">
        <v>-0.505</v>
      </c>
      <c r="CU6" s="21">
        <v>-0.56100000000000005</v>
      </c>
      <c r="CV6" s="28">
        <v>188988</v>
      </c>
      <c r="CW6" s="66">
        <v>188998.54</v>
      </c>
      <c r="CX6">
        <v>23814</v>
      </c>
      <c r="CY6" s="21">
        <f t="shared" ref="CY6:CY40" si="43">(CN6-CN$41)/CN$42</f>
        <v>-0.30455193416616011</v>
      </c>
      <c r="CZ6" s="28">
        <v>89489</v>
      </c>
      <c r="DA6" s="28">
        <v>316950</v>
      </c>
      <c r="DB6" s="28">
        <v>148546</v>
      </c>
      <c r="DC6" s="28">
        <f t="shared" si="26"/>
        <v>238035</v>
      </c>
      <c r="DD6" s="28">
        <f t="shared" ref="DD6:DD40" si="44">Z6*CZ$44</f>
        <v>26288.462616822428</v>
      </c>
      <c r="DE6" s="28">
        <f t="shared" ref="DE6:DE40" si="45">Z6*DA$45</f>
        <v>40578.559999999998</v>
      </c>
      <c r="DF6" s="28">
        <f t="shared" si="10"/>
        <v>63200.537383177572</v>
      </c>
      <c r="DG6" s="28">
        <f t="shared" si="11"/>
        <v>276371.44</v>
      </c>
      <c r="DH6" s="23">
        <f t="shared" ref="DH6:DH40" si="46">(DG6-DG$41)/DG$42</f>
        <v>0.56674216513349773</v>
      </c>
      <c r="DI6" s="66">
        <f t="shared" ref="DI6:DI40" si="47">Z6*DB$45</f>
        <v>40582.618999999999</v>
      </c>
      <c r="DJ6" s="66">
        <f t="shared" si="27"/>
        <v>197452.38099999999</v>
      </c>
      <c r="DK6" s="201">
        <f t="shared" ref="DK6:DK35" si="48">(DF6-DF$41)/DF$42</f>
        <v>0.2576129454519504</v>
      </c>
      <c r="DL6" s="214">
        <f t="shared" si="12"/>
        <v>-2.2956676589159383E-2</v>
      </c>
      <c r="DM6" s="28">
        <v>27751.57</v>
      </c>
      <c r="DN6">
        <f t="shared" si="13"/>
        <v>165174</v>
      </c>
      <c r="DO6" s="28">
        <f t="shared" si="14"/>
        <v>161246.97</v>
      </c>
      <c r="DP6" s="21">
        <v>0.36</v>
      </c>
      <c r="DQ6" s="21">
        <f t="shared" ref="DQ6:DQ14" si="49">(DO6-DO$42)/DO$43</f>
        <v>0.44457076182618283</v>
      </c>
      <c r="DR6" s="21">
        <f t="shared" si="15"/>
        <v>-0.19260000000000002</v>
      </c>
      <c r="DS6" s="21">
        <f t="shared" si="16"/>
        <v>-9.1310880437103503E-2</v>
      </c>
      <c r="DT6" s="24">
        <f t="shared" ref="DT6:DT40" si="50">(DJ6-DJ$41)/DJ$42</f>
        <v>0.42824328424810865</v>
      </c>
      <c r="DU6" s="21">
        <f t="shared" si="17"/>
        <v>-4.7734491682678112E-2</v>
      </c>
      <c r="DV6" s="66">
        <v>43774</v>
      </c>
      <c r="DW6" s="66">
        <f t="shared" si="18"/>
        <v>192320</v>
      </c>
      <c r="DX6" s="66">
        <f t="shared" si="19"/>
        <v>47550.226519337011</v>
      </c>
      <c r="DY6" s="130">
        <f t="shared" si="20"/>
        <v>4.0445653801836299</v>
      </c>
      <c r="DZ6" s="214">
        <f t="shared" si="21"/>
        <v>2.5211754231869734</v>
      </c>
      <c r="EA6" s="24">
        <f t="shared" si="22"/>
        <v>0.17273722566005123</v>
      </c>
      <c r="EB6" s="24">
        <f t="shared" si="28"/>
        <v>-1.1433846800452591E-2</v>
      </c>
      <c r="EC6" s="15"/>
    </row>
    <row r="7" spans="1:133" x14ac:dyDescent="0.25">
      <c r="A7" s="9" t="s">
        <v>43</v>
      </c>
      <c r="B7" s="9" t="s">
        <v>45</v>
      </c>
      <c r="C7" s="1">
        <f t="shared" si="0"/>
        <v>87</v>
      </c>
      <c r="D7">
        <v>87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s="95">
        <v>35.5</v>
      </c>
      <c r="M7" s="60">
        <v>29.5</v>
      </c>
      <c r="N7" s="85">
        <f t="shared" si="1"/>
        <v>0.40804597701149425</v>
      </c>
      <c r="O7" s="87">
        <v>0.33908045977011492</v>
      </c>
      <c r="P7" s="96">
        <f>O7/O43</f>
        <v>3.1691356463100034E-3</v>
      </c>
      <c r="Q7" s="97">
        <f t="shared" si="29"/>
        <v>2.3428931096110186E-3</v>
      </c>
      <c r="R7" s="66">
        <v>0</v>
      </c>
      <c r="S7" s="28">
        <v>0</v>
      </c>
      <c r="T7" s="28">
        <f t="shared" si="2"/>
        <v>0</v>
      </c>
      <c r="U7" s="28">
        <f t="shared" si="3"/>
        <v>0</v>
      </c>
      <c r="V7" s="39">
        <f>U7/U43</f>
        <v>0</v>
      </c>
      <c r="W7" s="39">
        <f t="shared" si="30"/>
        <v>0</v>
      </c>
      <c r="X7" s="39">
        <f t="shared" si="23"/>
        <v>1.9014813877860019E-3</v>
      </c>
      <c r="Y7" s="39">
        <f t="shared" si="24"/>
        <v>1.4057358657666112E-3</v>
      </c>
      <c r="Z7" s="194">
        <v>70</v>
      </c>
      <c r="AA7" s="24">
        <v>-1.1728805659965378</v>
      </c>
      <c r="AB7" s="24">
        <f t="shared" si="4"/>
        <v>-1.0530259184602673</v>
      </c>
      <c r="AC7" s="24">
        <v>-1.147</v>
      </c>
      <c r="AD7">
        <v>-1.1100000000000001</v>
      </c>
      <c r="AE7" s="194">
        <v>61</v>
      </c>
      <c r="AF7" s="253"/>
      <c r="AG7" s="242">
        <v>-0.69470573007239356</v>
      </c>
      <c r="AH7" s="253"/>
      <c r="AI7" s="187"/>
      <c r="AJ7" s="31"/>
      <c r="AK7" s="31"/>
      <c r="AL7" s="58"/>
      <c r="AM7" s="31"/>
      <c r="AN7" s="21"/>
      <c r="AO7" s="56" t="e">
        <f>SUM(AP7:AQ7)</f>
        <v>#DIV/0!</v>
      </c>
      <c r="AP7" s="51"/>
      <c r="AQ7" s="56" t="e">
        <f>BF7*BI$14</f>
        <v>#DIV/0!</v>
      </c>
      <c r="AR7" s="21"/>
      <c r="AS7" s="21"/>
      <c r="AT7" s="31"/>
      <c r="AU7" s="31"/>
      <c r="AV7" s="31"/>
      <c r="AW7" s="51"/>
      <c r="AX7" s="51"/>
      <c r="AY7" s="21"/>
      <c r="AZ7" s="21"/>
      <c r="BA7" s="21"/>
      <c r="BB7" s="21"/>
      <c r="BC7" s="21"/>
      <c r="BD7" s="21" t="e">
        <f>DH7/BI$13</f>
        <v>#DIV/0!</v>
      </c>
      <c r="BE7" s="21"/>
      <c r="BF7" s="21" t="e">
        <f>Z7*BD7</f>
        <v>#DIV/0!</v>
      </c>
      <c r="BG7" s="21"/>
      <c r="BH7" s="274" t="s">
        <v>473</v>
      </c>
      <c r="BJ7">
        <v>71</v>
      </c>
      <c r="BK7">
        <v>71</v>
      </c>
      <c r="BL7">
        <f t="shared" si="5"/>
        <v>0</v>
      </c>
      <c r="BM7">
        <v>467</v>
      </c>
      <c r="BN7">
        <v>87</v>
      </c>
      <c r="BO7" s="28">
        <v>119</v>
      </c>
      <c r="BP7" s="28">
        <v>81</v>
      </c>
      <c r="BQ7" s="28">
        <f t="shared" si="31"/>
        <v>1077.72</v>
      </c>
      <c r="BR7" s="28">
        <f t="shared" si="32"/>
        <v>806.15972812234497</v>
      </c>
      <c r="BS7" s="28"/>
      <c r="BT7" s="28"/>
      <c r="BU7" s="28"/>
      <c r="BV7" s="28"/>
      <c r="BW7" s="21"/>
      <c r="BX7" s="21"/>
      <c r="BY7" s="28"/>
      <c r="BZ7" s="28"/>
      <c r="CA7" s="28">
        <v>71</v>
      </c>
      <c r="CB7" s="28">
        <v>63</v>
      </c>
      <c r="CC7" s="28">
        <f t="shared" si="6"/>
        <v>134</v>
      </c>
      <c r="CD7" s="28">
        <f t="shared" si="7"/>
        <v>593.03683241252304</v>
      </c>
      <c r="CE7" s="31">
        <f t="shared" si="8"/>
        <v>0.22595561131486031</v>
      </c>
      <c r="CF7" s="58">
        <f t="shared" si="9"/>
        <v>-1.3871562967592079</v>
      </c>
      <c r="CG7" s="28">
        <f t="shared" si="33"/>
        <v>152</v>
      </c>
      <c r="CH7" s="28">
        <f t="shared" si="34"/>
        <v>526.31257000000005</v>
      </c>
      <c r="CI7" s="28">
        <f t="shared" si="35"/>
        <v>-687.15972812234497</v>
      </c>
      <c r="CJ7" s="28">
        <f t="shared" si="36"/>
        <v>-719.15972812234497</v>
      </c>
      <c r="CK7" s="21">
        <f t="shared" si="37"/>
        <v>-1.6045335485708363</v>
      </c>
      <c r="CL7" s="66">
        <f t="shared" si="38"/>
        <v>842.6866</v>
      </c>
      <c r="CM7" s="66">
        <f t="shared" si="39"/>
        <v>-445.31257000000005</v>
      </c>
      <c r="CN7" s="66">
        <f t="shared" si="25"/>
        <v>-690.6866</v>
      </c>
      <c r="CO7" s="24">
        <f t="shared" si="40"/>
        <v>-1.8730222494750188</v>
      </c>
      <c r="CP7" s="21">
        <f t="shared" si="41"/>
        <v>-1.7422918561115761</v>
      </c>
      <c r="CQ7">
        <v>436</v>
      </c>
      <c r="CR7">
        <f t="shared" si="42"/>
        <v>-396</v>
      </c>
      <c r="CS7">
        <v>-365</v>
      </c>
      <c r="CT7" s="21">
        <v>-1.5229999999999999</v>
      </c>
      <c r="CU7" s="21">
        <v>-1.4470000000000001</v>
      </c>
      <c r="CV7" s="28">
        <v>0</v>
      </c>
      <c r="CW7" s="66">
        <v>86356</v>
      </c>
      <c r="CX7">
        <v>255965</v>
      </c>
      <c r="CY7" s="21">
        <f t="shared" si="43"/>
        <v>-2.0439162799276871</v>
      </c>
      <c r="CZ7" s="28">
        <v>112242</v>
      </c>
      <c r="DA7" s="28">
        <v>571027</v>
      </c>
      <c r="DB7" s="28">
        <v>264087</v>
      </c>
      <c r="DC7" s="28">
        <f t="shared" si="26"/>
        <v>376329</v>
      </c>
      <c r="DD7" s="28">
        <f t="shared" si="44"/>
        <v>167290.21665250638</v>
      </c>
      <c r="DE7" s="28">
        <f t="shared" si="45"/>
        <v>258227.20000000001</v>
      </c>
      <c r="DF7" s="28">
        <f t="shared" si="10"/>
        <v>-55048.21665250638</v>
      </c>
      <c r="DG7" s="28">
        <f t="shared" si="11"/>
        <v>312799.8</v>
      </c>
      <c r="DH7" s="23">
        <f t="shared" si="46"/>
        <v>0.64715299605101873</v>
      </c>
      <c r="DI7" s="66">
        <f t="shared" si="47"/>
        <v>258253.03</v>
      </c>
      <c r="DJ7" s="66">
        <f t="shared" si="27"/>
        <v>118075.97</v>
      </c>
      <c r="DK7" s="30">
        <f t="shared" si="48"/>
        <v>-0.22438311161423674</v>
      </c>
      <c r="DL7" s="214">
        <f t="shared" si="12"/>
        <v>-1.1351283583126404</v>
      </c>
      <c r="DM7" s="28">
        <v>245402.09</v>
      </c>
      <c r="DN7">
        <f t="shared" si="13"/>
        <v>-255965</v>
      </c>
      <c r="DO7" s="28">
        <f t="shared" si="14"/>
        <v>-159046.09</v>
      </c>
      <c r="DP7" s="21">
        <v>-0.58399999999999996</v>
      </c>
      <c r="DQ7" s="21">
        <f t="shared" si="49"/>
        <v>-0.46206479615066837</v>
      </c>
      <c r="DR7" s="21">
        <f t="shared" si="15"/>
        <v>-1.1017999999999999</v>
      </c>
      <c r="DS7" s="21">
        <f t="shared" si="16"/>
        <v>-0.70385893072209416</v>
      </c>
      <c r="DT7" s="24">
        <f t="shared" si="50"/>
        <v>0.22843210820652521</v>
      </c>
      <c r="DU7" s="21">
        <f t="shared" si="17"/>
        <v>-1.2135665943307061</v>
      </c>
      <c r="DV7" s="66">
        <v>198464</v>
      </c>
      <c r="DW7" s="66">
        <f t="shared" si="18"/>
        <v>462551</v>
      </c>
      <c r="DX7" s="66">
        <f t="shared" si="19"/>
        <v>241713.65147329649</v>
      </c>
      <c r="DY7" s="130">
        <f t="shared" si="20"/>
        <v>1.9136320897915884</v>
      </c>
      <c r="DZ7" s="214">
        <f t="shared" si="21"/>
        <v>0.80935910035599823</v>
      </c>
      <c r="EA7" s="24">
        <f t="shared" si="22"/>
        <v>-0.50855013791312542</v>
      </c>
      <c r="EB7" s="24">
        <f t="shared" si="28"/>
        <v>-1.1349769246740022</v>
      </c>
      <c r="EC7" s="15"/>
    </row>
    <row r="8" spans="1:133" x14ac:dyDescent="0.25">
      <c r="A8" s="7" t="s">
        <v>43</v>
      </c>
      <c r="B8" s="7" t="s">
        <v>46</v>
      </c>
      <c r="C8" s="1">
        <f t="shared" si="0"/>
        <v>182</v>
      </c>
      <c r="D8">
        <v>0</v>
      </c>
      <c r="E8">
        <v>0</v>
      </c>
      <c r="F8">
        <v>57</v>
      </c>
      <c r="G8">
        <v>79</v>
      </c>
      <c r="H8">
        <v>0</v>
      </c>
      <c r="I8">
        <v>33</v>
      </c>
      <c r="J8">
        <v>13</v>
      </c>
      <c r="K8">
        <v>0</v>
      </c>
      <c r="L8" s="95">
        <v>715.5</v>
      </c>
      <c r="M8" s="60">
        <v>555</v>
      </c>
      <c r="N8" s="85">
        <f t="shared" si="1"/>
        <v>3.9313186813186811</v>
      </c>
      <c r="O8" s="87">
        <v>3.0494505494505493</v>
      </c>
      <c r="P8" s="96">
        <f>O8/O43</f>
        <v>2.850097125760449E-2</v>
      </c>
      <c r="Q8" s="97">
        <f t="shared" si="29"/>
        <v>2.2572602032753672E-2</v>
      </c>
      <c r="R8" s="66">
        <v>104888</v>
      </c>
      <c r="S8" s="28">
        <v>39742</v>
      </c>
      <c r="T8" s="28">
        <f t="shared" si="2"/>
        <v>576.30769230769226</v>
      </c>
      <c r="U8" s="28">
        <f t="shared" si="3"/>
        <v>218.36263736263737</v>
      </c>
      <c r="V8" s="39">
        <f>U8/U43</f>
        <v>1.8272241807210788E-3</v>
      </c>
      <c r="W8" s="39">
        <f t="shared" si="30"/>
        <v>5.3135276387824108E-3</v>
      </c>
      <c r="X8" s="39">
        <f t="shared" si="23"/>
        <v>1.7831472426851125E-2</v>
      </c>
      <c r="Y8" s="39">
        <f t="shared" si="24"/>
        <v>1.5668972275165168E-2</v>
      </c>
      <c r="Z8" s="194">
        <v>172</v>
      </c>
      <c r="AA8" s="24">
        <v>-0.13026596881313662</v>
      </c>
      <c r="AB8" s="24">
        <f t="shared" si="4"/>
        <v>0.11333071203396333</v>
      </c>
      <c r="AC8" s="24">
        <v>-1E-3</v>
      </c>
      <c r="AD8">
        <v>9.6000000000000002E-2</v>
      </c>
      <c r="AE8" s="194">
        <v>138</v>
      </c>
      <c r="AF8" s="253"/>
      <c r="AG8" s="242">
        <v>0.21658701419707752</v>
      </c>
      <c r="AH8" s="253"/>
      <c r="AI8" s="187"/>
      <c r="AJ8" s="31"/>
      <c r="AK8" s="31"/>
      <c r="AL8" s="58"/>
      <c r="AM8" s="31"/>
      <c r="AN8" s="21"/>
      <c r="AO8" s="56" t="e">
        <f>SUM(AP8:AQ8)</f>
        <v>#DIV/0!</v>
      </c>
      <c r="AP8" s="56" t="e">
        <f>BE8*#REF!</f>
        <v>#DIV/0!</v>
      </c>
      <c r="AQ8" s="59"/>
      <c r="AR8" s="21"/>
      <c r="AS8" s="21"/>
      <c r="AT8" s="31"/>
      <c r="AU8" s="31"/>
      <c r="AV8" s="31"/>
      <c r="AW8" s="51"/>
      <c r="AX8" s="51"/>
      <c r="AY8" s="21"/>
      <c r="AZ8" s="245" t="s">
        <v>405</v>
      </c>
      <c r="BA8" s="245"/>
      <c r="BB8" s="245"/>
      <c r="BC8" s="21" t="e">
        <f>CK8/BI$12</f>
        <v>#DIV/0!</v>
      </c>
      <c r="BD8" s="21"/>
      <c r="BE8" s="21" t="e">
        <f>Z8*BC8</f>
        <v>#DIV/0!</v>
      </c>
      <c r="BF8" s="21"/>
      <c r="BG8" s="21"/>
      <c r="BH8" s="53">
        <f>BH6/BA41</f>
        <v>64189.474539689392</v>
      </c>
      <c r="BI8" s="249" t="s">
        <v>438</v>
      </c>
      <c r="BJ8">
        <v>1431</v>
      </c>
      <c r="BK8">
        <v>1452</v>
      </c>
      <c r="BL8">
        <f t="shared" si="5"/>
        <v>-21</v>
      </c>
      <c r="BM8">
        <v>977</v>
      </c>
      <c r="BN8">
        <v>1921</v>
      </c>
      <c r="BO8" s="28">
        <v>2624</v>
      </c>
      <c r="BP8" s="28">
        <v>1204</v>
      </c>
      <c r="BQ8" s="28">
        <f t="shared" si="31"/>
        <v>2648.1120000000001</v>
      </c>
      <c r="BR8" s="28">
        <f t="shared" si="32"/>
        <v>1980.8496176720478</v>
      </c>
      <c r="BS8" s="28"/>
      <c r="BT8" s="28"/>
      <c r="BU8" s="28"/>
      <c r="BV8" s="28"/>
      <c r="BW8" s="21"/>
      <c r="BX8" s="21"/>
      <c r="BY8" s="28"/>
      <c r="BZ8" s="28"/>
      <c r="CA8" s="28">
        <v>568</v>
      </c>
      <c r="CB8" s="28">
        <v>737</v>
      </c>
      <c r="CC8" s="28">
        <f t="shared" si="6"/>
        <v>1305</v>
      </c>
      <c r="CD8" s="28">
        <f t="shared" si="7"/>
        <v>1341.6243093922653</v>
      </c>
      <c r="CE8" s="31">
        <f t="shared" si="8"/>
        <v>0.97270151626213786</v>
      </c>
      <c r="CF8" s="58">
        <f t="shared" si="9"/>
        <v>-2.5863045311950231E-3</v>
      </c>
      <c r="CG8" s="28">
        <f t="shared" si="33"/>
        <v>1772</v>
      </c>
      <c r="CH8" s="28">
        <f t="shared" si="34"/>
        <v>1293.2251719999999</v>
      </c>
      <c r="CI8" s="28">
        <f t="shared" si="35"/>
        <v>643.15038232795223</v>
      </c>
      <c r="CJ8" s="28">
        <f t="shared" si="36"/>
        <v>-59.849617672047771</v>
      </c>
      <c r="CK8" s="23">
        <f t="shared" si="37"/>
        <v>0.66631124263199693</v>
      </c>
      <c r="CL8" s="66">
        <f t="shared" si="38"/>
        <v>2070.6013600000001</v>
      </c>
      <c r="CM8" s="66">
        <f t="shared" si="39"/>
        <v>-89.22517199999993</v>
      </c>
      <c r="CN8" s="66">
        <f t="shared" si="25"/>
        <v>-298.60136000000011</v>
      </c>
      <c r="CO8" s="24">
        <f t="shared" si="40"/>
        <v>-0.40214661965071563</v>
      </c>
      <c r="CP8" s="21">
        <f t="shared" si="41"/>
        <v>-0.1449963024676775</v>
      </c>
      <c r="CQ8">
        <v>912</v>
      </c>
      <c r="CR8">
        <f t="shared" si="42"/>
        <v>454</v>
      </c>
      <c r="CS8">
        <v>540</v>
      </c>
      <c r="CT8" s="23">
        <v>0.70699999999999996</v>
      </c>
      <c r="CU8" s="21">
        <v>0.77400000000000002</v>
      </c>
      <c r="CV8" s="28">
        <v>104888</v>
      </c>
      <c r="CW8" s="66">
        <v>210359</v>
      </c>
      <c r="CX8">
        <v>575521</v>
      </c>
      <c r="CY8" s="21">
        <f t="shared" si="43"/>
        <v>-0.9096747311672414</v>
      </c>
      <c r="CZ8" s="28">
        <v>374643</v>
      </c>
      <c r="DA8" s="28">
        <v>404953</v>
      </c>
      <c r="DB8" s="28">
        <v>178297</v>
      </c>
      <c r="DC8" s="28">
        <f t="shared" si="26"/>
        <v>552940</v>
      </c>
      <c r="DD8" s="28">
        <f t="shared" si="44"/>
        <v>411055.9609175871</v>
      </c>
      <c r="DE8" s="28">
        <f t="shared" si="45"/>
        <v>634501.12</v>
      </c>
      <c r="DF8" s="28">
        <f t="shared" si="10"/>
        <v>-36412.960917587101</v>
      </c>
      <c r="DG8" s="28">
        <f t="shared" si="11"/>
        <v>-229548.12</v>
      </c>
      <c r="DH8" s="21">
        <f t="shared" si="46"/>
        <v>-0.55000896494830187</v>
      </c>
      <c r="DI8" s="66">
        <f t="shared" si="47"/>
        <v>634564.58799999999</v>
      </c>
      <c r="DJ8" s="66">
        <f t="shared" si="27"/>
        <v>-81624.587999999989</v>
      </c>
      <c r="DK8" s="30">
        <f t="shared" si="48"/>
        <v>-0.14842358155491275</v>
      </c>
      <c r="DL8" s="214">
        <f t="shared" si="12"/>
        <v>-0.14636721410257159</v>
      </c>
      <c r="DM8" s="28">
        <v>516229.79</v>
      </c>
      <c r="DN8">
        <f t="shared" si="13"/>
        <v>-470633</v>
      </c>
      <c r="DO8" s="28">
        <f t="shared" si="14"/>
        <v>-305870.78999999998</v>
      </c>
      <c r="DP8" s="21">
        <v>-1.0649999999999999</v>
      </c>
      <c r="DQ8" s="21">
        <f t="shared" si="49"/>
        <v>-0.87767321991509151</v>
      </c>
      <c r="DR8" s="21">
        <f t="shared" si="15"/>
        <v>3.839999999999999E-2</v>
      </c>
      <c r="DS8" s="21">
        <f t="shared" si="16"/>
        <v>0.17978315959987737</v>
      </c>
      <c r="DT8" s="24">
        <f t="shared" si="50"/>
        <v>-0.27426639941610398</v>
      </c>
      <c r="DU8" s="21">
        <f t="shared" si="17"/>
        <v>-0.30065740441239447</v>
      </c>
      <c r="DV8" s="66">
        <v>417378</v>
      </c>
      <c r="DW8" s="66">
        <f t="shared" si="18"/>
        <v>595675</v>
      </c>
      <c r="DX8" s="66">
        <f t="shared" si="19"/>
        <v>546827.60497237567</v>
      </c>
      <c r="DY8" s="130">
        <f t="shared" si="20"/>
        <v>1.0893286925960732</v>
      </c>
      <c r="DZ8" s="214">
        <f t="shared" si="21"/>
        <v>0.14718163255516115</v>
      </c>
      <c r="EA8" s="24">
        <f t="shared" si="22"/>
        <v>5.7320870303347447E-2</v>
      </c>
      <c r="EB8" s="24">
        <f t="shared" si="28"/>
        <v>-0.65551139846678641</v>
      </c>
      <c r="EC8" s="15"/>
    </row>
    <row r="9" spans="1:133" x14ac:dyDescent="0.25">
      <c r="A9" s="9" t="s">
        <v>43</v>
      </c>
      <c r="B9" s="9" t="s">
        <v>47</v>
      </c>
      <c r="C9" s="1">
        <f t="shared" si="0"/>
        <v>149</v>
      </c>
      <c r="D9">
        <v>149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s="95">
        <v>278</v>
      </c>
      <c r="M9" s="60">
        <v>160</v>
      </c>
      <c r="N9" s="85">
        <f t="shared" si="1"/>
        <v>1.8657718120805369</v>
      </c>
      <c r="O9" s="87">
        <v>1.0738255033557047</v>
      </c>
      <c r="P9" s="96">
        <f>O9/O43</f>
        <v>1.0036257125841257E-2</v>
      </c>
      <c r="Q9" s="97">
        <f t="shared" si="29"/>
        <v>1.0712772993487493E-2</v>
      </c>
      <c r="R9" s="66">
        <v>133101</v>
      </c>
      <c r="S9" s="28">
        <v>62295</v>
      </c>
      <c r="T9" s="28">
        <f t="shared" si="2"/>
        <v>893.29530201342277</v>
      </c>
      <c r="U9" s="28">
        <f t="shared" si="3"/>
        <v>418.08724832214767</v>
      </c>
      <c r="V9" s="39">
        <f>U9/U43</f>
        <v>3.498488289993878E-3</v>
      </c>
      <c r="W9" s="39">
        <f t="shared" si="30"/>
        <v>8.2361372929733636E-3</v>
      </c>
      <c r="X9" s="39">
        <f t="shared" si="23"/>
        <v>7.4211495915023056E-3</v>
      </c>
      <c r="Y9" s="39">
        <f t="shared" si="24"/>
        <v>9.7221187132818417E-3</v>
      </c>
      <c r="Z9" s="194">
        <v>152</v>
      </c>
      <c r="AA9" s="24">
        <v>-0.97741659764009337</v>
      </c>
      <c r="AB9" s="24">
        <f t="shared" si="4"/>
        <v>-1.2535773235135954</v>
      </c>
      <c r="AC9" s="24">
        <v>-0.97299999999999998</v>
      </c>
      <c r="AD9">
        <v>-1.18</v>
      </c>
      <c r="AE9" s="194">
        <v>143</v>
      </c>
      <c r="AF9" s="253"/>
      <c r="AG9" s="242">
        <v>-0.8424392817913201</v>
      </c>
      <c r="AH9" s="253"/>
      <c r="AI9" s="187"/>
      <c r="AJ9" s="31"/>
      <c r="AK9" s="31"/>
      <c r="AL9" s="58"/>
      <c r="AM9" s="31"/>
      <c r="AN9" s="21"/>
      <c r="AO9" s="31"/>
      <c r="AP9" s="51"/>
      <c r="AQ9" s="59"/>
      <c r="AR9" s="21"/>
      <c r="AS9" s="21"/>
      <c r="AT9" s="31"/>
      <c r="AU9" s="31"/>
      <c r="AV9" s="31"/>
      <c r="AW9" s="51"/>
      <c r="AX9" s="51"/>
      <c r="AY9" s="21"/>
      <c r="AZ9" s="245" t="s">
        <v>406</v>
      </c>
      <c r="BA9" s="245"/>
      <c r="BB9" s="245"/>
      <c r="BC9" s="245"/>
      <c r="BD9" s="245"/>
      <c r="BE9" s="245"/>
      <c r="BF9" s="245"/>
      <c r="BG9" s="245"/>
      <c r="BH9" s="58"/>
      <c r="BI9" s="23">
        <f>SUM(DU3,DU11,DU15,DU17,DU19,DU20,DU21,DU24,DU32,DU34)</f>
        <v>9.2510913883085699</v>
      </c>
      <c r="BJ9">
        <v>556</v>
      </c>
      <c r="BK9">
        <v>361</v>
      </c>
      <c r="BL9">
        <f t="shared" si="5"/>
        <v>195</v>
      </c>
      <c r="BM9">
        <v>800</v>
      </c>
      <c r="BN9">
        <v>1151</v>
      </c>
      <c r="BO9" s="28">
        <v>1334</v>
      </c>
      <c r="BP9" s="28">
        <v>1000</v>
      </c>
      <c r="BQ9" s="28">
        <f t="shared" si="31"/>
        <v>2340.192</v>
      </c>
      <c r="BR9" s="28">
        <f t="shared" si="32"/>
        <v>1750.518266779949</v>
      </c>
      <c r="BS9" s="28"/>
      <c r="BT9" s="28"/>
      <c r="BU9" s="28"/>
      <c r="BV9" s="28"/>
      <c r="BW9" s="21"/>
      <c r="BX9" s="21"/>
      <c r="BY9" s="28"/>
      <c r="BZ9" s="28"/>
      <c r="CA9" s="28">
        <v>645</v>
      </c>
      <c r="CB9" s="28">
        <v>411</v>
      </c>
      <c r="CC9" s="28">
        <f t="shared" si="6"/>
        <v>1056</v>
      </c>
      <c r="CD9" s="28">
        <f t="shared" si="7"/>
        <v>1390.2338858195212</v>
      </c>
      <c r="CE9" s="31">
        <f t="shared" si="8"/>
        <v>0.75958442012618943</v>
      </c>
      <c r="CF9" s="58">
        <f t="shared" si="9"/>
        <v>-0.39773482049318076</v>
      </c>
      <c r="CG9" s="28">
        <f t="shared" si="33"/>
        <v>1645</v>
      </c>
      <c r="CH9" s="28">
        <f t="shared" si="34"/>
        <v>1142.850152</v>
      </c>
      <c r="CI9" s="28">
        <f t="shared" si="35"/>
        <v>-416.51826677994904</v>
      </c>
      <c r="CJ9" s="28">
        <f t="shared" si="36"/>
        <v>-599.51826677994904</v>
      </c>
      <c r="CK9" s="21">
        <f t="shared" si="37"/>
        <v>-1.1425474688252109</v>
      </c>
      <c r="CL9" s="66">
        <f t="shared" si="38"/>
        <v>1829.83376</v>
      </c>
      <c r="CM9" s="66">
        <f t="shared" si="39"/>
        <v>-142.85015199999998</v>
      </c>
      <c r="CN9" s="66">
        <f t="shared" si="25"/>
        <v>-184.83375999999998</v>
      </c>
      <c r="CO9" s="24">
        <f t="shared" si="40"/>
        <v>-0.62365312809450979</v>
      </c>
      <c r="CP9" s="21">
        <f t="shared" si="41"/>
        <v>-1.4524392189312549</v>
      </c>
      <c r="CQ9">
        <v>747</v>
      </c>
      <c r="CR9">
        <f t="shared" si="42"/>
        <v>-244</v>
      </c>
      <c r="CS9">
        <v>-386</v>
      </c>
      <c r="CT9" s="21">
        <v>-1.1240000000000001</v>
      </c>
      <c r="CU9" s="21">
        <v>-1.4990000000000001</v>
      </c>
      <c r="CV9" s="28">
        <v>133101</v>
      </c>
      <c r="CW9" s="66">
        <v>113376</v>
      </c>
      <c r="CX9">
        <v>462045</v>
      </c>
      <c r="CY9" s="21">
        <f t="shared" si="43"/>
        <v>-0.58056277882045304</v>
      </c>
      <c r="CZ9" s="28">
        <v>310487</v>
      </c>
      <c r="DA9" s="28">
        <v>396326</v>
      </c>
      <c r="DB9" s="28">
        <v>113652</v>
      </c>
      <c r="DC9" s="28">
        <f t="shared" si="26"/>
        <v>424139</v>
      </c>
      <c r="DD9" s="28">
        <f t="shared" si="44"/>
        <v>363258.7561597281</v>
      </c>
      <c r="DE9" s="28">
        <f t="shared" si="45"/>
        <v>560721.92000000004</v>
      </c>
      <c r="DF9" s="28">
        <f t="shared" si="10"/>
        <v>-52771.756159728102</v>
      </c>
      <c r="DG9" s="28">
        <f t="shared" si="11"/>
        <v>-164395.92000000004</v>
      </c>
      <c r="DH9" s="21">
        <f t="shared" si="46"/>
        <v>-0.40619402136850552</v>
      </c>
      <c r="DI9" s="66">
        <f t="shared" si="47"/>
        <v>560778.00800000003</v>
      </c>
      <c r="DJ9" s="66">
        <f t="shared" si="27"/>
        <v>-136639.00800000003</v>
      </c>
      <c r="DK9" s="30">
        <f t="shared" si="48"/>
        <v>-0.21510398651449181</v>
      </c>
      <c r="DL9" s="214">
        <f t="shared" si="12"/>
        <v>-0.95750512596454973</v>
      </c>
      <c r="DM9" s="28">
        <v>421991.78</v>
      </c>
      <c r="DN9">
        <f t="shared" si="13"/>
        <v>-328944</v>
      </c>
      <c r="DO9" s="28">
        <f t="shared" si="14"/>
        <v>-308615.78000000003</v>
      </c>
      <c r="DP9" s="21">
        <v>-0.747</v>
      </c>
      <c r="DQ9" s="21">
        <f t="shared" si="49"/>
        <v>-0.88544330878398836</v>
      </c>
      <c r="DR9" s="21">
        <f t="shared" si="15"/>
        <v>-1.1981999999999999</v>
      </c>
      <c r="DS9" s="21">
        <f t="shared" si="16"/>
        <v>-0.84800608984252868</v>
      </c>
      <c r="DT9" s="24">
        <f t="shared" si="50"/>
        <v>-0.41275207571413691</v>
      </c>
      <c r="DU9" s="21">
        <f t="shared" si="17"/>
        <v>-0.4602334714625026</v>
      </c>
      <c r="DV9" s="66">
        <v>91930</v>
      </c>
      <c r="DW9" s="66">
        <f t="shared" si="18"/>
        <v>205582</v>
      </c>
      <c r="DX9" s="66">
        <f t="shared" si="19"/>
        <v>566640.19935543276</v>
      </c>
      <c r="DY9" s="58">
        <f t="shared" si="20"/>
        <v>0.3628087104195124</v>
      </c>
      <c r="DZ9" s="214">
        <f t="shared" si="21"/>
        <v>-0.43644469209806169</v>
      </c>
      <c r="EA9" s="24">
        <f t="shared" si="22"/>
        <v>-0.41321876913513311</v>
      </c>
      <c r="EB9" s="24">
        <f t="shared" si="28"/>
        <v>-0.51343849757792659</v>
      </c>
      <c r="EC9" s="15"/>
    </row>
    <row r="10" spans="1:133" x14ac:dyDescent="0.25">
      <c r="A10" s="7" t="s">
        <v>43</v>
      </c>
      <c r="B10" s="7" t="s">
        <v>48</v>
      </c>
      <c r="C10" s="1">
        <f t="shared" si="0"/>
        <v>93</v>
      </c>
      <c r="D10">
        <v>0</v>
      </c>
      <c r="E10">
        <v>0</v>
      </c>
      <c r="F10">
        <v>0</v>
      </c>
      <c r="G10">
        <v>83</v>
      </c>
      <c r="H10">
        <v>0</v>
      </c>
      <c r="I10">
        <v>10</v>
      </c>
      <c r="J10">
        <v>0</v>
      </c>
      <c r="K10">
        <v>0</v>
      </c>
      <c r="L10" s="95">
        <v>109</v>
      </c>
      <c r="M10" s="60">
        <v>87.5</v>
      </c>
      <c r="N10" s="85">
        <f t="shared" si="1"/>
        <v>1.1720430107526882</v>
      </c>
      <c r="O10" s="87">
        <v>0.94086021505376349</v>
      </c>
      <c r="P10" s="96">
        <f>O10/O43</f>
        <v>8.7935283789082937E-3</v>
      </c>
      <c r="Q10" s="97">
        <f t="shared" si="29"/>
        <v>6.72956394318985E-3</v>
      </c>
      <c r="R10" s="66">
        <v>54022</v>
      </c>
      <c r="S10" s="28">
        <v>28590</v>
      </c>
      <c r="T10" s="28">
        <f t="shared" si="2"/>
        <v>580.88172043010752</v>
      </c>
      <c r="U10" s="28">
        <f t="shared" si="3"/>
        <v>307.41935483870969</v>
      </c>
      <c r="V10" s="39">
        <f>U10/U43</f>
        <v>2.5724367756655283E-3</v>
      </c>
      <c r="W10" s="39">
        <f t="shared" si="30"/>
        <v>5.3556999456480384E-3</v>
      </c>
      <c r="X10" s="39">
        <f t="shared" si="23"/>
        <v>6.3050917376111879E-3</v>
      </c>
      <c r="Y10" s="39">
        <f t="shared" si="24"/>
        <v>6.1800183441731256E-3</v>
      </c>
      <c r="Z10" s="194">
        <v>92</v>
      </c>
      <c r="AA10" s="24">
        <v>-1.2682217521005439</v>
      </c>
      <c r="AB10" s="24">
        <f t="shared" si="4"/>
        <v>-0.93674859252059317</v>
      </c>
      <c r="AC10" s="24">
        <v>-0.93500000000000005</v>
      </c>
      <c r="AD10">
        <v>-0.9</v>
      </c>
      <c r="AE10" s="194">
        <v>76</v>
      </c>
      <c r="AF10" s="253"/>
      <c r="AG10" s="242">
        <v>-1.1032259701102323</v>
      </c>
      <c r="AH10" s="253"/>
      <c r="AI10" s="187"/>
      <c r="AJ10" s="31"/>
      <c r="AK10" s="31"/>
      <c r="AL10" s="58"/>
      <c r="AM10" s="31"/>
      <c r="AN10" s="21"/>
      <c r="AO10" s="31"/>
      <c r="AP10" s="51"/>
      <c r="AQ10" s="59"/>
      <c r="AR10" s="21"/>
      <c r="AS10" s="21"/>
      <c r="AT10" s="31"/>
      <c r="AU10" s="31"/>
      <c r="AV10" s="31"/>
      <c r="AW10" s="51"/>
      <c r="AY10" s="21"/>
      <c r="AZ10" s="21"/>
      <c r="BA10" s="21"/>
      <c r="BB10" s="21"/>
      <c r="BC10" s="21"/>
      <c r="BD10" s="21"/>
      <c r="BE10" s="21"/>
      <c r="BF10" s="21"/>
      <c r="BG10" s="21"/>
      <c r="BH10" s="15"/>
      <c r="BJ10">
        <v>218</v>
      </c>
      <c r="BK10">
        <v>218</v>
      </c>
      <c r="BL10">
        <f t="shared" si="5"/>
        <v>0</v>
      </c>
      <c r="BM10">
        <v>499</v>
      </c>
      <c r="BN10">
        <v>315</v>
      </c>
      <c r="BO10" s="28">
        <v>414</v>
      </c>
      <c r="BP10" s="28">
        <v>231</v>
      </c>
      <c r="BQ10" s="28">
        <f t="shared" si="31"/>
        <v>1416.432</v>
      </c>
      <c r="BR10" s="28">
        <f t="shared" si="32"/>
        <v>1059.5242141036533</v>
      </c>
      <c r="BS10" s="28"/>
      <c r="BT10" s="28"/>
      <c r="BU10" s="28"/>
      <c r="BV10" s="28"/>
      <c r="BW10" s="21"/>
      <c r="BX10" s="21"/>
      <c r="BY10" s="28"/>
      <c r="BZ10" s="28"/>
      <c r="CA10" s="28">
        <v>133</v>
      </c>
      <c r="CB10" s="28">
        <v>145</v>
      </c>
      <c r="CC10" s="28">
        <f t="shared" si="6"/>
        <v>278</v>
      </c>
      <c r="CD10" s="28">
        <f t="shared" si="7"/>
        <v>738.86556169429105</v>
      </c>
      <c r="CE10" s="31">
        <f t="shared" si="8"/>
        <v>0.37625248003509432</v>
      </c>
      <c r="CF10" s="58">
        <f t="shared" si="9"/>
        <v>-1.1084851544372942</v>
      </c>
      <c r="CG10" s="28">
        <f t="shared" si="33"/>
        <v>364</v>
      </c>
      <c r="CH10" s="28">
        <f t="shared" si="34"/>
        <v>691.72509200000002</v>
      </c>
      <c r="CI10" s="28">
        <f t="shared" si="35"/>
        <v>-645.52421410365332</v>
      </c>
      <c r="CJ10" s="28">
        <f t="shared" si="36"/>
        <v>-744.52421410365332</v>
      </c>
      <c r="CK10" s="21">
        <f t="shared" si="37"/>
        <v>-1.5334615561115781</v>
      </c>
      <c r="CL10" s="66">
        <f t="shared" si="38"/>
        <v>1107.5309600000001</v>
      </c>
      <c r="CM10" s="66">
        <f t="shared" si="39"/>
        <v>-460.72509200000002</v>
      </c>
      <c r="CN10" s="66">
        <f t="shared" si="25"/>
        <v>-743.53096000000005</v>
      </c>
      <c r="CO10" s="24">
        <f t="shared" si="40"/>
        <v>-1.9366861228141445</v>
      </c>
      <c r="CP10" s="21">
        <f t="shared" si="41"/>
        <v>-1.8037418172698176</v>
      </c>
      <c r="CQ10">
        <v>466</v>
      </c>
      <c r="CR10">
        <f t="shared" si="42"/>
        <v>-281</v>
      </c>
      <c r="CS10">
        <v>-248</v>
      </c>
      <c r="CT10" s="21">
        <v>-1.2210000000000001</v>
      </c>
      <c r="CU10" s="21">
        <v>-1.1599999999999999</v>
      </c>
      <c r="CV10" s="28">
        <v>54022</v>
      </c>
      <c r="CW10" s="66">
        <v>54021.57</v>
      </c>
      <c r="CX10">
        <v>275407</v>
      </c>
      <c r="CY10" s="21">
        <f t="shared" si="43"/>
        <v>-2.1967867851516396</v>
      </c>
      <c r="CZ10" s="28">
        <v>129561</v>
      </c>
      <c r="DA10" s="28">
        <v>158151</v>
      </c>
      <c r="DB10" s="28">
        <v>177271</v>
      </c>
      <c r="DC10" s="28">
        <f t="shared" si="26"/>
        <v>306832</v>
      </c>
      <c r="DD10" s="28">
        <f t="shared" si="44"/>
        <v>219867.14188615122</v>
      </c>
      <c r="DE10" s="28">
        <f t="shared" si="45"/>
        <v>339384.32000000001</v>
      </c>
      <c r="DF10" s="28">
        <f t="shared" si="10"/>
        <v>-90306.141886151221</v>
      </c>
      <c r="DG10" s="28">
        <f t="shared" si="11"/>
        <v>-181233.32</v>
      </c>
      <c r="DH10" s="21">
        <f t="shared" si="46"/>
        <v>-0.4433603753984609</v>
      </c>
      <c r="DI10" s="66">
        <f t="shared" si="47"/>
        <v>339418.26800000004</v>
      </c>
      <c r="DJ10" s="66">
        <f t="shared" si="27"/>
        <v>-32586.26800000004</v>
      </c>
      <c r="DK10" s="30">
        <f t="shared" si="48"/>
        <v>-0.36809862964686568</v>
      </c>
      <c r="DL10" s="214">
        <f t="shared" si="12"/>
        <v>-1.2294845422206369</v>
      </c>
      <c r="DM10" s="28">
        <v>262458.08</v>
      </c>
      <c r="DN10">
        <f t="shared" si="13"/>
        <v>-221385</v>
      </c>
      <c r="DO10" s="28">
        <f t="shared" si="14"/>
        <v>-208436.51</v>
      </c>
      <c r="DP10" s="21">
        <v>-0.50600000000000001</v>
      </c>
      <c r="DQ10" s="21">
        <f t="shared" si="49"/>
        <v>-0.60187148130148316</v>
      </c>
      <c r="DR10" s="21">
        <f t="shared" si="15"/>
        <v>-0.89839999999999998</v>
      </c>
      <c r="DS10" s="21">
        <f t="shared" si="16"/>
        <v>-1.0974210838263312</v>
      </c>
      <c r="DT10" s="24">
        <f t="shared" si="50"/>
        <v>-0.15082412901282896</v>
      </c>
      <c r="DU10" s="21">
        <f t="shared" si="17"/>
        <v>-1.309251125547233</v>
      </c>
      <c r="DV10" s="66">
        <v>104321</v>
      </c>
      <c r="DW10" s="66">
        <f t="shared" si="18"/>
        <v>281592</v>
      </c>
      <c r="DX10" s="66">
        <f t="shared" si="19"/>
        <v>301151.43462246779</v>
      </c>
      <c r="DY10" s="58">
        <f t="shared" si="20"/>
        <v>0.93505116571339575</v>
      </c>
      <c r="DZ10" s="214">
        <f t="shared" si="21"/>
        <v>2.3247772234655899E-2</v>
      </c>
      <c r="EA10" s="24">
        <f t="shared" si="22"/>
        <v>-0.65579198376851422</v>
      </c>
      <c r="EB10" s="24">
        <f t="shared" si="28"/>
        <v>-1.3784017226961152</v>
      </c>
      <c r="EC10" s="15"/>
    </row>
    <row r="11" spans="1:133" x14ac:dyDescent="0.25">
      <c r="A11" s="9" t="s">
        <v>43</v>
      </c>
      <c r="B11" s="9" t="s">
        <v>49</v>
      </c>
      <c r="C11" s="1">
        <f t="shared" si="0"/>
        <v>172</v>
      </c>
      <c r="D11">
        <v>0</v>
      </c>
      <c r="E11">
        <v>0</v>
      </c>
      <c r="F11">
        <v>0</v>
      </c>
      <c r="G11">
        <v>0</v>
      </c>
      <c r="H11">
        <v>73</v>
      </c>
      <c r="I11">
        <v>80</v>
      </c>
      <c r="J11">
        <v>19</v>
      </c>
      <c r="K11">
        <v>0</v>
      </c>
      <c r="L11" s="95">
        <v>404</v>
      </c>
      <c r="M11" s="60">
        <v>391</v>
      </c>
      <c r="N11" s="85">
        <f t="shared" si="1"/>
        <v>2.3488372093023258</v>
      </c>
      <c r="O11" s="87">
        <v>2.2732558139534884</v>
      </c>
      <c r="P11" s="96">
        <f>O11/O43</f>
        <v>2.1246449996162275E-2</v>
      </c>
      <c r="Q11" s="97">
        <f t="shared" si="29"/>
        <v>1.3486407962104175E-2</v>
      </c>
      <c r="R11" s="66">
        <v>2958741</v>
      </c>
      <c r="S11" s="28">
        <v>2346863</v>
      </c>
      <c r="T11" s="28">
        <f t="shared" si="2"/>
        <v>17201.982558139534</v>
      </c>
      <c r="U11" s="28">
        <f t="shared" si="3"/>
        <v>13644.552325581395</v>
      </c>
      <c r="V11" s="39">
        <f>U11/U43</f>
        <v>0.11417546630476012</v>
      </c>
      <c r="W11" s="39">
        <f t="shared" si="30"/>
        <v>0.1586014050906108</v>
      </c>
      <c r="X11" s="39">
        <f t="shared" si="23"/>
        <v>5.8418056519601413E-2</v>
      </c>
      <c r="Y11" s="39">
        <f t="shared" si="24"/>
        <v>7.1532406813506824E-2</v>
      </c>
      <c r="Z11" s="194">
        <v>167</v>
      </c>
      <c r="AA11" s="23">
        <v>1.1724786406233441</v>
      </c>
      <c r="AB11" s="23">
        <f t="shared" si="4"/>
        <v>1.5019333223089477</v>
      </c>
      <c r="AC11" s="24">
        <v>1.6919999999999999</v>
      </c>
      <c r="AD11" s="62">
        <v>2.0009999999999999</v>
      </c>
      <c r="AE11" s="194">
        <v>144</v>
      </c>
      <c r="AF11" s="255">
        <v>1566999.160682356</v>
      </c>
      <c r="AG11" s="243">
        <v>1.830490538806679</v>
      </c>
      <c r="AH11" s="254">
        <v>1870506.07</v>
      </c>
      <c r="AI11" s="232" t="e">
        <f>AR11*#REF!</f>
        <v>#REF!</v>
      </c>
      <c r="AJ11" s="56" t="e">
        <f>AM11*#REF!</f>
        <v>#DIV/0!</v>
      </c>
      <c r="AK11" s="56" t="e">
        <f>C11*AN11</f>
        <v>#REF!</v>
      </c>
      <c r="AL11" s="59" t="e">
        <f>AJ11-AF11</f>
        <v>#DIV/0!</v>
      </c>
      <c r="AM11" s="56" t="e">
        <f>C11*AS11</f>
        <v>#DIV/0!</v>
      </c>
      <c r="AN11" s="21" t="e">
        <f>AD11/#REF!</f>
        <v>#REF!</v>
      </c>
      <c r="AO11" s="56" t="e">
        <f>SUM(AP11:AQ11)</f>
        <v>#DIV/0!</v>
      </c>
      <c r="AP11" s="51"/>
      <c r="AQ11" s="56" t="e">
        <f>BF11*BI$14</f>
        <v>#DIV/0!</v>
      </c>
      <c r="AR11" s="21">
        <f>Z11*AZ11</f>
        <v>38.188019708335482</v>
      </c>
      <c r="AS11" s="21" t="e">
        <f>AB11/BI$2</f>
        <v>#DIV/0!</v>
      </c>
      <c r="AT11" s="31">
        <v>1984998.47</v>
      </c>
      <c r="AU11" s="57">
        <f>AVERAGE(AF11,AH11)</f>
        <v>1718752.6153411781</v>
      </c>
      <c r="AV11" s="57">
        <f>AVERAGE(AF11,AW11,AT11)</f>
        <v>1755832.4635607852</v>
      </c>
      <c r="AW11" s="56">
        <v>1715499.76</v>
      </c>
      <c r="AX11" s="272">
        <f>AV10-(BG10*AV$45)</f>
        <v>0</v>
      </c>
      <c r="AY11" s="21">
        <f>Z11*BB11</f>
        <v>28.3325258147886</v>
      </c>
      <c r="AZ11" s="21">
        <f>AG11/BI$6</f>
        <v>0.22867077669661967</v>
      </c>
      <c r="BA11" s="21">
        <f>Z11*BG11</f>
        <v>31.09599221408358</v>
      </c>
      <c r="BB11" s="21">
        <f>DU11/BI$9</f>
        <v>0.16965584320232693</v>
      </c>
      <c r="BC11" s="21"/>
      <c r="BD11" s="21" t="e">
        <f>DH11/BI$13</f>
        <v>#DIV/0!</v>
      </c>
      <c r="BE11" s="21"/>
      <c r="BF11" s="21" t="e">
        <f>Z11*BD11</f>
        <v>#DIV/0!</v>
      </c>
      <c r="BG11" s="21">
        <f>EB11/BI$6</f>
        <v>0.18620354619211724</v>
      </c>
      <c r="BH11" s="15"/>
      <c r="BI11" s="15"/>
      <c r="BJ11">
        <v>808</v>
      </c>
      <c r="BK11">
        <v>806</v>
      </c>
      <c r="BL11">
        <f t="shared" si="5"/>
        <v>2</v>
      </c>
      <c r="BM11">
        <v>923</v>
      </c>
      <c r="BN11">
        <v>1366</v>
      </c>
      <c r="BO11" s="28">
        <v>1759</v>
      </c>
      <c r="BP11" s="28">
        <v>1123</v>
      </c>
      <c r="BQ11" s="28">
        <f t="shared" si="31"/>
        <v>2571.1320000000001</v>
      </c>
      <c r="BR11" s="28">
        <f t="shared" si="32"/>
        <v>1923.266779949023</v>
      </c>
      <c r="BS11" s="28"/>
      <c r="BT11" s="28">
        <f>BW11*BZ$4</f>
        <v>719086.38899927086</v>
      </c>
      <c r="BU11" s="28">
        <f>AVERAGE(AW11,AX11,BT11)</f>
        <v>811528.71633309033</v>
      </c>
      <c r="BV11" s="446">
        <f>BU11-(BX11*BU$42)</f>
        <v>834277.74796839757</v>
      </c>
      <c r="BW11" s="21">
        <f>AE11*BX11</f>
        <v>7.7636737576955426</v>
      </c>
      <c r="BX11" s="21">
        <f>EA11/BZ3</f>
        <v>5.3914401095107936E-2</v>
      </c>
      <c r="BY11" s="28"/>
      <c r="BZ11" s="28"/>
      <c r="CA11" s="28">
        <v>697</v>
      </c>
      <c r="CB11" s="28">
        <v>625</v>
      </c>
      <c r="CC11" s="28">
        <f t="shared" si="6"/>
        <v>1322</v>
      </c>
      <c r="CD11" s="28">
        <f t="shared" si="7"/>
        <v>1399.9558011049726</v>
      </c>
      <c r="CE11" s="31">
        <f t="shared" si="8"/>
        <v>0.94431552693060539</v>
      </c>
      <c r="CF11" s="58">
        <f t="shared" si="9"/>
        <v>-5.521784729261027E-2</v>
      </c>
      <c r="CG11" s="28">
        <f t="shared" si="33"/>
        <v>1820</v>
      </c>
      <c r="CH11" s="28">
        <f t="shared" si="34"/>
        <v>1255.6314170000001</v>
      </c>
      <c r="CI11" s="28">
        <f t="shared" si="35"/>
        <v>-164.26677994902298</v>
      </c>
      <c r="CJ11" s="28">
        <f t="shared" si="36"/>
        <v>-557.26677994902298</v>
      </c>
      <c r="CK11" s="21">
        <f t="shared" si="37"/>
        <v>-0.71195315067086484</v>
      </c>
      <c r="CL11" s="66">
        <f t="shared" si="38"/>
        <v>2010.4094600000001</v>
      </c>
      <c r="CM11" s="66">
        <f t="shared" si="39"/>
        <v>-132.63141700000006</v>
      </c>
      <c r="CN11" s="66">
        <f t="shared" si="25"/>
        <v>-190.40946000000008</v>
      </c>
      <c r="CO11" s="24">
        <f t="shared" si="40"/>
        <v>-0.58144301798234987</v>
      </c>
      <c r="CP11" s="21">
        <f t="shared" si="41"/>
        <v>-1.3500775063165511</v>
      </c>
      <c r="CQ11">
        <v>862</v>
      </c>
      <c r="CR11">
        <f t="shared" si="42"/>
        <v>-115</v>
      </c>
      <c r="CS11">
        <v>-56</v>
      </c>
      <c r="CT11" s="21">
        <v>-0.78500000000000003</v>
      </c>
      <c r="CU11" s="21">
        <v>-0.68899999999999995</v>
      </c>
      <c r="CV11" s="28">
        <v>2958741</v>
      </c>
      <c r="CW11" s="66">
        <v>2183454.36</v>
      </c>
      <c r="CX11">
        <v>540903</v>
      </c>
      <c r="CY11" s="21">
        <f t="shared" si="43"/>
        <v>-0.59669241074289858</v>
      </c>
      <c r="CZ11" s="28">
        <v>1575696</v>
      </c>
      <c r="DA11" s="28">
        <v>3070773</v>
      </c>
      <c r="DB11" s="28">
        <v>903635</v>
      </c>
      <c r="DC11" s="28">
        <f t="shared" si="26"/>
        <v>2479331</v>
      </c>
      <c r="DD11" s="28">
        <f t="shared" si="44"/>
        <v>399106.65972812235</v>
      </c>
      <c r="DE11" s="28">
        <f t="shared" si="45"/>
        <v>616056.31999999995</v>
      </c>
      <c r="DF11" s="28">
        <f t="shared" si="10"/>
        <v>1176589.3402718776</v>
      </c>
      <c r="DG11" s="28">
        <f t="shared" si="11"/>
        <v>2454716.6800000002</v>
      </c>
      <c r="DH11" s="23">
        <f t="shared" si="46"/>
        <v>5.375153819504618</v>
      </c>
      <c r="DI11" s="66">
        <f t="shared" si="47"/>
        <v>616117.94300000009</v>
      </c>
      <c r="DJ11" s="66">
        <f t="shared" si="27"/>
        <v>1863213.057</v>
      </c>
      <c r="DK11" s="201">
        <f t="shared" si="48"/>
        <v>4.7959188020367138</v>
      </c>
      <c r="DL11" s="201">
        <f t="shared" si="12"/>
        <v>1.1083210170247551</v>
      </c>
      <c r="DM11" s="28">
        <v>487658.05</v>
      </c>
      <c r="DN11">
        <f t="shared" si="13"/>
        <v>2417838</v>
      </c>
      <c r="DO11" s="28">
        <f t="shared" si="14"/>
        <v>1695796.3099999998</v>
      </c>
      <c r="DP11" s="21">
        <v>5.4080000000000004</v>
      </c>
      <c r="DQ11" s="21">
        <f t="shared" si="49"/>
        <v>4.7883333057723689</v>
      </c>
      <c r="DR11" s="21">
        <f t="shared" si="15"/>
        <v>1.7498000000000002</v>
      </c>
      <c r="DS11" s="23">
        <f t="shared" si="16"/>
        <v>1.7228896373993283</v>
      </c>
      <c r="DT11" s="24">
        <f t="shared" si="50"/>
        <v>4.6213983473484435</v>
      </c>
      <c r="DU11" s="23">
        <f t="shared" si="17"/>
        <v>1.5695017100252757</v>
      </c>
      <c r="DV11" s="66">
        <v>575986</v>
      </c>
      <c r="DW11" s="66">
        <f t="shared" si="18"/>
        <v>1479621</v>
      </c>
      <c r="DX11" s="66">
        <f t="shared" si="19"/>
        <v>570602.71823204414</v>
      </c>
      <c r="DY11" s="130">
        <f t="shared" si="20"/>
        <v>2.5930843873027083</v>
      </c>
      <c r="DZ11" s="214">
        <f t="shared" si="21"/>
        <v>1.3551751231797631</v>
      </c>
      <c r="EA11" s="23">
        <f t="shared" si="22"/>
        <v>0.50893934089633908</v>
      </c>
      <c r="EB11" s="24">
        <f t="shared" si="28"/>
        <v>1.4905438924936383</v>
      </c>
      <c r="EC11" s="15"/>
    </row>
    <row r="12" spans="1:133" x14ac:dyDescent="0.25">
      <c r="A12" s="9" t="s">
        <v>43</v>
      </c>
      <c r="B12" s="9" t="s">
        <v>50</v>
      </c>
      <c r="C12" s="1">
        <f t="shared" si="0"/>
        <v>23</v>
      </c>
      <c r="D12">
        <v>0</v>
      </c>
      <c r="E12">
        <v>0</v>
      </c>
      <c r="F12">
        <v>0</v>
      </c>
      <c r="G12">
        <v>0</v>
      </c>
      <c r="H12">
        <v>0</v>
      </c>
      <c r="I12">
        <v>23</v>
      </c>
      <c r="J12">
        <v>0</v>
      </c>
      <c r="K12">
        <v>0</v>
      </c>
      <c r="L12" s="95">
        <v>367</v>
      </c>
      <c r="M12" s="60">
        <v>199.5</v>
      </c>
      <c r="N12" s="85">
        <f t="shared" si="1"/>
        <v>15.956521739130435</v>
      </c>
      <c r="O12" s="87">
        <v>8.6739130434782616</v>
      </c>
      <c r="P12" s="96">
        <f>O12/O43</f>
        <v>8.1068685107118024E-2</v>
      </c>
      <c r="Q12" s="97">
        <f t="shared" si="29"/>
        <v>9.1618167907863091E-2</v>
      </c>
      <c r="R12" s="66">
        <v>117508</v>
      </c>
      <c r="S12" s="28">
        <v>250597</v>
      </c>
      <c r="T12" s="28">
        <f t="shared" si="2"/>
        <v>5109.04347826087</v>
      </c>
      <c r="U12" s="28">
        <f t="shared" si="3"/>
        <v>10895.521739130434</v>
      </c>
      <c r="V12" s="39">
        <f>U12/U43</f>
        <v>9.1172011035243791E-2</v>
      </c>
      <c r="W12" s="39">
        <f t="shared" si="30"/>
        <v>4.7105121260443417E-2</v>
      </c>
      <c r="X12" s="39">
        <f t="shared" si="23"/>
        <v>8.5110015478368328E-2</v>
      </c>
      <c r="Y12" s="39">
        <f t="shared" si="24"/>
        <v>7.3812949248895227E-2</v>
      </c>
      <c r="Z12" s="194">
        <v>129</v>
      </c>
      <c r="AA12" s="24">
        <v>-0.39421046869640225</v>
      </c>
      <c r="AB12" s="23">
        <f t="shared" si="4"/>
        <v>0.66553297116806731</v>
      </c>
      <c r="AC12" s="24">
        <v>0.72</v>
      </c>
      <c r="AD12" s="62">
        <v>0.58599999999999997</v>
      </c>
      <c r="AE12" s="194">
        <v>112</v>
      </c>
      <c r="AF12" s="255">
        <v>88867.337183832278</v>
      </c>
      <c r="AG12" s="241">
        <v>-0.16564781612038404</v>
      </c>
      <c r="AH12" s="252">
        <v>0</v>
      </c>
      <c r="AI12" s="186"/>
      <c r="AJ12" s="56" t="e">
        <f>AM12*#REF!</f>
        <v>#DIV/0!</v>
      </c>
      <c r="AK12" s="56" t="e">
        <f>C12*AN12</f>
        <v>#REF!</v>
      </c>
      <c r="AL12" s="59" t="e">
        <f>AJ12-AF12</f>
        <v>#DIV/0!</v>
      </c>
      <c r="AM12" s="56" t="e">
        <f>C12*AS12</f>
        <v>#DIV/0!</v>
      </c>
      <c r="AN12" s="21" t="e">
        <f>AD12/#REF!</f>
        <v>#REF!</v>
      </c>
      <c r="AO12" s="31"/>
      <c r="AP12" s="51"/>
      <c r="AQ12" s="59"/>
      <c r="AR12" s="21"/>
      <c r="AS12" s="21" t="e">
        <f>AB12/BI$2</f>
        <v>#DIV/0!</v>
      </c>
      <c r="AT12" s="31">
        <v>0</v>
      </c>
      <c r="AU12" s="57">
        <f>AVERAGE(AF12,AH12)</f>
        <v>44433.668591916139</v>
      </c>
      <c r="AV12" s="57">
        <f>AVERAGE(AF12,AW12,AT12)</f>
        <v>44433.669061277433</v>
      </c>
      <c r="AW12" s="56">
        <v>44433.67</v>
      </c>
      <c r="AX12" s="272">
        <f>AV11-(BG11*AV$45)</f>
        <v>1755832.4635607852</v>
      </c>
      <c r="AY12" s="21"/>
      <c r="AZ12" s="21"/>
      <c r="BA12" s="21"/>
      <c r="BB12" s="21"/>
      <c r="BC12" s="21"/>
      <c r="BD12" s="21"/>
      <c r="BE12" s="21"/>
      <c r="BF12" s="21"/>
      <c r="BG12" s="21"/>
      <c r="BH12" s="249" t="s">
        <v>434</v>
      </c>
      <c r="BI12" s="24"/>
      <c r="BJ12">
        <v>734</v>
      </c>
      <c r="BK12">
        <v>734</v>
      </c>
      <c r="BL12">
        <f t="shared" si="5"/>
        <v>0</v>
      </c>
      <c r="BM12">
        <v>123</v>
      </c>
      <c r="BN12">
        <v>1237</v>
      </c>
      <c r="BO12" s="28">
        <v>1592</v>
      </c>
      <c r="BP12" s="28">
        <v>835</v>
      </c>
      <c r="BQ12" s="28">
        <f t="shared" si="31"/>
        <v>1986.0840000000001</v>
      </c>
      <c r="BR12" s="28">
        <f t="shared" si="32"/>
        <v>1485.6372132540357</v>
      </c>
      <c r="BS12" s="28"/>
      <c r="BT12" s="28">
        <f>BW12*BZ$4</f>
        <v>548247.39685902395</v>
      </c>
      <c r="BU12" s="28">
        <f>AVERAGE(AW12,AX12,BT12)</f>
        <v>782837.8434732696</v>
      </c>
      <c r="BV12" s="446">
        <f>BU12-(BX12*BU$42)</f>
        <v>805137.74236348306</v>
      </c>
      <c r="BW12" s="21">
        <f>AE12*BX12</f>
        <v>5.9191969043424821</v>
      </c>
      <c r="BX12" s="21">
        <f>EA12/BZ3</f>
        <v>5.2849972360200732E-2</v>
      </c>
      <c r="BY12" s="28"/>
      <c r="BZ12" s="28"/>
      <c r="CA12" s="28">
        <v>639</v>
      </c>
      <c r="CB12" s="28">
        <v>502</v>
      </c>
      <c r="CC12" s="28">
        <f t="shared" si="6"/>
        <v>1141</v>
      </c>
      <c r="CD12" s="28">
        <f t="shared" si="7"/>
        <v>1088.8545119705341</v>
      </c>
      <c r="CE12" s="31">
        <f t="shared" si="8"/>
        <v>1.0478902254214812</v>
      </c>
      <c r="CF12" s="58">
        <f t="shared" si="9"/>
        <v>0.13682394166725778</v>
      </c>
      <c r="CG12" s="28">
        <f t="shared" si="33"/>
        <v>1474</v>
      </c>
      <c r="CH12" s="28">
        <f t="shared" si="34"/>
        <v>969.91887899999995</v>
      </c>
      <c r="CI12" s="28">
        <f t="shared" si="35"/>
        <v>106.36278674596429</v>
      </c>
      <c r="CJ12" s="28">
        <f t="shared" si="36"/>
        <v>-248.63721325403571</v>
      </c>
      <c r="CK12" s="21">
        <f t="shared" si="37"/>
        <v>-0.24998737513694089</v>
      </c>
      <c r="CL12" s="66">
        <f t="shared" si="38"/>
        <v>1552.95102</v>
      </c>
      <c r="CM12" s="66">
        <f t="shared" si="39"/>
        <v>-134.91887899999995</v>
      </c>
      <c r="CN12" s="66">
        <f t="shared" si="25"/>
        <v>-78.951019999999971</v>
      </c>
      <c r="CO12" s="24">
        <f t="shared" si="40"/>
        <v>-0.5908917435728831</v>
      </c>
      <c r="CP12" s="21">
        <f t="shared" si="41"/>
        <v>-0.60236770057998423</v>
      </c>
      <c r="CQ12">
        <v>115</v>
      </c>
      <c r="CR12">
        <f t="shared" si="42"/>
        <v>611</v>
      </c>
      <c r="CS12">
        <v>619</v>
      </c>
      <c r="CT12" s="23">
        <v>1.119</v>
      </c>
      <c r="CU12" s="21">
        <v>0.96799999999999997</v>
      </c>
      <c r="CV12" s="28">
        <v>117508</v>
      </c>
      <c r="CW12" s="66">
        <v>143256</v>
      </c>
      <c r="CX12">
        <v>59418</v>
      </c>
      <c r="CY12" s="21">
        <f t="shared" si="43"/>
        <v>-0.27426049872289154</v>
      </c>
      <c r="CZ12" s="28">
        <v>287996</v>
      </c>
      <c r="DA12" s="28">
        <v>449485</v>
      </c>
      <c r="DB12" s="28">
        <v>786659</v>
      </c>
      <c r="DC12" s="28">
        <f t="shared" si="26"/>
        <v>1074655</v>
      </c>
      <c r="DD12" s="28">
        <f t="shared" si="44"/>
        <v>308291.97068819031</v>
      </c>
      <c r="DE12" s="28">
        <f t="shared" si="45"/>
        <v>475875.84000000003</v>
      </c>
      <c r="DF12" s="28">
        <f t="shared" si="10"/>
        <v>-20295.970688190311</v>
      </c>
      <c r="DG12" s="28">
        <f t="shared" si="11"/>
        <v>-26390.840000000026</v>
      </c>
      <c r="DH12" s="21">
        <f t="shared" si="46"/>
        <v>-0.10156589225045126</v>
      </c>
      <c r="DI12" s="66">
        <f t="shared" si="47"/>
        <v>475923.44100000005</v>
      </c>
      <c r="DJ12" s="66">
        <f t="shared" si="27"/>
        <v>598731.55899999989</v>
      </c>
      <c r="DK12" s="30">
        <f t="shared" si="48"/>
        <v>-8.272880273297889E-2</v>
      </c>
      <c r="DL12" s="214">
        <f t="shared" si="12"/>
        <v>-0.39451214144118213</v>
      </c>
      <c r="DM12" s="28">
        <v>64230.02</v>
      </c>
      <c r="DN12">
        <f t="shared" si="13"/>
        <v>58090</v>
      </c>
      <c r="DO12" s="28">
        <f t="shared" si="14"/>
        <v>79025.98000000001</v>
      </c>
      <c r="DP12" s="21">
        <v>0.12</v>
      </c>
      <c r="DQ12" s="21">
        <f t="shared" si="49"/>
        <v>0.21183242792016843</v>
      </c>
      <c r="DR12" s="21">
        <f t="shared" si="15"/>
        <v>0.62880000000000003</v>
      </c>
      <c r="DS12" s="21">
        <f t="shared" si="16"/>
        <v>-0.19061878198234505</v>
      </c>
      <c r="DT12" s="24">
        <f t="shared" si="50"/>
        <v>1.4383678724860411</v>
      </c>
      <c r="DU12" s="21">
        <f t="shared" si="17"/>
        <v>-0.3876265672369214</v>
      </c>
      <c r="DV12" s="66">
        <v>191136</v>
      </c>
      <c r="DW12" s="66">
        <f t="shared" si="18"/>
        <v>977795</v>
      </c>
      <c r="DX12" s="66">
        <f t="shared" si="19"/>
        <v>443802.11418047879</v>
      </c>
      <c r="DY12" s="130">
        <f t="shared" si="20"/>
        <v>2.2032229427423706</v>
      </c>
      <c r="DZ12" s="214">
        <f t="shared" si="21"/>
        <v>1.0419925437673081</v>
      </c>
      <c r="EA12" s="23">
        <f t="shared" si="22"/>
        <v>0.49889138250727794</v>
      </c>
      <c r="EB12" s="24">
        <f t="shared" si="28"/>
        <v>0.41079084976068159</v>
      </c>
      <c r="EC12" s="15"/>
    </row>
    <row r="13" spans="1:133" x14ac:dyDescent="0.25">
      <c r="A13" s="9" t="s">
        <v>43</v>
      </c>
      <c r="B13" s="9" t="s">
        <v>51</v>
      </c>
      <c r="C13" s="1">
        <f t="shared" si="0"/>
        <v>44</v>
      </c>
      <c r="D13">
        <v>0</v>
      </c>
      <c r="E13">
        <v>0</v>
      </c>
      <c r="F13">
        <v>0</v>
      </c>
      <c r="G13">
        <v>0</v>
      </c>
      <c r="H13">
        <v>0</v>
      </c>
      <c r="I13">
        <v>44</v>
      </c>
      <c r="J13">
        <v>0</v>
      </c>
      <c r="K13">
        <v>0</v>
      </c>
      <c r="L13" s="95">
        <v>77.5</v>
      </c>
      <c r="M13" s="60">
        <v>70.5</v>
      </c>
      <c r="N13" s="85">
        <f t="shared" si="1"/>
        <v>1.7613636363636365</v>
      </c>
      <c r="O13" s="87">
        <v>1.6022727272727273</v>
      </c>
      <c r="P13" s="96">
        <f>O13/O43</f>
        <v>1.4975264627613564E-2</v>
      </c>
      <c r="Q13" s="97">
        <f t="shared" si="29"/>
        <v>1.0113288598945129E-2</v>
      </c>
      <c r="R13" s="66">
        <v>0</v>
      </c>
      <c r="S13" s="28">
        <v>15127</v>
      </c>
      <c r="T13" s="28">
        <f t="shared" si="2"/>
        <v>0</v>
      </c>
      <c r="U13" s="28">
        <f t="shared" si="3"/>
        <v>343.79545454545456</v>
      </c>
      <c r="V13" s="39">
        <f>U13/U43</f>
        <v>2.8768262526716252E-3</v>
      </c>
      <c r="W13" s="39">
        <f t="shared" si="30"/>
        <v>0</v>
      </c>
      <c r="X13" s="39">
        <f t="shared" si="23"/>
        <v>1.0135889277636787E-2</v>
      </c>
      <c r="Y13" s="39">
        <f t="shared" si="24"/>
        <v>6.0679731593670776E-3</v>
      </c>
      <c r="Z13" s="194">
        <v>41</v>
      </c>
      <c r="AA13" s="24">
        <v>-0.55119438764392137</v>
      </c>
      <c r="AB13" s="24">
        <f t="shared" si="4"/>
        <v>-0.5621516546332963</v>
      </c>
      <c r="AC13" s="24">
        <v>-0.53</v>
      </c>
      <c r="AD13">
        <v>-0.44500000000000001</v>
      </c>
      <c r="AE13" s="194">
        <v>39</v>
      </c>
      <c r="AF13" s="253"/>
      <c r="AG13" s="242">
        <v>-0.57089336971191451</v>
      </c>
      <c r="AH13" s="253"/>
      <c r="AI13" s="187"/>
      <c r="AJ13" s="31"/>
      <c r="AK13" s="31"/>
      <c r="AL13" s="58"/>
      <c r="AM13" s="31"/>
      <c r="AN13" s="21"/>
      <c r="AO13" s="31"/>
      <c r="AP13" s="51"/>
      <c r="AQ13" s="59"/>
      <c r="AR13" s="21"/>
      <c r="AS13" s="21"/>
      <c r="AT13" s="31"/>
      <c r="AU13" s="31"/>
      <c r="AV13" s="31"/>
      <c r="AW13" s="51"/>
      <c r="AX13" s="51"/>
      <c r="AY13" s="21"/>
      <c r="AZ13" s="21"/>
      <c r="BA13" s="21"/>
      <c r="BB13" s="21"/>
      <c r="BC13" s="21"/>
      <c r="BD13" s="21"/>
      <c r="BE13" s="21"/>
      <c r="BF13" s="21"/>
      <c r="BG13" s="21"/>
      <c r="BH13" s="127">
        <v>5113803.9074802604</v>
      </c>
      <c r="BI13" s="24"/>
      <c r="BJ13">
        <v>155</v>
      </c>
      <c r="BK13">
        <v>162</v>
      </c>
      <c r="BL13">
        <f t="shared" si="5"/>
        <v>-7</v>
      </c>
      <c r="BM13">
        <v>236</v>
      </c>
      <c r="BN13">
        <v>111</v>
      </c>
      <c r="BO13" s="28">
        <v>228</v>
      </c>
      <c r="BP13" s="28">
        <v>107</v>
      </c>
      <c r="BQ13" s="28">
        <f t="shared" si="31"/>
        <v>631.23599999999999</v>
      </c>
      <c r="BR13" s="28">
        <f t="shared" si="32"/>
        <v>472.17926932880209</v>
      </c>
      <c r="BS13" s="28"/>
      <c r="BT13" s="28"/>
      <c r="BU13" s="28"/>
      <c r="BV13" s="28"/>
      <c r="BW13" s="21"/>
      <c r="BX13" s="21"/>
      <c r="BY13" s="28"/>
      <c r="BZ13" s="28"/>
      <c r="CA13" s="28">
        <v>139</v>
      </c>
      <c r="CB13" s="28">
        <v>117</v>
      </c>
      <c r="CC13" s="28">
        <f t="shared" si="6"/>
        <v>256</v>
      </c>
      <c r="CD13" s="28">
        <f t="shared" si="7"/>
        <v>379.15469613259671</v>
      </c>
      <c r="CE13" s="31">
        <f t="shared" si="8"/>
        <v>0.67518615122327941</v>
      </c>
      <c r="CF13" s="58">
        <f t="shared" si="9"/>
        <v>-0.5542208617888611</v>
      </c>
      <c r="CG13" s="28">
        <f t="shared" si="33"/>
        <v>246</v>
      </c>
      <c r="CH13" s="28">
        <f t="shared" si="34"/>
        <v>308.26879100000002</v>
      </c>
      <c r="CI13" s="28">
        <f t="shared" si="35"/>
        <v>-244.17926932880209</v>
      </c>
      <c r="CJ13" s="28">
        <f t="shared" si="36"/>
        <v>-361.17926932880209</v>
      </c>
      <c r="CK13" s="21">
        <f t="shared" si="37"/>
        <v>-0.84836409638539279</v>
      </c>
      <c r="CL13" s="66">
        <f t="shared" si="38"/>
        <v>493.57357999999999</v>
      </c>
      <c r="CM13" s="66">
        <f t="shared" si="39"/>
        <v>-201.26879100000002</v>
      </c>
      <c r="CN13" s="66">
        <f t="shared" si="25"/>
        <v>-247.57357999999999</v>
      </c>
      <c r="CO13" s="24">
        <f t="shared" si="40"/>
        <v>-0.86496060742463665</v>
      </c>
      <c r="CP13" s="21">
        <f t="shared" si="41"/>
        <v>-0.87502077068593431</v>
      </c>
      <c r="CQ13">
        <v>221</v>
      </c>
      <c r="CR13">
        <f t="shared" si="42"/>
        <v>-81</v>
      </c>
      <c r="CS13">
        <v>-59</v>
      </c>
      <c r="CT13" s="21">
        <v>-0.69599999999999995</v>
      </c>
      <c r="CU13" s="21">
        <v>-0.69599999999999995</v>
      </c>
      <c r="CV13" s="28">
        <v>0</v>
      </c>
      <c r="CW13" s="66">
        <v>0</v>
      </c>
      <c r="CX13">
        <v>121109</v>
      </c>
      <c r="CY13" s="21">
        <f t="shared" si="43"/>
        <v>-0.7620593090284038</v>
      </c>
      <c r="CZ13" s="28">
        <v>92226</v>
      </c>
      <c r="DA13" s="28">
        <v>92226</v>
      </c>
      <c r="DB13" s="28">
        <v>74221</v>
      </c>
      <c r="DC13" s="28">
        <f t="shared" si="26"/>
        <v>166447</v>
      </c>
      <c r="DD13" s="28">
        <f t="shared" si="44"/>
        <v>97984.269753610875</v>
      </c>
      <c r="DE13" s="28">
        <f t="shared" si="45"/>
        <v>151247.36000000002</v>
      </c>
      <c r="DF13" s="28">
        <f t="shared" si="10"/>
        <v>-5758.2697536108753</v>
      </c>
      <c r="DG13" s="28">
        <f t="shared" si="11"/>
        <v>-59021.360000000015</v>
      </c>
      <c r="DH13" s="21">
        <f t="shared" si="46"/>
        <v>-0.17359348905883865</v>
      </c>
      <c r="DI13" s="66">
        <f t="shared" si="47"/>
        <v>151262.489</v>
      </c>
      <c r="DJ13" s="66">
        <f t="shared" si="27"/>
        <v>15184.510999999999</v>
      </c>
      <c r="DK13" s="30">
        <f t="shared" si="48"/>
        <v>-2.347139586710888E-2</v>
      </c>
      <c r="DL13" s="214">
        <f t="shared" si="12"/>
        <v>-0.53440102075840412</v>
      </c>
      <c r="DM13" s="28">
        <v>123476.21</v>
      </c>
      <c r="DN13">
        <f t="shared" si="13"/>
        <v>-121109</v>
      </c>
      <c r="DO13" s="28">
        <f t="shared" si="14"/>
        <v>-123476.21</v>
      </c>
      <c r="DP13" s="21">
        <v>-0.28100000000000003</v>
      </c>
      <c r="DQ13" s="21">
        <f t="shared" si="49"/>
        <v>-0.36137913658324089</v>
      </c>
      <c r="DR13" s="21">
        <f t="shared" si="15"/>
        <v>-0.53</v>
      </c>
      <c r="DS13" s="21">
        <f t="shared" si="16"/>
        <v>-0.57845585345477113</v>
      </c>
      <c r="DT13" s="24">
        <f t="shared" si="50"/>
        <v>-3.0572590650725564E-2</v>
      </c>
      <c r="DU13" s="21">
        <f t="shared" si="17"/>
        <v>-0.52836492280162561</v>
      </c>
      <c r="DV13" s="66">
        <v>65760</v>
      </c>
      <c r="DW13" s="66">
        <f t="shared" si="18"/>
        <v>139981</v>
      </c>
      <c r="DX13" s="66">
        <f t="shared" si="19"/>
        <v>154538.23618784529</v>
      </c>
      <c r="DY13" s="58">
        <f t="shared" si="20"/>
        <v>0.90580171906355533</v>
      </c>
      <c r="DZ13" s="214">
        <f t="shared" si="21"/>
        <v>-2.4882450759076806E-4</v>
      </c>
      <c r="EA13" s="24">
        <f t="shared" si="22"/>
        <v>-0.33263204687635295</v>
      </c>
      <c r="EB13" s="24">
        <f t="shared" si="28"/>
        <v>-0.46946462167733244</v>
      </c>
      <c r="EC13" s="15"/>
    </row>
    <row r="14" spans="1:133" x14ac:dyDescent="0.25">
      <c r="A14" s="9" t="s">
        <v>60</v>
      </c>
      <c r="B14" s="9" t="s">
        <v>61</v>
      </c>
      <c r="C14" s="1">
        <f t="shared" si="0"/>
        <v>72</v>
      </c>
      <c r="D14">
        <v>0</v>
      </c>
      <c r="E14" s="8">
        <v>0</v>
      </c>
      <c r="F14">
        <v>0</v>
      </c>
      <c r="G14" s="8">
        <v>72</v>
      </c>
      <c r="H14">
        <v>0</v>
      </c>
      <c r="I14">
        <v>0</v>
      </c>
      <c r="J14">
        <v>0</v>
      </c>
      <c r="K14">
        <v>0</v>
      </c>
      <c r="L14" s="95">
        <v>71.5</v>
      </c>
      <c r="M14" s="60">
        <v>71.5</v>
      </c>
      <c r="N14" s="85">
        <f t="shared" si="1"/>
        <v>0.99305555555555558</v>
      </c>
      <c r="O14" s="87">
        <v>0.99305555555555558</v>
      </c>
      <c r="P14" s="96">
        <f>O14/O43</f>
        <v>9.2813598342143967E-3</v>
      </c>
      <c r="Q14" s="97">
        <f t="shared" si="29"/>
        <v>5.701864862416018E-3</v>
      </c>
      <c r="R14" s="66">
        <v>183762</v>
      </c>
      <c r="S14" s="28">
        <v>156335</v>
      </c>
      <c r="T14" s="28">
        <f t="shared" si="2"/>
        <v>2552.25</v>
      </c>
      <c r="U14" s="28">
        <f t="shared" si="3"/>
        <v>2171.3194444444443</v>
      </c>
      <c r="V14" s="39">
        <f>U14/U43</f>
        <v>1.8169259360839719E-2</v>
      </c>
      <c r="W14" s="39">
        <f t="shared" si="30"/>
        <v>2.3531615310874443E-2</v>
      </c>
      <c r="X14" s="39">
        <f t="shared" si="23"/>
        <v>1.2836519644864527E-2</v>
      </c>
      <c r="Y14" s="39">
        <f t="shared" si="24"/>
        <v>1.2833765041799387E-2</v>
      </c>
      <c r="Z14" s="194">
        <v>46</v>
      </c>
      <c r="AA14" s="24">
        <v>-0.55069859340771843</v>
      </c>
      <c r="AB14" s="24">
        <f t="shared" si="4"/>
        <v>-0.52179872658017412</v>
      </c>
      <c r="AC14" s="24">
        <v>-0.69799999999999995</v>
      </c>
      <c r="AD14">
        <v>-0.59899999999999998</v>
      </c>
      <c r="AE14" s="194">
        <v>59</v>
      </c>
      <c r="AF14" s="253"/>
      <c r="AG14" s="242">
        <v>-0.5117673854464756</v>
      </c>
      <c r="AH14" s="253"/>
      <c r="AI14" s="187"/>
      <c r="AJ14" s="31"/>
      <c r="AK14" s="31"/>
      <c r="AL14" s="58"/>
      <c r="AM14" s="31"/>
      <c r="AN14" s="21"/>
      <c r="AO14" s="31"/>
      <c r="AP14" s="51"/>
      <c r="AQ14" s="59"/>
      <c r="AR14" s="21"/>
      <c r="AS14" s="21"/>
      <c r="AT14" s="31"/>
      <c r="AU14" s="31"/>
      <c r="AV14" s="31"/>
      <c r="AW14" s="51"/>
      <c r="AX14" s="51"/>
      <c r="AY14" s="21"/>
      <c r="AZ14" s="21"/>
      <c r="BA14" s="21"/>
      <c r="BB14" s="21"/>
      <c r="BC14" s="21"/>
      <c r="BD14" s="21"/>
      <c r="BE14" s="21"/>
      <c r="BF14" s="21"/>
      <c r="BG14" s="21"/>
      <c r="BI14" s="58"/>
      <c r="BJ14">
        <v>143</v>
      </c>
      <c r="BK14">
        <v>147</v>
      </c>
      <c r="BL14">
        <f t="shared" si="5"/>
        <v>-4</v>
      </c>
      <c r="BM14">
        <v>386</v>
      </c>
      <c r="BN14">
        <v>272</v>
      </c>
      <c r="BO14" s="28">
        <v>353</v>
      </c>
      <c r="BP14" s="28">
        <v>129</v>
      </c>
      <c r="BQ14" s="28">
        <f t="shared" si="31"/>
        <v>708.21600000000001</v>
      </c>
      <c r="BR14" s="28">
        <f t="shared" si="32"/>
        <v>529.76210705182666</v>
      </c>
      <c r="BS14" s="28"/>
      <c r="BT14" s="28"/>
      <c r="BU14" s="28"/>
      <c r="BV14" s="28"/>
      <c r="BW14" s="21"/>
      <c r="BX14" s="21"/>
      <c r="BY14" s="28"/>
      <c r="BZ14" s="28"/>
      <c r="CA14" s="28">
        <v>221</v>
      </c>
      <c r="CB14" s="28">
        <v>138</v>
      </c>
      <c r="CC14" s="28">
        <f t="shared" si="6"/>
        <v>359</v>
      </c>
      <c r="CD14" s="28">
        <f t="shared" si="7"/>
        <v>573.59300184162066</v>
      </c>
      <c r="CE14" s="31">
        <f t="shared" si="8"/>
        <v>0.62587932357502218</v>
      </c>
      <c r="CF14" s="58">
        <f t="shared" si="9"/>
        <v>-0.6456425268042929</v>
      </c>
      <c r="CG14" s="28">
        <f t="shared" si="33"/>
        <v>350</v>
      </c>
      <c r="CH14" s="28">
        <f t="shared" si="34"/>
        <v>345.86254600000001</v>
      </c>
      <c r="CI14" s="28">
        <f t="shared" si="35"/>
        <v>-176.76210705182666</v>
      </c>
      <c r="CJ14" s="28">
        <f t="shared" si="36"/>
        <v>-257.76210705182666</v>
      </c>
      <c r="CK14" s="21">
        <f t="shared" si="37"/>
        <v>-0.7332827250632391</v>
      </c>
      <c r="CL14" s="66">
        <f t="shared" si="38"/>
        <v>553.76548000000003</v>
      </c>
      <c r="CM14" s="66">
        <f t="shared" si="39"/>
        <v>-216.86254600000001</v>
      </c>
      <c r="CN14" s="66">
        <f t="shared" si="25"/>
        <v>-203.76548000000003</v>
      </c>
      <c r="CO14" s="24">
        <f t="shared" si="40"/>
        <v>-0.92937309249368372</v>
      </c>
      <c r="CP14" s="21">
        <f t="shared" si="41"/>
        <v>-0.62447437247787108</v>
      </c>
      <c r="CQ14">
        <v>361</v>
      </c>
      <c r="CR14">
        <f t="shared" si="42"/>
        <v>-243</v>
      </c>
      <c r="CS14">
        <v>-214</v>
      </c>
      <c r="CT14" s="21">
        <v>-1.121</v>
      </c>
      <c r="CU14" s="21">
        <v>-1.077</v>
      </c>
      <c r="CV14" s="28">
        <v>183762</v>
      </c>
      <c r="CW14" s="66">
        <v>316863</v>
      </c>
      <c r="CX14">
        <v>207951</v>
      </c>
      <c r="CY14" s="21">
        <f t="shared" si="43"/>
        <v>-0.63532929697221807</v>
      </c>
      <c r="CZ14" s="28">
        <v>11750</v>
      </c>
      <c r="DA14" s="28">
        <v>97288</v>
      </c>
      <c r="DB14" s="28">
        <v>47000</v>
      </c>
      <c r="DC14" s="28">
        <f t="shared" si="26"/>
        <v>58750</v>
      </c>
      <c r="DD14" s="28">
        <f t="shared" si="44"/>
        <v>109933.57094307561</v>
      </c>
      <c r="DE14" s="28">
        <f t="shared" si="45"/>
        <v>169692.16</v>
      </c>
      <c r="DF14" s="28">
        <f t="shared" si="10"/>
        <v>-98183.570943075611</v>
      </c>
      <c r="DG14" s="28">
        <f t="shared" si="11"/>
        <v>-72404.160000000003</v>
      </c>
      <c r="DH14" s="21">
        <f t="shared" si="46"/>
        <v>-0.20313426629951045</v>
      </c>
      <c r="DI14" s="66">
        <f t="shared" si="47"/>
        <v>169709.13400000002</v>
      </c>
      <c r="DJ14" s="66">
        <f t="shared" si="27"/>
        <v>-110959.13400000002</v>
      </c>
      <c r="DK14" s="30">
        <f t="shared" si="48"/>
        <v>-0.40020797216146314</v>
      </c>
      <c r="DL14" s="214">
        <f t="shared" si="12"/>
        <v>-0.53476781235130799</v>
      </c>
      <c r="DM14" s="28">
        <v>202802.32</v>
      </c>
      <c r="DN14">
        <f t="shared" si="13"/>
        <v>-24189</v>
      </c>
      <c r="DO14" s="28">
        <f t="shared" si="14"/>
        <v>114060.68</v>
      </c>
      <c r="DP14" s="21">
        <v>-6.4000000000000001E-2</v>
      </c>
      <c r="DQ14" s="21">
        <f t="shared" si="49"/>
        <v>0.31100318354956474</v>
      </c>
      <c r="DR14" s="21">
        <f t="shared" si="15"/>
        <v>-0.67179999999999995</v>
      </c>
      <c r="DS14" s="21">
        <f t="shared" si="16"/>
        <v>-0.52122334155774763</v>
      </c>
      <c r="DT14" s="24">
        <f t="shared" si="50"/>
        <v>-0.34810911995565991</v>
      </c>
      <c r="DU14" s="21">
        <f t="shared" si="17"/>
        <v>-0.71770704436079547</v>
      </c>
      <c r="DV14" s="66">
        <v>103051</v>
      </c>
      <c r="DW14" s="66">
        <f t="shared" si="18"/>
        <v>150051</v>
      </c>
      <c r="DX14" s="66">
        <f t="shared" si="19"/>
        <v>233788.61372007366</v>
      </c>
      <c r="DY14" s="58">
        <f t="shared" si="20"/>
        <v>0.64182338742836842</v>
      </c>
      <c r="DZ14" s="214">
        <f t="shared" si="21"/>
        <v>-0.21230727748885031</v>
      </c>
      <c r="EA14" s="24">
        <f t="shared" si="22"/>
        <v>-0.47230842707811582</v>
      </c>
      <c r="EB14" s="24">
        <f t="shared" si="28"/>
        <v>-0.52044122616559485</v>
      </c>
      <c r="EC14" s="15"/>
    </row>
    <row r="15" spans="1:133" x14ac:dyDescent="0.25">
      <c r="A15" s="9" t="s">
        <v>68</v>
      </c>
      <c r="B15" s="9" t="s">
        <v>70</v>
      </c>
      <c r="C15" s="1">
        <f t="shared" si="0"/>
        <v>50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50</v>
      </c>
      <c r="K15">
        <v>0</v>
      </c>
      <c r="L15" s="95">
        <v>560.5</v>
      </c>
      <c r="M15" s="60">
        <v>444.5</v>
      </c>
      <c r="N15" s="85">
        <f t="shared" si="1"/>
        <v>11.21</v>
      </c>
      <c r="O15" s="87">
        <v>8.89</v>
      </c>
      <c r="P15" s="96">
        <f>O15/O43</f>
        <v>8.3088290946628687E-2</v>
      </c>
      <c r="Q15" s="97">
        <f t="shared" ref="Q15:Q24" si="51">N15/N$43</f>
        <v>6.4364883465079945E-2</v>
      </c>
      <c r="R15" s="66">
        <v>0</v>
      </c>
      <c r="S15" s="28">
        <v>0</v>
      </c>
      <c r="T15" s="28">
        <f t="shared" si="2"/>
        <v>0</v>
      </c>
      <c r="U15" s="28">
        <f t="shared" si="3"/>
        <v>0</v>
      </c>
      <c r="V15" s="39">
        <f>U15/U43</f>
        <v>0</v>
      </c>
      <c r="W15" s="39">
        <f t="shared" ref="W15:W24" si="52">T15/T$43</f>
        <v>0</v>
      </c>
      <c r="X15" s="39">
        <f t="shared" si="23"/>
        <v>4.9852974567977208E-2</v>
      </c>
      <c r="Y15" s="39">
        <f t="shared" si="24"/>
        <v>3.8618930079047965E-2</v>
      </c>
      <c r="Z15" s="194">
        <v>48</v>
      </c>
      <c r="AA15" s="23">
        <v>1.4376325658928102</v>
      </c>
      <c r="AB15" s="23">
        <f t="shared" ref="AB15:AB24" si="53">(0.6*CU15)+(0.4*DQ15)</f>
        <v>0.79443083300437389</v>
      </c>
      <c r="AC15" s="24">
        <v>0.92400000000000004</v>
      </c>
      <c r="AD15" s="62">
        <v>1.05</v>
      </c>
      <c r="AE15" s="194">
        <v>48</v>
      </c>
      <c r="AF15" s="255">
        <v>227271.4977243891</v>
      </c>
      <c r="AG15" s="243">
        <v>1.2863830890170991</v>
      </c>
      <c r="AH15" s="254">
        <v>391494.59</v>
      </c>
      <c r="AI15" s="232" t="e">
        <f>AR15*#REF!</f>
        <v>#REF!</v>
      </c>
      <c r="AJ15" s="56" t="e">
        <f>AM15*#REF!</f>
        <v>#DIV/0!</v>
      </c>
      <c r="AK15" s="56" t="e">
        <f>C15*AN15</f>
        <v>#REF!</v>
      </c>
      <c r="AL15" s="59" t="e">
        <f>AJ15-AF15</f>
        <v>#DIV/0!</v>
      </c>
      <c r="AM15" s="56" t="e">
        <f>C15*AS15</f>
        <v>#DIV/0!</v>
      </c>
      <c r="AN15" s="21" t="e">
        <f>AD15/#REF!</f>
        <v>#REF!</v>
      </c>
      <c r="AO15" s="56" t="e">
        <f>SUM(AP15:AQ15)</f>
        <v>#DIV/0!</v>
      </c>
      <c r="AP15" s="56" t="e">
        <f>BE15*#REF!</f>
        <v>#DIV/0!</v>
      </c>
      <c r="AQ15" s="59"/>
      <c r="AR15" s="21">
        <f>Z15*AZ15</f>
        <v>7.7135577951480272</v>
      </c>
      <c r="AS15" s="21" t="e">
        <f>AB15/BI$2</f>
        <v>#DIV/0!</v>
      </c>
      <c r="AT15" s="31">
        <v>501166.1</v>
      </c>
      <c r="AU15" s="57">
        <f>AVERAGE(AF15,AH15)</f>
        <v>309383.04386219458</v>
      </c>
      <c r="AV15" s="57">
        <f>AVERAGE(AF15,AW15,AT15)</f>
        <v>345150.6559081297</v>
      </c>
      <c r="AW15" s="56">
        <v>307014.37</v>
      </c>
      <c r="AX15" s="272">
        <f>AV17-(BG17*AV$45)</f>
        <v>33049.03</v>
      </c>
      <c r="AY15" s="21">
        <f>Z15*BB15</f>
        <v>5.934624210301978</v>
      </c>
      <c r="AZ15" s="21">
        <f>AG15/BI$6</f>
        <v>0.16069912073225057</v>
      </c>
      <c r="BA15" s="21">
        <f>Z15*BG15</f>
        <v>7.8549778283475176</v>
      </c>
      <c r="BB15" s="21">
        <f>DU15/BI$9</f>
        <v>0.12363800438129122</v>
      </c>
      <c r="BC15" s="21" t="e">
        <f>CK15/BI$12</f>
        <v>#DIV/0!</v>
      </c>
      <c r="BD15" s="21"/>
      <c r="BE15" s="21" t="e">
        <f>Z15*BC15</f>
        <v>#DIV/0!</v>
      </c>
      <c r="BF15" s="21"/>
      <c r="BG15" s="21">
        <f>EB15/BI$6</f>
        <v>0.16364537142390662</v>
      </c>
      <c r="BJ15">
        <v>1121</v>
      </c>
      <c r="BK15">
        <v>1126</v>
      </c>
      <c r="BL15">
        <f t="shared" ref="BL15:BL27" si="54">BJ15-BK15</f>
        <v>-5</v>
      </c>
      <c r="BM15">
        <v>268</v>
      </c>
      <c r="BN15">
        <v>1627</v>
      </c>
      <c r="BO15" s="28">
        <v>2172</v>
      </c>
      <c r="BP15" s="28">
        <v>906</v>
      </c>
      <c r="BQ15" s="28">
        <f t="shared" si="31"/>
        <v>739.00800000000004</v>
      </c>
      <c r="BR15" s="28">
        <f t="shared" si="32"/>
        <v>552.79524214103662</v>
      </c>
      <c r="BS15" s="28"/>
      <c r="BT15" s="28">
        <f>BW15*BZ$4</f>
        <v>510082.98842218629</v>
      </c>
      <c r="BU15" s="28">
        <f>AVERAGE(AW15,AX15,BT15)</f>
        <v>283382.12947406207</v>
      </c>
      <c r="BV15" s="446">
        <f>BU15-(BX15*BU$42)</f>
        <v>331793.11687877623</v>
      </c>
      <c r="BW15" s="21">
        <f>AE15*BX15</f>
        <v>5.5071518138055904</v>
      </c>
      <c r="BX15" s="21">
        <f>EA15/BZ3</f>
        <v>0.11473232945428313</v>
      </c>
      <c r="BY15" s="28"/>
      <c r="BZ15" s="28"/>
      <c r="CA15" s="28">
        <v>561</v>
      </c>
      <c r="CB15" s="28">
        <v>470</v>
      </c>
      <c r="CC15" s="28">
        <f t="shared" si="6"/>
        <v>1031</v>
      </c>
      <c r="CD15" s="28">
        <f t="shared" si="7"/>
        <v>466.65193370165753</v>
      </c>
      <c r="CE15" s="130">
        <f t="shared" si="8"/>
        <v>2.2093554650501988</v>
      </c>
      <c r="CF15" s="58">
        <f t="shared" si="9"/>
        <v>2.2903408302792938</v>
      </c>
      <c r="CG15" s="28">
        <f t="shared" si="33"/>
        <v>1467</v>
      </c>
      <c r="CH15" s="28">
        <f t="shared" si="34"/>
        <v>360.90004799999997</v>
      </c>
      <c r="CI15" s="28">
        <f t="shared" si="35"/>
        <v>1619.2047578589634</v>
      </c>
      <c r="CJ15" s="28">
        <f t="shared" si="36"/>
        <v>1074.2047578589634</v>
      </c>
      <c r="CK15" s="23">
        <f t="shared" si="37"/>
        <v>2.3324400476330189</v>
      </c>
      <c r="CL15" s="66">
        <f t="shared" si="38"/>
        <v>577.84223999999995</v>
      </c>
      <c r="CM15" s="66">
        <f t="shared" si="39"/>
        <v>545.09995200000003</v>
      </c>
      <c r="CN15" s="66">
        <f t="shared" si="25"/>
        <v>889.15776000000005</v>
      </c>
      <c r="CO15" s="23">
        <f t="shared" si="40"/>
        <v>2.2180341885363766</v>
      </c>
      <c r="CP15" s="23">
        <f t="shared" si="41"/>
        <v>2.6024513445719286</v>
      </c>
      <c r="CQ15">
        <v>251</v>
      </c>
      <c r="CR15">
        <f t="shared" si="42"/>
        <v>853</v>
      </c>
      <c r="CS15">
        <v>875</v>
      </c>
      <c r="CT15" s="23">
        <v>1.754</v>
      </c>
      <c r="CU15" s="21">
        <v>1.597</v>
      </c>
      <c r="CV15" s="28">
        <v>0</v>
      </c>
      <c r="CW15" s="66">
        <v>0</v>
      </c>
      <c r="CX15">
        <v>139354</v>
      </c>
      <c r="CY15" s="23">
        <f t="shared" si="43"/>
        <v>2.5263274601499952</v>
      </c>
      <c r="CZ15" s="28">
        <v>0</v>
      </c>
      <c r="DA15" s="28">
        <v>0</v>
      </c>
      <c r="DB15" s="28">
        <v>0</v>
      </c>
      <c r="DC15" s="28">
        <f t="shared" si="26"/>
        <v>0</v>
      </c>
      <c r="DD15" s="28">
        <f t="shared" si="44"/>
        <v>114713.29141886151</v>
      </c>
      <c r="DE15" s="28">
        <f t="shared" si="45"/>
        <v>177070.08000000002</v>
      </c>
      <c r="DF15" s="28">
        <f t="shared" si="10"/>
        <v>-114713.29141886151</v>
      </c>
      <c r="DG15" s="28">
        <f t="shared" si="11"/>
        <v>-177070.08000000002</v>
      </c>
      <c r="DH15" s="21">
        <f t="shared" si="46"/>
        <v>-0.43417056867345161</v>
      </c>
      <c r="DI15" s="66">
        <f t="shared" si="47"/>
        <v>177087.79200000002</v>
      </c>
      <c r="DJ15" s="66">
        <f t="shared" si="27"/>
        <v>-177087.79200000002</v>
      </c>
      <c r="DK15" s="30">
        <f t="shared" si="48"/>
        <v>-0.46758508880601352</v>
      </c>
      <c r="DL15" s="201">
        <f t="shared" si="12"/>
        <v>1.3744367712207517</v>
      </c>
      <c r="DM15" s="28">
        <v>140448.95000000001</v>
      </c>
      <c r="DN15" t="e">
        <f>#REF!-CX15</f>
        <v>#REF!</v>
      </c>
      <c r="DO15" s="28">
        <f t="shared" ref="DO15:DO24" si="55">CW15-DM15</f>
        <v>-140448.95000000001</v>
      </c>
      <c r="DP15" s="21">
        <v>-0.32200000000000001</v>
      </c>
      <c r="DQ15" s="21">
        <f t="shared" ref="DQ15:DQ24" si="56">(DO15-DO$42)/DO$43</f>
        <v>-0.40942291748906512</v>
      </c>
      <c r="DR15" s="21">
        <f t="shared" ref="DR15:DR24" si="57">(0.6*CU15)+(0.4*DP15)</f>
        <v>0.82939999999999992</v>
      </c>
      <c r="DS15" s="23">
        <f t="shared" si="16"/>
        <v>1.2257958011104306</v>
      </c>
      <c r="DT15" s="24">
        <f t="shared" si="50"/>
        <v>-0.51457223864002155</v>
      </c>
      <c r="DU15" s="23">
        <f t="shared" si="17"/>
        <v>1.1437864775994204</v>
      </c>
      <c r="DV15" s="66">
        <v>0</v>
      </c>
      <c r="DW15" s="66">
        <f t="shared" si="18"/>
        <v>0</v>
      </c>
      <c r="DX15" s="66">
        <f t="shared" si="19"/>
        <v>190200.90607734805</v>
      </c>
      <c r="DY15" s="58">
        <f t="shared" si="20"/>
        <v>0</v>
      </c>
      <c r="DZ15" s="214">
        <f t="shared" si="21"/>
        <v>-0.72789533269841444</v>
      </c>
      <c r="EA15" s="23">
        <f t="shared" si="22"/>
        <v>1.0830463650882105</v>
      </c>
      <c r="EB15" s="24">
        <f t="shared" si="28"/>
        <v>1.3099675806339885</v>
      </c>
      <c r="EC15" s="15"/>
    </row>
    <row r="16" spans="1:133" x14ac:dyDescent="0.25">
      <c r="A16" s="7" t="s">
        <v>68</v>
      </c>
      <c r="B16" s="7" t="s">
        <v>71</v>
      </c>
      <c r="C16" s="1">
        <f t="shared" si="0"/>
        <v>24</v>
      </c>
      <c r="D16" s="8">
        <v>0</v>
      </c>
      <c r="E16" s="8">
        <v>0</v>
      </c>
      <c r="F16" s="8">
        <v>0</v>
      </c>
      <c r="G16" s="8">
        <v>20</v>
      </c>
      <c r="H16" s="8">
        <v>0</v>
      </c>
      <c r="I16" s="8">
        <v>0</v>
      </c>
      <c r="J16" s="8">
        <v>4</v>
      </c>
      <c r="K16">
        <v>0</v>
      </c>
      <c r="L16" s="95">
        <v>87.5</v>
      </c>
      <c r="M16" s="60">
        <v>63.5</v>
      </c>
      <c r="N16" s="85">
        <f t="shared" si="1"/>
        <v>3.6458333333333335</v>
      </c>
      <c r="O16" s="87">
        <v>2.6458333333333335</v>
      </c>
      <c r="P16" s="96">
        <f>O16/O43</f>
        <v>2.4728658019829965E-2</v>
      </c>
      <c r="Q16" s="97">
        <f t="shared" si="51"/>
        <v>2.0933419949429436E-2</v>
      </c>
      <c r="R16" s="66">
        <v>0</v>
      </c>
      <c r="S16" s="28">
        <v>0</v>
      </c>
      <c r="T16" s="28">
        <f t="shared" si="2"/>
        <v>0</v>
      </c>
      <c r="U16" s="28">
        <f t="shared" si="3"/>
        <v>0</v>
      </c>
      <c r="V16" s="39">
        <f>U16/U43</f>
        <v>0</v>
      </c>
      <c r="W16" s="39">
        <f t="shared" si="52"/>
        <v>0</v>
      </c>
      <c r="X16" s="39">
        <f t="shared" si="23"/>
        <v>1.4837194811897977E-2</v>
      </c>
      <c r="Y16" s="39">
        <f t="shared" si="24"/>
        <v>1.2560051969657661E-2</v>
      </c>
      <c r="Z16" s="194">
        <v>19</v>
      </c>
      <c r="AA16" s="24">
        <v>7.1049306923203215E-2</v>
      </c>
      <c r="AB16" s="24">
        <f t="shared" si="53"/>
        <v>-0.32425597417408064</v>
      </c>
      <c r="AC16" s="24">
        <v>-0.27800000000000002</v>
      </c>
      <c r="AD16">
        <v>-0.26900000000000002</v>
      </c>
      <c r="AE16" s="194">
        <v>22</v>
      </c>
      <c r="AF16" s="253"/>
      <c r="AG16" s="242">
        <v>-0.15070290630558886</v>
      </c>
      <c r="AH16" s="253"/>
      <c r="AI16" s="187"/>
      <c r="AJ16" s="31"/>
      <c r="AK16" s="31"/>
      <c r="AL16" s="58"/>
      <c r="AM16" s="31"/>
      <c r="AN16" s="21"/>
      <c r="AO16" s="31"/>
      <c r="AP16" s="51"/>
      <c r="AQ16" s="59"/>
      <c r="AR16" s="21"/>
      <c r="AS16" s="21"/>
      <c r="AT16" s="31"/>
      <c r="AU16" s="31"/>
      <c r="AV16" s="31"/>
      <c r="AW16" s="51"/>
      <c r="AX16" s="51"/>
      <c r="AY16" s="21"/>
      <c r="AZ16" s="21"/>
      <c r="BA16" s="21"/>
      <c r="BB16" s="21"/>
      <c r="BC16" s="21"/>
      <c r="BD16" s="21"/>
      <c r="BE16" s="21"/>
      <c r="BF16" s="21"/>
      <c r="BG16" s="21"/>
      <c r="BJ16">
        <v>175</v>
      </c>
      <c r="BK16">
        <v>179</v>
      </c>
      <c r="BL16">
        <f t="shared" si="54"/>
        <v>-4</v>
      </c>
      <c r="BM16">
        <v>129</v>
      </c>
      <c r="BN16">
        <v>315</v>
      </c>
      <c r="BO16" s="28">
        <v>384</v>
      </c>
      <c r="BP16" s="28">
        <v>222</v>
      </c>
      <c r="BQ16" s="28">
        <f t="shared" si="31"/>
        <v>292.524</v>
      </c>
      <c r="BR16" s="28">
        <f t="shared" si="32"/>
        <v>218.81478334749363</v>
      </c>
      <c r="BS16" s="28"/>
      <c r="BT16" s="28"/>
      <c r="BU16" s="28"/>
      <c r="BV16" s="28"/>
      <c r="BW16" s="21"/>
      <c r="BX16" s="21"/>
      <c r="BY16" s="28"/>
      <c r="BZ16" s="28"/>
      <c r="CA16" s="28">
        <v>140</v>
      </c>
      <c r="CB16" s="28">
        <v>154</v>
      </c>
      <c r="CC16" s="28">
        <f t="shared" si="6"/>
        <v>294</v>
      </c>
      <c r="CD16" s="28">
        <f t="shared" si="7"/>
        <v>213.88213627992636</v>
      </c>
      <c r="CE16" s="130">
        <f t="shared" si="8"/>
        <v>1.3745888511942688</v>
      </c>
      <c r="CF16" s="58">
        <f t="shared" si="9"/>
        <v>0.74256829292562487</v>
      </c>
      <c r="CG16" s="28">
        <f t="shared" si="33"/>
        <v>362</v>
      </c>
      <c r="CH16" s="28">
        <f t="shared" si="34"/>
        <v>142.856269</v>
      </c>
      <c r="CI16" s="28">
        <f t="shared" si="35"/>
        <v>165.18521665250637</v>
      </c>
      <c r="CJ16" s="28">
        <f t="shared" si="36"/>
        <v>96.185216652506369</v>
      </c>
      <c r="CK16" s="21">
        <f t="shared" si="37"/>
        <v>-0.14957724706992165</v>
      </c>
      <c r="CL16" s="66">
        <f t="shared" si="38"/>
        <v>228.72922</v>
      </c>
      <c r="CM16" s="66">
        <f t="shared" si="39"/>
        <v>79.143731000000002</v>
      </c>
      <c r="CN16" s="66">
        <f t="shared" si="25"/>
        <v>133.27078</v>
      </c>
      <c r="CO16" s="24">
        <f t="shared" si="40"/>
        <v>0.29332791169720873</v>
      </c>
      <c r="CP16" s="21">
        <f t="shared" si="41"/>
        <v>0.23302572863685148</v>
      </c>
      <c r="CQ16">
        <v>120</v>
      </c>
      <c r="CR16">
        <f t="shared" si="42"/>
        <v>46</v>
      </c>
      <c r="CS16">
        <v>59</v>
      </c>
      <c r="CT16" s="21">
        <v>-0.36299999999999999</v>
      </c>
      <c r="CU16" s="21">
        <v>-0.40600000000000003</v>
      </c>
      <c r="CV16" s="28">
        <v>0</v>
      </c>
      <c r="CW16" s="66">
        <v>0</v>
      </c>
      <c r="CX16">
        <v>62260</v>
      </c>
      <c r="CY16" s="21">
        <f t="shared" si="43"/>
        <v>0.33966412417984665</v>
      </c>
      <c r="CZ16" s="28">
        <v>0</v>
      </c>
      <c r="DA16" s="28">
        <v>0</v>
      </c>
      <c r="DB16" s="28">
        <v>0</v>
      </c>
      <c r="DC16" s="28">
        <f t="shared" si="26"/>
        <v>0</v>
      </c>
      <c r="DD16" s="28">
        <f t="shared" si="44"/>
        <v>45407.344519966013</v>
      </c>
      <c r="DE16" s="28">
        <f t="shared" si="45"/>
        <v>70090.240000000005</v>
      </c>
      <c r="DF16" s="28">
        <f t="shared" si="10"/>
        <v>-45407.344519966013</v>
      </c>
      <c r="DG16" s="28">
        <f t="shared" si="11"/>
        <v>-70090.240000000005</v>
      </c>
      <c r="DH16" s="21">
        <f t="shared" si="46"/>
        <v>-0.19802659112893814</v>
      </c>
      <c r="DI16" s="66">
        <f t="shared" si="47"/>
        <v>70097.251000000004</v>
      </c>
      <c r="DJ16" s="66">
        <f t="shared" si="27"/>
        <v>-70097.251000000004</v>
      </c>
      <c r="DK16" s="30">
        <f t="shared" si="48"/>
        <v>-0.18508576431904702</v>
      </c>
      <c r="DL16" s="214">
        <f t="shared" si="12"/>
        <v>6.5781131454492062E-2</v>
      </c>
      <c r="DM16" s="28">
        <v>67044.100000000006</v>
      </c>
      <c r="DN16">
        <f t="shared" ref="DN16:DN24" si="58">CV15-CX16</f>
        <v>-62260</v>
      </c>
      <c r="DO16" s="28">
        <f t="shared" si="55"/>
        <v>-67044.100000000006</v>
      </c>
      <c r="DP16" s="21">
        <v>-0.15</v>
      </c>
      <c r="DQ16" s="21">
        <f t="shared" si="56"/>
        <v>-0.20163993543520153</v>
      </c>
      <c r="DR16" s="21">
        <f t="shared" si="57"/>
        <v>-0.30359999999999998</v>
      </c>
      <c r="DS16" s="21">
        <f t="shared" si="16"/>
        <v>-0.16895698469352827</v>
      </c>
      <c r="DT16" s="24">
        <f t="shared" si="50"/>
        <v>-0.24524907885977831</v>
      </c>
      <c r="DU16" s="21">
        <f t="shared" si="17"/>
        <v>0.10196244129070643</v>
      </c>
      <c r="DV16" s="66">
        <v>0</v>
      </c>
      <c r="DW16" s="66">
        <f t="shared" si="18"/>
        <v>0</v>
      </c>
      <c r="DX16" s="66">
        <f t="shared" si="19"/>
        <v>87175.415285451192</v>
      </c>
      <c r="DY16" s="58">
        <f t="shared" si="20"/>
        <v>0</v>
      </c>
      <c r="DZ16" s="214">
        <f t="shared" si="21"/>
        <v>-0.72789533269841444</v>
      </c>
      <c r="EA16" s="24">
        <f t="shared" si="22"/>
        <v>0.15438284267600916</v>
      </c>
      <c r="EB16" s="24">
        <f t="shared" si="28"/>
        <v>0.10569884296399665</v>
      </c>
      <c r="EC16" s="15"/>
    </row>
    <row r="17" spans="1:133" x14ac:dyDescent="0.25">
      <c r="A17" s="9" t="s">
        <v>68</v>
      </c>
      <c r="B17" s="9" t="s">
        <v>72</v>
      </c>
      <c r="C17" s="1">
        <f t="shared" si="0"/>
        <v>38</v>
      </c>
      <c r="D17" s="8">
        <v>0</v>
      </c>
      <c r="E17" s="8">
        <v>38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>
        <v>0</v>
      </c>
      <c r="L17" s="95">
        <v>213.5</v>
      </c>
      <c r="M17" s="60">
        <v>144.5</v>
      </c>
      <c r="N17" s="85">
        <f t="shared" si="1"/>
        <v>5.6184210526315788</v>
      </c>
      <c r="O17" s="87">
        <v>3.8026315789473686</v>
      </c>
      <c r="P17" s="96">
        <f>O17/O43</f>
        <v>3.5540400336829807E-2</v>
      </c>
      <c r="Q17" s="97">
        <f t="shared" si="51"/>
        <v>3.2259501901015467E-2</v>
      </c>
      <c r="R17" s="66">
        <v>342370</v>
      </c>
      <c r="S17" s="28">
        <v>37350</v>
      </c>
      <c r="T17" s="28">
        <f t="shared" si="2"/>
        <v>9009.7368421052633</v>
      </c>
      <c r="U17" s="28">
        <f t="shared" si="3"/>
        <v>982.89473684210532</v>
      </c>
      <c r="V17" s="39">
        <f>U17/U43</f>
        <v>8.2247084572384492E-3</v>
      </c>
      <c r="W17" s="39">
        <f t="shared" si="52"/>
        <v>8.3069315866640722E-2</v>
      </c>
      <c r="X17" s="39">
        <f t="shared" si="23"/>
        <v>2.4614123584993264E-2</v>
      </c>
      <c r="Y17" s="39">
        <f t="shared" si="24"/>
        <v>5.2583427487265577E-2</v>
      </c>
      <c r="Z17" s="194">
        <v>35</v>
      </c>
      <c r="AA17" s="23">
        <v>0.81228214484606631</v>
      </c>
      <c r="AB17" s="24">
        <f t="shared" si="53"/>
        <v>0.28929744385795575</v>
      </c>
      <c r="AC17" s="24">
        <v>0.27100000000000002</v>
      </c>
      <c r="AD17">
        <v>-4.2999999999999997E-2</v>
      </c>
      <c r="AE17" s="194">
        <v>30</v>
      </c>
      <c r="AF17" s="253">
        <v>0</v>
      </c>
      <c r="AG17" s="242">
        <v>0.38874867157798454</v>
      </c>
      <c r="AH17" s="254">
        <v>201640.45</v>
      </c>
      <c r="AI17" s="186"/>
      <c r="AJ17" s="31"/>
      <c r="AK17" s="31"/>
      <c r="AL17" s="58"/>
      <c r="AM17" s="31"/>
      <c r="AN17" s="21"/>
      <c r="AO17" s="56" t="e">
        <f t="shared" ref="AO17:AO22" si="59">SUM(AP17:AQ17)</f>
        <v>#DIV/0!</v>
      </c>
      <c r="AP17" s="51"/>
      <c r="AQ17" s="56" t="e">
        <f>BF17*BI$14</f>
        <v>#DIV/0!</v>
      </c>
      <c r="AR17" s="21"/>
      <c r="AS17" s="21"/>
      <c r="AT17" s="31">
        <v>0</v>
      </c>
      <c r="AU17" s="57">
        <f>AVERAGE(AF17,AH17)</f>
        <v>100820.22500000001</v>
      </c>
      <c r="AV17" s="57">
        <f>AVERAGE(AF17,AW17,AT17)</f>
        <v>33049.03</v>
      </c>
      <c r="AW17" s="56">
        <v>99147.09</v>
      </c>
      <c r="AX17" s="272">
        <f>AV19-(BG19*AV$45)</f>
        <v>321627.84208415583</v>
      </c>
      <c r="AY17" s="21">
        <f>Z17*BB17</f>
        <v>3.0466301958925293</v>
      </c>
      <c r="AZ17" s="21"/>
      <c r="BA17" s="21"/>
      <c r="BB17" s="21">
        <f>DU17/BI$9</f>
        <v>8.7046577025500838E-2</v>
      </c>
      <c r="BC17" s="21"/>
      <c r="BD17" s="21" t="e">
        <f>DH17/BI$13</f>
        <v>#DIV/0!</v>
      </c>
      <c r="BE17" s="21"/>
      <c r="BF17" s="21" t="e">
        <f>Z17*BD17</f>
        <v>#DIV/0!</v>
      </c>
      <c r="BG17" s="21"/>
      <c r="BJ17">
        <v>427</v>
      </c>
      <c r="BK17">
        <v>434</v>
      </c>
      <c r="BL17">
        <f t="shared" si="54"/>
        <v>-7</v>
      </c>
      <c r="BM17">
        <v>204</v>
      </c>
      <c r="BN17">
        <v>647</v>
      </c>
      <c r="BO17" s="28">
        <v>832</v>
      </c>
      <c r="BP17" s="28">
        <v>426</v>
      </c>
      <c r="BQ17" s="28">
        <f t="shared" si="31"/>
        <v>538.86</v>
      </c>
      <c r="BR17" s="28">
        <f t="shared" si="32"/>
        <v>403.07986406117249</v>
      </c>
      <c r="BS17" s="28"/>
      <c r="BT17" s="28">
        <v>0</v>
      </c>
      <c r="BU17" s="28">
        <f>AVERAGE(AW17,AX17,BT17)</f>
        <v>140258.31069471862</v>
      </c>
      <c r="BV17" s="446">
        <f>BU17-(BX17*BU$42)</f>
        <v>140258.31069471862</v>
      </c>
      <c r="BW17" s="21"/>
      <c r="BX17" s="21"/>
      <c r="BY17" s="28"/>
      <c r="BZ17" s="28"/>
      <c r="CA17" s="28">
        <v>150</v>
      </c>
      <c r="CB17" s="28">
        <v>221</v>
      </c>
      <c r="CC17" s="28">
        <f t="shared" si="6"/>
        <v>371</v>
      </c>
      <c r="CD17" s="28">
        <f t="shared" si="7"/>
        <v>291.65745856353595</v>
      </c>
      <c r="CE17" s="130">
        <f t="shared" si="8"/>
        <v>1.2720401591210455</v>
      </c>
      <c r="CF17" s="58">
        <f t="shared" si="9"/>
        <v>0.55242886149902704</v>
      </c>
      <c r="CG17" s="28">
        <f t="shared" si="33"/>
        <v>576</v>
      </c>
      <c r="CH17" s="28">
        <f t="shared" si="34"/>
        <v>263.15628500000003</v>
      </c>
      <c r="CI17" s="28">
        <f t="shared" si="35"/>
        <v>428.92013593882751</v>
      </c>
      <c r="CJ17" s="28">
        <f t="shared" si="36"/>
        <v>243.92013593882751</v>
      </c>
      <c r="CK17" s="24">
        <f t="shared" si="37"/>
        <v>0.30061933718133971</v>
      </c>
      <c r="CL17" s="66">
        <f t="shared" si="38"/>
        <v>421.3433</v>
      </c>
      <c r="CM17" s="66">
        <f t="shared" si="39"/>
        <v>162.84371499999997</v>
      </c>
      <c r="CN17" s="66">
        <f t="shared" si="25"/>
        <v>154.6567</v>
      </c>
      <c r="CO17" s="23">
        <f t="shared" si="40"/>
        <v>0.63906400731237567</v>
      </c>
      <c r="CP17" s="23">
        <f t="shared" si="41"/>
        <v>0.59093974505139324</v>
      </c>
      <c r="CQ17">
        <v>191</v>
      </c>
      <c r="CR17">
        <f t="shared" si="42"/>
        <v>223</v>
      </c>
      <c r="CS17">
        <v>243</v>
      </c>
      <c r="CT17" s="21">
        <v>0.10100000000000001</v>
      </c>
      <c r="CU17" s="21">
        <v>4.4999999999999998E-2</v>
      </c>
      <c r="CV17" s="28">
        <v>342370</v>
      </c>
      <c r="CW17" s="66">
        <v>342370.32</v>
      </c>
      <c r="CX17">
        <v>103106</v>
      </c>
      <c r="CY17" s="24">
        <f t="shared" si="43"/>
        <v>0.40153026079459653</v>
      </c>
      <c r="CZ17" s="28">
        <v>342370</v>
      </c>
      <c r="DA17" s="28">
        <v>342370</v>
      </c>
      <c r="DB17" s="28">
        <v>0</v>
      </c>
      <c r="DC17" s="28">
        <f t="shared" si="26"/>
        <v>342370</v>
      </c>
      <c r="DD17" s="28">
        <f t="shared" si="44"/>
        <v>83645.10832625319</v>
      </c>
      <c r="DE17" s="28">
        <f t="shared" si="45"/>
        <v>129113.60000000001</v>
      </c>
      <c r="DF17" s="28">
        <f t="shared" si="10"/>
        <v>258724.89167374681</v>
      </c>
      <c r="DG17" s="28">
        <f t="shared" si="11"/>
        <v>213256.4</v>
      </c>
      <c r="DH17" s="23">
        <f t="shared" si="46"/>
        <v>0.42742398529250092</v>
      </c>
      <c r="DI17" s="66">
        <f t="shared" si="47"/>
        <v>129126.515</v>
      </c>
      <c r="DJ17" s="66">
        <f t="shared" si="27"/>
        <v>213243.48499999999</v>
      </c>
      <c r="DK17" s="201">
        <f t="shared" si="48"/>
        <v>1.0545935867873102</v>
      </c>
      <c r="DL17" s="201">
        <f t="shared" si="12"/>
        <v>0.77640128174575995</v>
      </c>
      <c r="DM17" s="28">
        <v>106520.94</v>
      </c>
      <c r="DN17">
        <f t="shared" si="58"/>
        <v>-103106</v>
      </c>
      <c r="DO17" s="28">
        <f t="shared" si="55"/>
        <v>235849.38</v>
      </c>
      <c r="DP17" s="21">
        <v>0.52600000000000002</v>
      </c>
      <c r="DQ17" s="21">
        <f t="shared" si="56"/>
        <v>0.65574360964488931</v>
      </c>
      <c r="DR17" s="21">
        <f t="shared" si="57"/>
        <v>0.23740000000000003</v>
      </c>
      <c r="DS17" s="24">
        <f t="shared" si="16"/>
        <v>0.35134119642580419</v>
      </c>
      <c r="DT17" s="24">
        <f t="shared" si="50"/>
        <v>0.46799362092224922</v>
      </c>
      <c r="DU17" s="23">
        <f t="shared" si="17"/>
        <v>0.80527583910234946</v>
      </c>
      <c r="DV17" s="66">
        <v>0</v>
      </c>
      <c r="DW17" s="66">
        <f t="shared" si="18"/>
        <v>0</v>
      </c>
      <c r="DX17" s="66">
        <f t="shared" si="19"/>
        <v>118875.56629834254</v>
      </c>
      <c r="DY17" s="58">
        <f t="shared" si="20"/>
        <v>0</v>
      </c>
      <c r="DZ17" s="214">
        <f t="shared" si="21"/>
        <v>-0.72789533269841444</v>
      </c>
      <c r="EA17" s="24">
        <f t="shared" si="22"/>
        <v>4.0299183820050433E-2</v>
      </c>
      <c r="EB17" s="24">
        <f t="shared" si="28"/>
        <v>0.42811560484565758</v>
      </c>
      <c r="EC17" s="15"/>
    </row>
    <row r="18" spans="1:133" x14ac:dyDescent="0.25">
      <c r="A18" s="9" t="s">
        <v>83</v>
      </c>
      <c r="B18" s="9" t="s">
        <v>84</v>
      </c>
      <c r="C18" s="1">
        <f t="shared" si="0"/>
        <v>126</v>
      </c>
      <c r="D18">
        <v>0</v>
      </c>
      <c r="E18">
        <v>0</v>
      </c>
      <c r="F18">
        <v>0</v>
      </c>
      <c r="G18">
        <v>115</v>
      </c>
      <c r="H18">
        <v>11</v>
      </c>
      <c r="I18">
        <v>0</v>
      </c>
      <c r="J18">
        <v>0</v>
      </c>
      <c r="K18">
        <v>0</v>
      </c>
      <c r="L18" s="95">
        <v>454.5</v>
      </c>
      <c r="M18" s="60">
        <v>591.5</v>
      </c>
      <c r="N18" s="85">
        <f t="shared" si="1"/>
        <v>3.6071428571428572</v>
      </c>
      <c r="O18" s="87">
        <v>4.6944444444444446</v>
      </c>
      <c r="P18" s="96">
        <f>O18/O43</f>
        <v>4.3875519216286234E-2</v>
      </c>
      <c r="Q18" s="97">
        <f t="shared" si="51"/>
        <v>2.0711269370374267E-2</v>
      </c>
      <c r="R18" s="66">
        <v>140274</v>
      </c>
      <c r="S18" s="28">
        <v>114111</v>
      </c>
      <c r="T18" s="28">
        <f t="shared" si="2"/>
        <v>1113.2857142857142</v>
      </c>
      <c r="U18" s="28">
        <f t="shared" si="3"/>
        <v>905.64285714285711</v>
      </c>
      <c r="V18" s="39">
        <f>U18/U43</f>
        <v>7.5782768868127735E-3</v>
      </c>
      <c r="W18" s="39">
        <f t="shared" si="52"/>
        <v>1.026443771560917E-2</v>
      </c>
      <c r="X18" s="39">
        <f t="shared" si="23"/>
        <v>2.9356622284496849E-2</v>
      </c>
      <c r="Y18" s="39">
        <f t="shared" si="24"/>
        <v>1.6532536708468229E-2</v>
      </c>
      <c r="Z18" s="194">
        <v>118</v>
      </c>
      <c r="AA18" s="23">
        <v>0.818354770356296</v>
      </c>
      <c r="AB18" s="23">
        <f t="shared" si="53"/>
        <v>0.86594235443976353</v>
      </c>
      <c r="AC18" s="24">
        <v>-0.14599999999999999</v>
      </c>
      <c r="AD18" s="62">
        <v>0.95</v>
      </c>
      <c r="AE18" s="194">
        <v>107</v>
      </c>
      <c r="AF18" s="255">
        <v>621945.62006330281</v>
      </c>
      <c r="AG18" s="243">
        <v>1.0742437387344856</v>
      </c>
      <c r="AH18" s="252">
        <v>0</v>
      </c>
      <c r="AI18" s="232" t="e">
        <f>AR18*#REF!</f>
        <v>#REF!</v>
      </c>
      <c r="AJ18" s="56" t="e">
        <f>AM18*#REF!</f>
        <v>#DIV/0!</v>
      </c>
      <c r="AK18" s="56" t="e">
        <f>C18*AN18</f>
        <v>#REF!</v>
      </c>
      <c r="AL18" s="59" t="e">
        <f>AJ18-AF18</f>
        <v>#DIV/0!</v>
      </c>
      <c r="AM18" s="56" t="e">
        <f>C18*AS18</f>
        <v>#DIV/0!</v>
      </c>
      <c r="AN18" s="21" t="e">
        <f>AD18/#REF!</f>
        <v>#REF!</v>
      </c>
      <c r="AO18" s="56" t="e">
        <f t="shared" si="59"/>
        <v>#DIV/0!</v>
      </c>
      <c r="AP18" s="56" t="e">
        <f>BE18*#REF!</f>
        <v>#DIV/0!</v>
      </c>
      <c r="AQ18" s="59"/>
      <c r="AR18" s="21">
        <f>Z18*AZ18</f>
        <v>15.835362760437063</v>
      </c>
      <c r="AS18" s="21" t="e">
        <f>AB18/BI$2</f>
        <v>#DIV/0!</v>
      </c>
      <c r="AT18" s="31">
        <v>0</v>
      </c>
      <c r="AU18" s="57">
        <f>AVERAGE(AF18,AH18)</f>
        <v>310972.8100316514</v>
      </c>
      <c r="AV18" s="57">
        <f>AVERAGE(AF18,AW18,AT18)</f>
        <v>310972.81002110097</v>
      </c>
      <c r="AW18" s="56">
        <v>310972.81</v>
      </c>
      <c r="AX18" s="272">
        <f>AV20-(BG20*AV$45)</f>
        <v>838805.32697018387</v>
      </c>
      <c r="AY18" s="21"/>
      <c r="AZ18" s="21">
        <f>AG18/BI$6</f>
        <v>0.13419798949522935</v>
      </c>
      <c r="BA18" s="21"/>
      <c r="BB18" s="21"/>
      <c r="BC18" s="21" t="e">
        <f>CK18/BI$12</f>
        <v>#DIV/0!</v>
      </c>
      <c r="BD18" s="21"/>
      <c r="BE18" s="21" t="e">
        <f>Z18*BC18</f>
        <v>#DIV/0!</v>
      </c>
      <c r="BF18" s="21"/>
      <c r="BG18" s="21"/>
      <c r="BJ18">
        <v>909</v>
      </c>
      <c r="BK18">
        <v>1614</v>
      </c>
      <c r="BL18">
        <f t="shared" si="54"/>
        <v>-705</v>
      </c>
      <c r="BM18">
        <v>676</v>
      </c>
      <c r="BN18">
        <v>2142</v>
      </c>
      <c r="BO18" s="28">
        <v>2849</v>
      </c>
      <c r="BP18" s="28">
        <v>1179</v>
      </c>
      <c r="BQ18" s="28">
        <f t="shared" si="31"/>
        <v>1816.7280000000001</v>
      </c>
      <c r="BR18" s="28">
        <f t="shared" si="32"/>
        <v>1358.9549702633815</v>
      </c>
      <c r="BS18" s="28"/>
      <c r="BT18" s="28">
        <v>0</v>
      </c>
      <c r="BU18" s="28">
        <f>AVERAGE(AW18,AX18,BT18)</f>
        <v>383259.37899006129</v>
      </c>
      <c r="BV18" s="446">
        <f>BU18-(BX18*BU$42)</f>
        <v>383259.37899006129</v>
      </c>
      <c r="BW18" s="21"/>
      <c r="BX18" s="21"/>
      <c r="BY18" s="28"/>
      <c r="BZ18" s="28"/>
      <c r="CA18" s="28">
        <v>592</v>
      </c>
      <c r="CB18" s="28">
        <v>485</v>
      </c>
      <c r="CC18" s="28">
        <f t="shared" si="6"/>
        <v>1077</v>
      </c>
      <c r="CD18" s="28">
        <f t="shared" si="7"/>
        <v>1040.2449355432782</v>
      </c>
      <c r="CE18" s="31">
        <f t="shared" si="8"/>
        <v>1.0353330866614854</v>
      </c>
      <c r="CF18" s="58">
        <f t="shared" si="9"/>
        <v>0.11354127295739579</v>
      </c>
      <c r="CG18" s="28">
        <f t="shared" si="33"/>
        <v>1771</v>
      </c>
      <c r="CH18" s="28">
        <f t="shared" si="34"/>
        <v>887.21261800000002</v>
      </c>
      <c r="CI18" s="28">
        <f t="shared" si="35"/>
        <v>1490.0450297366185</v>
      </c>
      <c r="CJ18" s="28">
        <f t="shared" si="36"/>
        <v>783.04502973661852</v>
      </c>
      <c r="CK18" s="23">
        <f t="shared" si="37"/>
        <v>2.1119638642711398</v>
      </c>
      <c r="CL18" s="66">
        <f t="shared" si="38"/>
        <v>1420.5288399999999</v>
      </c>
      <c r="CM18" s="66">
        <f t="shared" si="39"/>
        <v>291.78738199999998</v>
      </c>
      <c r="CN18" s="66">
        <f t="shared" si="25"/>
        <v>350.47116000000005</v>
      </c>
      <c r="CO18" s="23">
        <f t="shared" si="40"/>
        <v>1.171686331145583</v>
      </c>
      <c r="CP18" s="23">
        <f t="shared" si="41"/>
        <v>1.8970653179381882</v>
      </c>
      <c r="CQ18">
        <v>632</v>
      </c>
      <c r="CR18">
        <f t="shared" si="42"/>
        <v>233</v>
      </c>
      <c r="CS18">
        <v>982</v>
      </c>
      <c r="CT18" s="21">
        <v>0.128</v>
      </c>
      <c r="CU18" s="21">
        <v>1.859</v>
      </c>
      <c r="CV18" s="28">
        <v>140274</v>
      </c>
      <c r="CW18" s="66">
        <v>140273.79</v>
      </c>
      <c r="CX18">
        <v>384372</v>
      </c>
      <c r="CY18" s="23">
        <f t="shared" si="43"/>
        <v>0.967991003821012</v>
      </c>
      <c r="CZ18" s="28">
        <v>56657</v>
      </c>
      <c r="DA18" s="28">
        <v>170768</v>
      </c>
      <c r="DB18" s="28">
        <v>61464</v>
      </c>
      <c r="DC18" s="28">
        <f t="shared" si="26"/>
        <v>118121</v>
      </c>
      <c r="DD18" s="28">
        <f t="shared" si="44"/>
        <v>282003.50807136786</v>
      </c>
      <c r="DE18" s="28">
        <f t="shared" si="45"/>
        <v>435297.28000000003</v>
      </c>
      <c r="DF18" s="28">
        <f t="shared" si="10"/>
        <v>-225346.50807136786</v>
      </c>
      <c r="DG18" s="28">
        <f t="shared" si="11"/>
        <v>-264529.28000000003</v>
      </c>
      <c r="DH18" s="21">
        <f t="shared" si="46"/>
        <v>-0.62722529151526096</v>
      </c>
      <c r="DI18" s="66">
        <f t="shared" si="47"/>
        <v>435340.82200000004</v>
      </c>
      <c r="DJ18" s="66">
        <f t="shared" si="27"/>
        <v>-317219.82200000004</v>
      </c>
      <c r="DK18" s="30">
        <f t="shared" si="48"/>
        <v>-0.91853930512668169</v>
      </c>
      <c r="DL18" s="201">
        <f t="shared" si="12"/>
        <v>0.77082346871224017</v>
      </c>
      <c r="DM18" s="28">
        <v>356402.06</v>
      </c>
      <c r="DN18">
        <f t="shared" si="58"/>
        <v>-42002</v>
      </c>
      <c r="DO18" s="28">
        <f t="shared" si="55"/>
        <v>-216128.27</v>
      </c>
      <c r="DP18" s="21">
        <v>-0.55700000000000005</v>
      </c>
      <c r="DQ18" s="21">
        <f t="shared" si="56"/>
        <v>-0.62364411390059105</v>
      </c>
      <c r="DR18" s="21">
        <f t="shared" si="57"/>
        <v>0.89259999999999995</v>
      </c>
      <c r="DS18" s="23">
        <f t="shared" si="16"/>
        <v>1.0162882019565795</v>
      </c>
      <c r="DT18" s="24">
        <f t="shared" si="50"/>
        <v>-0.86732118965261473</v>
      </c>
      <c r="DU18" s="24">
        <f t="shared" si="17"/>
        <v>0.33559607663667707</v>
      </c>
      <c r="DV18" s="66">
        <v>21625</v>
      </c>
      <c r="DW18" s="66">
        <f t="shared" si="18"/>
        <v>83089</v>
      </c>
      <c r="DX18" s="66">
        <f t="shared" si="19"/>
        <v>423989.5197974217</v>
      </c>
      <c r="DY18" s="58">
        <f t="shared" si="20"/>
        <v>0.19596946650874569</v>
      </c>
      <c r="DZ18" s="214">
        <f t="shared" si="21"/>
        <v>-0.57046960141968839</v>
      </c>
      <c r="EA18" s="24">
        <f t="shared" si="22"/>
        <v>-0.1600630767934379</v>
      </c>
      <c r="EB18" s="24">
        <f t="shared" si="28"/>
        <v>0.23386612643156124</v>
      </c>
      <c r="EC18" s="15"/>
    </row>
    <row r="19" spans="1:133" x14ac:dyDescent="0.25">
      <c r="A19" s="7" t="s">
        <v>83</v>
      </c>
      <c r="B19" s="7" t="s">
        <v>85</v>
      </c>
      <c r="C19" s="1">
        <f t="shared" si="0"/>
        <v>68</v>
      </c>
      <c r="D19">
        <v>0</v>
      </c>
      <c r="E19">
        <v>0</v>
      </c>
      <c r="F19">
        <v>0</v>
      </c>
      <c r="G19">
        <v>68</v>
      </c>
      <c r="H19">
        <v>0</v>
      </c>
      <c r="I19">
        <v>0</v>
      </c>
      <c r="J19">
        <v>0</v>
      </c>
      <c r="K19">
        <v>0</v>
      </c>
      <c r="L19" s="95">
        <v>563.5</v>
      </c>
      <c r="M19" s="60">
        <v>514.5</v>
      </c>
      <c r="N19" s="85">
        <f t="shared" si="1"/>
        <v>8.2867647058823533</v>
      </c>
      <c r="O19" s="87">
        <v>7.5661764705882355</v>
      </c>
      <c r="P19" s="96">
        <f>O19/O43</f>
        <v>7.0715486157679572E-2</v>
      </c>
      <c r="Q19" s="97">
        <f t="shared" si="51"/>
        <v>4.7580432167409023E-2</v>
      </c>
      <c r="R19" s="66">
        <v>115346</v>
      </c>
      <c r="S19" s="28">
        <v>115346</v>
      </c>
      <c r="T19" s="28">
        <f t="shared" si="2"/>
        <v>1696.2647058823529</v>
      </c>
      <c r="U19" s="28">
        <f t="shared" si="3"/>
        <v>1696.2647058823529</v>
      </c>
      <c r="V19" s="39">
        <f>U19/U43</f>
        <v>1.4194076078796674E-2</v>
      </c>
      <c r="W19" s="39">
        <f t="shared" si="52"/>
        <v>1.5639474394842635E-2</v>
      </c>
      <c r="X19" s="39">
        <f t="shared" si="23"/>
        <v>4.8106922126126411E-2</v>
      </c>
      <c r="Y19" s="39">
        <f t="shared" si="24"/>
        <v>3.4804049058382469E-2</v>
      </c>
      <c r="Z19" s="194">
        <v>65</v>
      </c>
      <c r="AA19" s="23">
        <v>0.63362175549836441</v>
      </c>
      <c r="AB19" s="23">
        <f t="shared" si="53"/>
        <v>0.74788233070537369</v>
      </c>
      <c r="AC19" s="24">
        <v>0.83399999999999996</v>
      </c>
      <c r="AD19" s="62">
        <v>1.2689999999999999</v>
      </c>
      <c r="AE19" s="194">
        <v>60</v>
      </c>
      <c r="AF19" s="255">
        <v>292075.89625246736</v>
      </c>
      <c r="AG19" s="243">
        <v>0.91458832678167457</v>
      </c>
      <c r="AH19" s="254">
        <v>252625.73</v>
      </c>
      <c r="AI19" s="232" t="e">
        <f>AR19*#REF!</f>
        <v>#REF!</v>
      </c>
      <c r="AJ19" s="56" t="e">
        <f>AM19*#REF!</f>
        <v>#DIV/0!</v>
      </c>
      <c r="AK19" s="56" t="e">
        <f>C19*AN19</f>
        <v>#REF!</v>
      </c>
      <c r="AL19" s="59" t="e">
        <f>AJ19-AF19</f>
        <v>#DIV/0!</v>
      </c>
      <c r="AM19" s="56" t="e">
        <f>C19*AS19</f>
        <v>#DIV/0!</v>
      </c>
      <c r="AN19" s="21" t="e">
        <f>AD19/#REF!</f>
        <v>#REF!</v>
      </c>
      <c r="AO19" s="56" t="e">
        <f t="shared" si="59"/>
        <v>#DIV/0!</v>
      </c>
      <c r="AP19" s="56" t="e">
        <f>BE19*#REF!</f>
        <v>#DIV/0!</v>
      </c>
      <c r="AQ19" s="59"/>
      <c r="AR19" s="21">
        <f>Z19*AZ19</f>
        <v>7.4264658623397937</v>
      </c>
      <c r="AS19" s="21" t="e">
        <f>AB19/BI$2</f>
        <v>#DIV/0!</v>
      </c>
      <c r="AT19" s="31">
        <v>401585.53</v>
      </c>
      <c r="AU19" s="57">
        <f>AVERAGE(AF19,AH19)</f>
        <v>272350.8131262337</v>
      </c>
      <c r="AV19" s="57">
        <f>AVERAGE(AF19,AW19,AT19)</f>
        <v>321627.84208415583</v>
      </c>
      <c r="AW19" s="56">
        <v>271222.09999999998</v>
      </c>
      <c r="AX19" s="272">
        <f>AV21-(BG21*AV$45)</f>
        <v>146440.86666666667</v>
      </c>
      <c r="AY19" s="21">
        <f>Z19*BB19</f>
        <v>3.7886638247213589</v>
      </c>
      <c r="AZ19" s="21">
        <f>AG19/BI$6</f>
        <v>0.11425332095907374</v>
      </c>
      <c r="BA19" s="21">
        <f>Z19*BG19</f>
        <v>6.2487844043834171</v>
      </c>
      <c r="BB19" s="21">
        <f>DU19/BI$9</f>
        <v>5.828713576494398E-2</v>
      </c>
      <c r="BC19" s="21" t="e">
        <f>CK19/BI$12</f>
        <v>#DIV/0!</v>
      </c>
      <c r="BD19" s="21"/>
      <c r="BE19" s="21" t="e">
        <f>Z19*BC19</f>
        <v>#DIV/0!</v>
      </c>
      <c r="BF19" s="21"/>
      <c r="BG19" s="21">
        <f>EB19/BI$6</f>
        <v>9.6135144682821805E-2</v>
      </c>
      <c r="BJ19">
        <v>1127</v>
      </c>
      <c r="BK19">
        <v>1135</v>
      </c>
      <c r="BL19">
        <f t="shared" si="54"/>
        <v>-8</v>
      </c>
      <c r="BM19">
        <v>365</v>
      </c>
      <c r="BN19">
        <v>1321</v>
      </c>
      <c r="BO19" s="28">
        <v>1957</v>
      </c>
      <c r="BP19" s="28">
        <v>808</v>
      </c>
      <c r="BQ19" s="28">
        <f t="shared" si="31"/>
        <v>1000.74</v>
      </c>
      <c r="BR19" s="28">
        <f t="shared" si="32"/>
        <v>748.5768903993204</v>
      </c>
      <c r="BS19" s="28"/>
      <c r="BT19" s="28">
        <f>BW19*BZ$4</f>
        <v>491680.75362169836</v>
      </c>
      <c r="BU19" s="28">
        <f>AVERAGE(AW19,AX19,BT19)</f>
        <v>303114.57342945499</v>
      </c>
      <c r="BV19" s="446">
        <f>BU19-(BX19*BU$42)</f>
        <v>340446.14701413503</v>
      </c>
      <c r="BW19" s="21">
        <f>AE19*BX19</f>
        <v>5.3084706127856052</v>
      </c>
      <c r="BX19" s="21">
        <f>EA19/BZ3</f>
        <v>8.8474510213093424E-2</v>
      </c>
      <c r="BY19" s="28"/>
      <c r="BZ19" s="28"/>
      <c r="CA19" s="28">
        <v>570</v>
      </c>
      <c r="CB19" s="28">
        <v>487</v>
      </c>
      <c r="CC19" s="28">
        <f t="shared" si="6"/>
        <v>1057</v>
      </c>
      <c r="CD19" s="28">
        <f t="shared" si="7"/>
        <v>583.31491712707191</v>
      </c>
      <c r="CE19" s="130">
        <f t="shared" si="8"/>
        <v>1.8120572078045081</v>
      </c>
      <c r="CF19" s="58">
        <f t="shared" si="9"/>
        <v>1.5536950163518553</v>
      </c>
      <c r="CG19" s="28">
        <f t="shared" si="33"/>
        <v>1378</v>
      </c>
      <c r="CH19" s="28">
        <f t="shared" si="34"/>
        <v>488.71881500000001</v>
      </c>
      <c r="CI19" s="28">
        <f t="shared" si="35"/>
        <v>1208.4231096006797</v>
      </c>
      <c r="CJ19" s="28">
        <f t="shared" si="36"/>
        <v>572.4231096006796</v>
      </c>
      <c r="CK19" s="23">
        <f t="shared" si="37"/>
        <v>1.6312340965234033</v>
      </c>
      <c r="CL19" s="66">
        <f t="shared" si="38"/>
        <v>782.49469999999997</v>
      </c>
      <c r="CM19" s="66">
        <f t="shared" si="39"/>
        <v>319.28118499999999</v>
      </c>
      <c r="CN19" s="66">
        <f t="shared" si="25"/>
        <v>595.50530000000003</v>
      </c>
      <c r="CO19" s="23">
        <f t="shared" si="40"/>
        <v>1.2852538570704692</v>
      </c>
      <c r="CP19" s="23">
        <f t="shared" si="41"/>
        <v>1.3867964001700337</v>
      </c>
      <c r="CQ19">
        <v>341</v>
      </c>
      <c r="CR19">
        <f t="shared" si="42"/>
        <v>762</v>
      </c>
      <c r="CS19">
        <v>794</v>
      </c>
      <c r="CT19" s="23">
        <v>1.5149999999999999</v>
      </c>
      <c r="CU19" s="21">
        <v>1.3979999999999999</v>
      </c>
      <c r="CV19" s="28">
        <v>115346</v>
      </c>
      <c r="CW19" s="66">
        <v>115346</v>
      </c>
      <c r="CX19">
        <v>195304</v>
      </c>
      <c r="CY19" s="23">
        <f t="shared" si="43"/>
        <v>1.6768366172207512</v>
      </c>
      <c r="CZ19" s="28">
        <v>13090</v>
      </c>
      <c r="DA19" s="28">
        <v>128436</v>
      </c>
      <c r="DB19" s="28">
        <v>19120</v>
      </c>
      <c r="DC19" s="28">
        <f t="shared" si="26"/>
        <v>32210</v>
      </c>
      <c r="DD19" s="28">
        <f t="shared" si="44"/>
        <v>155340.91546304163</v>
      </c>
      <c r="DE19" s="28">
        <f t="shared" si="45"/>
        <v>239782.39999999999</v>
      </c>
      <c r="DF19" s="28">
        <f t="shared" si="10"/>
        <v>-142250.91546304163</v>
      </c>
      <c r="DG19" s="28">
        <f t="shared" si="11"/>
        <v>-111346.4</v>
      </c>
      <c r="DH19" s="21">
        <f t="shared" si="46"/>
        <v>-0.28909415788369164</v>
      </c>
      <c r="DI19" s="66">
        <f t="shared" si="47"/>
        <v>239806.38500000001</v>
      </c>
      <c r="DJ19" s="66">
        <f t="shared" si="27"/>
        <v>-207596.38500000001</v>
      </c>
      <c r="DK19" s="30">
        <f t="shared" si="48"/>
        <v>-0.57983173629508933</v>
      </c>
      <c r="DL19" s="201">
        <f t="shared" si="12"/>
        <v>0.60014514558398446</v>
      </c>
      <c r="DM19" s="28">
        <v>191453.14</v>
      </c>
      <c r="DN19">
        <f t="shared" si="58"/>
        <v>-55030</v>
      </c>
      <c r="DO19" s="28">
        <f t="shared" si="55"/>
        <v>-76107.140000000014</v>
      </c>
      <c r="DP19" s="21">
        <v>-0.189</v>
      </c>
      <c r="DQ19" s="21">
        <f t="shared" si="56"/>
        <v>-0.22729417323656548</v>
      </c>
      <c r="DR19" s="21">
        <f t="shared" si="57"/>
        <v>0.76319999999999988</v>
      </c>
      <c r="DS19" s="23">
        <f t="shared" si="16"/>
        <v>0.86310279476056528</v>
      </c>
      <c r="DT19" s="24">
        <f t="shared" si="50"/>
        <v>-0.5913703423827571</v>
      </c>
      <c r="DU19" s="23">
        <f t="shared" si="17"/>
        <v>0.5392196197242457</v>
      </c>
      <c r="DV19" s="66">
        <v>124510</v>
      </c>
      <c r="DW19" s="66">
        <f t="shared" si="18"/>
        <v>143630</v>
      </c>
      <c r="DX19" s="66">
        <f t="shared" si="19"/>
        <v>237751.13259668509</v>
      </c>
      <c r="DY19" s="58">
        <f t="shared" si="20"/>
        <v>0.60411909895567251</v>
      </c>
      <c r="DZ19" s="214">
        <f t="shared" si="21"/>
        <v>-0.24259579789411101</v>
      </c>
      <c r="EA19" s="23">
        <f t="shared" si="22"/>
        <v>0.83517869065346872</v>
      </c>
      <c r="EB19" s="24">
        <f t="shared" si="28"/>
        <v>0.76955383337934791</v>
      </c>
      <c r="EC19" s="15"/>
    </row>
    <row r="20" spans="1:133" x14ac:dyDescent="0.25">
      <c r="A20" s="7" t="s">
        <v>83</v>
      </c>
      <c r="B20" s="7" t="s">
        <v>86</v>
      </c>
      <c r="C20" s="1">
        <f t="shared" si="0"/>
        <v>116</v>
      </c>
      <c r="D20">
        <v>0</v>
      </c>
      <c r="E20">
        <v>10</v>
      </c>
      <c r="F20">
        <v>58</v>
      </c>
      <c r="G20">
        <v>0</v>
      </c>
      <c r="H20">
        <v>0</v>
      </c>
      <c r="I20">
        <v>17</v>
      </c>
      <c r="J20">
        <v>24</v>
      </c>
      <c r="K20">
        <v>7</v>
      </c>
      <c r="L20" s="95">
        <v>785</v>
      </c>
      <c r="M20" s="60">
        <v>565</v>
      </c>
      <c r="N20" s="85">
        <f t="shared" si="1"/>
        <v>6.7672413793103452</v>
      </c>
      <c r="O20" s="87">
        <v>4.8706896551724137</v>
      </c>
      <c r="P20" s="96">
        <f>O20/O43</f>
        <v>4.5522753563520812E-2</v>
      </c>
      <c r="Q20" s="97">
        <f t="shared" si="51"/>
        <v>3.8855727275591188E-2</v>
      </c>
      <c r="R20" s="66">
        <v>498786</v>
      </c>
      <c r="S20" s="28">
        <v>238025</v>
      </c>
      <c r="T20" s="28">
        <f t="shared" si="2"/>
        <v>4299.8793103448279</v>
      </c>
      <c r="U20" s="28">
        <f t="shared" si="3"/>
        <v>2051.9396551724139</v>
      </c>
      <c r="V20" s="39">
        <f>U20/U43</f>
        <v>1.7170308073743E-2</v>
      </c>
      <c r="W20" s="39">
        <f t="shared" si="52"/>
        <v>3.9644668748838319E-2</v>
      </c>
      <c r="X20" s="39">
        <f t="shared" si="23"/>
        <v>3.418177536760969E-2</v>
      </c>
      <c r="Y20" s="39">
        <f t="shared" si="24"/>
        <v>3.9171303864890039E-2</v>
      </c>
      <c r="Z20" s="194">
        <v>103</v>
      </c>
      <c r="AA20" s="23">
        <v>1.3185469858521652</v>
      </c>
      <c r="AB20" s="23">
        <f t="shared" si="53"/>
        <v>1.3497285477974232</v>
      </c>
      <c r="AC20" s="24">
        <v>1.329</v>
      </c>
      <c r="AD20" s="62">
        <v>1.0820000000000001</v>
      </c>
      <c r="AE20" s="194">
        <v>73</v>
      </c>
      <c r="AF20" s="255">
        <v>907392.75091055152</v>
      </c>
      <c r="AG20" s="243">
        <v>1.4462939268621613</v>
      </c>
      <c r="AH20" s="254">
        <v>823338.18</v>
      </c>
      <c r="AI20" s="232" t="e">
        <f>AR20*#REF!</f>
        <v>#REF!</v>
      </c>
      <c r="AJ20" s="56" t="e">
        <f>AM20*#REF!</f>
        <v>#DIV/0!</v>
      </c>
      <c r="AK20" s="56" t="e">
        <f>C20*AN20</f>
        <v>#REF!</v>
      </c>
      <c r="AL20" s="59" t="e">
        <f>AJ20-AF20</f>
        <v>#DIV/0!</v>
      </c>
      <c r="AM20" s="56" t="e">
        <f>C20*AS20</f>
        <v>#DIV/0!</v>
      </c>
      <c r="AN20" s="21" t="e">
        <f>AD20/#REF!</f>
        <v>#REF!</v>
      </c>
      <c r="AO20" s="56" t="e">
        <f t="shared" si="59"/>
        <v>#DIV/0!</v>
      </c>
      <c r="AP20" s="56" t="e">
        <f>BE20*#REF!</f>
        <v>#DIV/0!</v>
      </c>
      <c r="AQ20" s="56" t="e">
        <f>BF20*BI$14</f>
        <v>#DIV/0!</v>
      </c>
      <c r="AR20" s="21">
        <f>Z20*AZ20</f>
        <v>18.609596883077142</v>
      </c>
      <c r="AS20" s="21" t="e">
        <f>AB20/BI$2</f>
        <v>#DIV/0!</v>
      </c>
      <c r="AT20" s="31">
        <v>745979.23</v>
      </c>
      <c r="AU20" s="57">
        <f>AVERAGE(AF20,AH20)</f>
        <v>865365.46545527573</v>
      </c>
      <c r="AV20" s="57">
        <f>AVERAGE(AF20,AW20,AT20)</f>
        <v>838805.32697018387</v>
      </c>
      <c r="AW20" s="56">
        <v>863044</v>
      </c>
      <c r="AX20" s="272">
        <f>AV22-(BG22*AV$45)</f>
        <v>0</v>
      </c>
      <c r="AY20" s="21">
        <f>Z20*BB20</f>
        <v>12.453809006616607</v>
      </c>
      <c r="AZ20" s="21">
        <f>AG20/BI$6</f>
        <v>0.18067569789395282</v>
      </c>
      <c r="BA20" s="21">
        <f>Z20*BG20</f>
        <v>11.628459881035536</v>
      </c>
      <c r="BB20" s="21">
        <f>DU20/BI$9</f>
        <v>0.12091076705453017</v>
      </c>
      <c r="BC20" s="21" t="e">
        <f>CK20/BI$12</f>
        <v>#DIV/0!</v>
      </c>
      <c r="BD20" s="21" t="e">
        <f>DH20/BI$13</f>
        <v>#DIV/0!</v>
      </c>
      <c r="BE20" s="21" t="e">
        <f>Z20*BC20</f>
        <v>#DIV/0!</v>
      </c>
      <c r="BF20" s="21" t="e">
        <f>Z20*BD20</f>
        <v>#DIV/0!</v>
      </c>
      <c r="BG20" s="21">
        <f>EB20/BI$6</f>
        <v>0.11289766874791782</v>
      </c>
      <c r="BJ20">
        <v>1570</v>
      </c>
      <c r="BK20">
        <v>1595</v>
      </c>
      <c r="BL20">
        <f t="shared" si="54"/>
        <v>-25</v>
      </c>
      <c r="BM20">
        <v>623</v>
      </c>
      <c r="BN20">
        <v>1630</v>
      </c>
      <c r="BO20" s="28">
        <v>2440</v>
      </c>
      <c r="BP20" s="28">
        <v>988</v>
      </c>
      <c r="BQ20" s="28">
        <f t="shared" si="31"/>
        <v>1585.788</v>
      </c>
      <c r="BR20" s="28">
        <f t="shared" si="32"/>
        <v>1186.2064570943076</v>
      </c>
      <c r="BS20" s="28"/>
      <c r="BT20" s="28">
        <f>BW20*BZ$4</f>
        <v>690704.08967988461</v>
      </c>
      <c r="BU20" s="28">
        <f>AVERAGE(AW20,AX20,BT20)</f>
        <v>517916.02989329491</v>
      </c>
      <c r="BV20" s="446">
        <f>BU20-(BX20*BU$42)</f>
        <v>561019.62610771798</v>
      </c>
      <c r="BW20" s="21">
        <f>AE20*BX20</f>
        <v>7.4572419912486296</v>
      </c>
      <c r="BX20" s="21">
        <f>EA20/BZ3</f>
        <v>0.10215399988011821</v>
      </c>
      <c r="BY20" s="28"/>
      <c r="BZ20" s="28"/>
      <c r="CA20" s="28">
        <v>590</v>
      </c>
      <c r="CB20" s="28">
        <v>563</v>
      </c>
      <c r="CC20" s="28">
        <f t="shared" si="6"/>
        <v>1153</v>
      </c>
      <c r="CD20" s="28">
        <f t="shared" si="7"/>
        <v>709.69981583793742</v>
      </c>
      <c r="CE20" s="130">
        <f t="shared" si="8"/>
        <v>1.6246305469850817</v>
      </c>
      <c r="CF20" s="58">
        <f t="shared" si="9"/>
        <v>1.2061801139000001</v>
      </c>
      <c r="CG20" s="28">
        <f t="shared" si="33"/>
        <v>1578</v>
      </c>
      <c r="CH20" s="28">
        <f t="shared" si="34"/>
        <v>774.43135299999994</v>
      </c>
      <c r="CI20" s="28">
        <f t="shared" si="35"/>
        <v>1253.7935429056924</v>
      </c>
      <c r="CJ20" s="28">
        <f t="shared" si="36"/>
        <v>443.79354290569245</v>
      </c>
      <c r="CK20" s="23">
        <f t="shared" si="37"/>
        <v>1.7086816114569172</v>
      </c>
      <c r="CL20" s="66">
        <f t="shared" si="38"/>
        <v>1239.9531400000001</v>
      </c>
      <c r="CM20" s="66">
        <f t="shared" si="39"/>
        <v>213.56864700000006</v>
      </c>
      <c r="CN20" s="66">
        <f t="shared" si="25"/>
        <v>338.04685999999992</v>
      </c>
      <c r="CO20" s="23">
        <f t="shared" si="40"/>
        <v>0.84859140626653651</v>
      </c>
      <c r="CP20" s="23">
        <f t="shared" si="41"/>
        <v>1.0751684853353605</v>
      </c>
      <c r="CQ20">
        <v>582</v>
      </c>
      <c r="CR20">
        <f t="shared" si="42"/>
        <v>947</v>
      </c>
      <c r="CS20">
        <v>1013</v>
      </c>
      <c r="CT20" s="23">
        <v>2.0009999999999999</v>
      </c>
      <c r="CU20" s="21">
        <v>1.9350000000000001</v>
      </c>
      <c r="CV20" s="28">
        <v>498786</v>
      </c>
      <c r="CW20" s="66">
        <v>498786</v>
      </c>
      <c r="CX20">
        <v>351018</v>
      </c>
      <c r="CY20" s="23">
        <f t="shared" si="43"/>
        <v>0.93204943847602595</v>
      </c>
      <c r="CZ20" s="28">
        <v>619919</v>
      </c>
      <c r="DA20" s="28">
        <v>792728</v>
      </c>
      <c r="DB20" s="28">
        <v>129556</v>
      </c>
      <c r="DC20" s="28">
        <f t="shared" si="26"/>
        <v>749475</v>
      </c>
      <c r="DD20" s="28">
        <f t="shared" si="44"/>
        <v>246155.60450297367</v>
      </c>
      <c r="DE20" s="28">
        <f t="shared" si="45"/>
        <v>379962.88</v>
      </c>
      <c r="DF20" s="28">
        <f t="shared" si="10"/>
        <v>373763.39549702633</v>
      </c>
      <c r="DG20" s="28">
        <f t="shared" si="11"/>
        <v>412765.12</v>
      </c>
      <c r="DH20" s="23">
        <f t="shared" si="46"/>
        <v>0.86781333991870546</v>
      </c>
      <c r="DI20" s="66">
        <f t="shared" si="47"/>
        <v>380000.88700000005</v>
      </c>
      <c r="DJ20" s="66">
        <f t="shared" si="27"/>
        <v>369474.11299999995</v>
      </c>
      <c r="DK20" s="201">
        <f t="shared" si="48"/>
        <v>1.5235042802300642</v>
      </c>
      <c r="DL20" s="201">
        <f t="shared" si="12"/>
        <v>1.2545028032932422</v>
      </c>
      <c r="DM20" s="28">
        <v>327912.03000000003</v>
      </c>
      <c r="DN20">
        <f t="shared" si="58"/>
        <v>-235672</v>
      </c>
      <c r="DO20" s="28">
        <f t="shared" si="55"/>
        <v>170873.96999999997</v>
      </c>
      <c r="DP20" s="21">
        <v>0.32100000000000001</v>
      </c>
      <c r="DQ20" s="21">
        <f t="shared" si="56"/>
        <v>0.47182136949355818</v>
      </c>
      <c r="DR20" s="21">
        <f t="shared" si="57"/>
        <v>1.2894000000000001</v>
      </c>
      <c r="DS20" s="23">
        <f t="shared" si="16"/>
        <v>1.3723343028416324</v>
      </c>
      <c r="DT20" s="24">
        <f t="shared" si="50"/>
        <v>0.86126695138808662</v>
      </c>
      <c r="DU20" s="23">
        <f t="shared" si="17"/>
        <v>1.1185565558519477</v>
      </c>
      <c r="DV20" s="66">
        <v>349143</v>
      </c>
      <c r="DW20" s="66">
        <f t="shared" si="18"/>
        <v>478699</v>
      </c>
      <c r="DX20" s="66">
        <f t="shared" si="19"/>
        <v>289263.8779926335</v>
      </c>
      <c r="DY20" s="130">
        <f t="shared" si="20"/>
        <v>1.6548868919339825</v>
      </c>
      <c r="DZ20" s="214">
        <f t="shared" si="21"/>
        <v>0.6015045161023107</v>
      </c>
      <c r="EA20" s="23">
        <f t="shared" si="22"/>
        <v>0.96430987478092434</v>
      </c>
      <c r="EB20" s="24">
        <f t="shared" si="28"/>
        <v>0.90373644364085015</v>
      </c>
      <c r="EC20" s="15"/>
    </row>
    <row r="21" spans="1:133" x14ac:dyDescent="0.25">
      <c r="A21" s="7" t="s">
        <v>83</v>
      </c>
      <c r="B21" s="7" t="s">
        <v>87</v>
      </c>
      <c r="C21" s="1">
        <f t="shared" si="0"/>
        <v>78</v>
      </c>
      <c r="D21">
        <v>72</v>
      </c>
      <c r="E21">
        <v>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 s="95">
        <v>354.5</v>
      </c>
      <c r="M21" s="60">
        <v>307.5</v>
      </c>
      <c r="N21" s="85">
        <f t="shared" si="1"/>
        <v>4.5448717948717947</v>
      </c>
      <c r="O21" s="87">
        <v>3.9423076923076925</v>
      </c>
      <c r="P21" s="96">
        <f>O21/O43</f>
        <v>3.6845850229425631E-2</v>
      </c>
      <c r="Q21" s="97">
        <f t="shared" si="51"/>
        <v>2.6095463286409614E-2</v>
      </c>
      <c r="R21" s="66">
        <v>44627</v>
      </c>
      <c r="S21" s="28">
        <v>58996</v>
      </c>
      <c r="T21" s="28">
        <f t="shared" si="2"/>
        <v>572.14102564102564</v>
      </c>
      <c r="U21" s="28">
        <f t="shared" si="3"/>
        <v>756.35897435897436</v>
      </c>
      <c r="V21" s="39">
        <f>U21/U43</f>
        <v>6.3290928519009722E-3</v>
      </c>
      <c r="W21" s="39">
        <f t="shared" si="52"/>
        <v>5.2751111838392657E-3</v>
      </c>
      <c r="X21" s="39">
        <f t="shared" si="23"/>
        <v>2.4639147278415766E-2</v>
      </c>
      <c r="Y21" s="39">
        <f t="shared" si="24"/>
        <v>1.7767322445381473E-2</v>
      </c>
      <c r="Z21" s="194">
        <v>61</v>
      </c>
      <c r="AA21" s="23">
        <v>0.63767644853839611</v>
      </c>
      <c r="AB21" s="24">
        <f t="shared" si="53"/>
        <v>-4.1581216830495982E-2</v>
      </c>
      <c r="AC21" s="24">
        <v>-1E-3</v>
      </c>
      <c r="AD21">
        <v>0.22500000000000001</v>
      </c>
      <c r="AE21" s="194">
        <v>56</v>
      </c>
      <c r="AF21" s="253">
        <v>0</v>
      </c>
      <c r="AG21" s="244">
        <v>0.49011518659292069</v>
      </c>
      <c r="AH21" s="254">
        <v>312158.11</v>
      </c>
      <c r="AI21" s="232" t="e">
        <f>AR21*#REF!</f>
        <v>#REF!</v>
      </c>
      <c r="AJ21" s="31"/>
      <c r="AK21" s="31"/>
      <c r="AL21" s="58"/>
      <c r="AM21" s="31"/>
      <c r="AN21" s="21"/>
      <c r="AO21" s="56" t="e">
        <f t="shared" si="59"/>
        <v>#DIV/0!</v>
      </c>
      <c r="AP21" s="56" t="e">
        <f>BE21*#REF!</f>
        <v>#DIV/0!</v>
      </c>
      <c r="AQ21" s="59"/>
      <c r="AR21" s="21">
        <f>Z21*AZ21</f>
        <v>3.7348328761024776</v>
      </c>
      <c r="AS21" s="21"/>
      <c r="AT21" s="31">
        <v>284729.71000000002</v>
      </c>
      <c r="AU21" s="57">
        <f>AVERAGE(AF21,AH21)</f>
        <v>156079.05499999999</v>
      </c>
      <c r="AV21" s="57">
        <f>AVERAGE(AF21,AW21,AT21)</f>
        <v>146440.86666666667</v>
      </c>
      <c r="AW21" s="56">
        <v>154592.89000000001</v>
      </c>
      <c r="AX21" s="272">
        <f>AV23-(BG23*AV$45)</f>
        <v>0</v>
      </c>
      <c r="AY21" s="21">
        <f>Z21*BB21</f>
        <v>4.7040699258071257</v>
      </c>
      <c r="AZ21" s="21">
        <f>AG21/BI$6</f>
        <v>6.1226768460696357E-2</v>
      </c>
      <c r="BA21" s="21">
        <f>Z21*BG21</f>
        <v>4.4034934633829099</v>
      </c>
      <c r="BB21" s="21">
        <f>DU21/BI$9</f>
        <v>7.7115900423067638E-2</v>
      </c>
      <c r="BC21" s="21" t="e">
        <f>CK21/BI$12</f>
        <v>#DIV/0!</v>
      </c>
      <c r="BD21" s="21"/>
      <c r="BE21" s="21" t="e">
        <f>Z21*BC21</f>
        <v>#DIV/0!</v>
      </c>
      <c r="BF21" s="21"/>
      <c r="BG21" s="21">
        <f>EB21/BI$6</f>
        <v>7.2188417432506716E-2</v>
      </c>
      <c r="BJ21">
        <v>709</v>
      </c>
      <c r="BK21">
        <v>719</v>
      </c>
      <c r="BL21">
        <f t="shared" si="54"/>
        <v>-10</v>
      </c>
      <c r="BM21">
        <v>419</v>
      </c>
      <c r="BN21">
        <v>1138</v>
      </c>
      <c r="BO21" s="28">
        <v>1463</v>
      </c>
      <c r="BP21" s="28">
        <v>766</v>
      </c>
      <c r="BQ21" s="28">
        <f t="shared" si="31"/>
        <v>939.15600000000006</v>
      </c>
      <c r="BR21" s="28">
        <f t="shared" si="32"/>
        <v>702.51062022090059</v>
      </c>
      <c r="BS21" s="28"/>
      <c r="BT21" s="28">
        <f>BW21*BZ$4</f>
        <v>222640.37538617177</v>
      </c>
      <c r="BU21" s="28">
        <f>AVERAGE(AW21,AX21,BT21)</f>
        <v>125744.42179539059</v>
      </c>
      <c r="BV21" s="446">
        <f>BU21-(BX21*BU$42)</f>
        <v>143856.16437158911</v>
      </c>
      <c r="BW21" s="21">
        <f>AE21*BX21</f>
        <v>2.4037546339802285</v>
      </c>
      <c r="BX21" s="21">
        <f>EA21/BZ3</f>
        <v>4.2924189892504079E-2</v>
      </c>
      <c r="BY21" s="28"/>
      <c r="BZ21" s="28"/>
      <c r="CA21" s="28">
        <v>375</v>
      </c>
      <c r="CB21" s="28">
        <v>419</v>
      </c>
      <c r="CC21" s="28">
        <f t="shared" si="6"/>
        <v>794</v>
      </c>
      <c r="CD21" s="28">
        <f t="shared" si="7"/>
        <v>544.42725598526704</v>
      </c>
      <c r="CE21" s="130">
        <f t="shared" si="8"/>
        <v>1.4584133899818688</v>
      </c>
      <c r="CF21" s="58">
        <f t="shared" si="9"/>
        <v>0.89799055938701022</v>
      </c>
      <c r="CG21" s="28">
        <f t="shared" si="33"/>
        <v>1141</v>
      </c>
      <c r="CH21" s="28">
        <f t="shared" si="34"/>
        <v>458.64381099999997</v>
      </c>
      <c r="CI21" s="28">
        <f t="shared" si="35"/>
        <v>760.48937977909941</v>
      </c>
      <c r="CJ21" s="28">
        <f t="shared" si="36"/>
        <v>435.48937977909941</v>
      </c>
      <c r="CK21" s="23">
        <f t="shared" si="37"/>
        <v>0.86660939046514118</v>
      </c>
      <c r="CL21" s="66">
        <f t="shared" si="38"/>
        <v>734.34118000000001</v>
      </c>
      <c r="CM21" s="66">
        <f t="shared" si="39"/>
        <v>307.35618900000003</v>
      </c>
      <c r="CN21" s="66">
        <f t="shared" si="25"/>
        <v>406.65881999999999</v>
      </c>
      <c r="CO21" s="23">
        <f t="shared" si="40"/>
        <v>1.2359957645328832</v>
      </c>
      <c r="CP21" s="23">
        <f t="shared" si="41"/>
        <v>1.0550501788986801</v>
      </c>
      <c r="CQ21">
        <v>391</v>
      </c>
      <c r="CR21">
        <f t="shared" si="42"/>
        <v>290</v>
      </c>
      <c r="CS21">
        <v>328</v>
      </c>
      <c r="CT21" s="21">
        <v>0.27700000000000002</v>
      </c>
      <c r="CU21" s="21">
        <v>0.254</v>
      </c>
      <c r="CV21" s="28">
        <v>44627</v>
      </c>
      <c r="CW21" s="66">
        <v>52702.94</v>
      </c>
      <c r="CX21">
        <v>227049</v>
      </c>
      <c r="CY21" s="23">
        <f t="shared" si="43"/>
        <v>1.1305331553685309</v>
      </c>
      <c r="CZ21" s="28">
        <v>128491</v>
      </c>
      <c r="DA21" s="28">
        <v>166158</v>
      </c>
      <c r="DB21" s="28">
        <v>24119</v>
      </c>
      <c r="DC21" s="28">
        <f t="shared" si="26"/>
        <v>152610</v>
      </c>
      <c r="DD21" s="28">
        <f t="shared" si="44"/>
        <v>145781.47451146983</v>
      </c>
      <c r="DE21" s="28">
        <f t="shared" si="45"/>
        <v>225026.56</v>
      </c>
      <c r="DF21" s="28">
        <f t="shared" si="10"/>
        <v>-17290.474511469831</v>
      </c>
      <c r="DG21" s="28">
        <f t="shared" si="11"/>
        <v>-58868.56</v>
      </c>
      <c r="DH21" s="21">
        <f t="shared" si="46"/>
        <v>-0.17325620308263223</v>
      </c>
      <c r="DI21" s="66">
        <f t="shared" si="47"/>
        <v>225049.06900000002</v>
      </c>
      <c r="DJ21" s="66">
        <f t="shared" si="27"/>
        <v>-72439.069000000018</v>
      </c>
      <c r="DK21" s="30">
        <f t="shared" si="48"/>
        <v>-7.0478041035569233E-2</v>
      </c>
      <c r="DL21" s="201">
        <f t="shared" si="12"/>
        <v>0.60483889092498033</v>
      </c>
      <c r="DM21" s="28">
        <v>219834.91</v>
      </c>
      <c r="DN21">
        <f t="shared" si="58"/>
        <v>271737</v>
      </c>
      <c r="DO21" s="28">
        <f t="shared" si="55"/>
        <v>-167131.97</v>
      </c>
      <c r="DP21" s="21">
        <v>-0.41899999999999998</v>
      </c>
      <c r="DQ21" s="21">
        <f t="shared" si="56"/>
        <v>-0.48495304207623996</v>
      </c>
      <c r="DR21" s="21">
        <f t="shared" si="57"/>
        <v>-1.5199999999999991E-2</v>
      </c>
      <c r="DS21" s="23">
        <f t="shared" si="16"/>
        <v>0.45066315304603183</v>
      </c>
      <c r="DT21" s="24">
        <f t="shared" si="50"/>
        <v>-0.25114404693354714</v>
      </c>
      <c r="DU21" s="23">
        <f t="shared" si="17"/>
        <v>0.7134062423055022</v>
      </c>
      <c r="DV21" s="66">
        <v>84687</v>
      </c>
      <c r="DW21" s="66">
        <f t="shared" si="18"/>
        <v>108806</v>
      </c>
      <c r="DX21" s="66">
        <f t="shared" si="19"/>
        <v>221901.0570902394</v>
      </c>
      <c r="DY21" s="58">
        <f t="shared" si="20"/>
        <v>0.4903356542179626</v>
      </c>
      <c r="DZ21" s="214">
        <f t="shared" si="21"/>
        <v>-0.33400004731297189</v>
      </c>
      <c r="EA21" s="23">
        <f t="shared" si="22"/>
        <v>0.40519431670701733</v>
      </c>
      <c r="EB21" s="24">
        <f t="shared" si="28"/>
        <v>0.57786227444769966</v>
      </c>
      <c r="EC21" s="15"/>
    </row>
    <row r="22" spans="1:133" x14ac:dyDescent="0.25">
      <c r="A22" s="7" t="s">
        <v>83</v>
      </c>
      <c r="B22" s="7" t="s">
        <v>88</v>
      </c>
      <c r="C22" s="1">
        <f t="shared" si="0"/>
        <v>59</v>
      </c>
      <c r="D22">
        <v>33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</v>
      </c>
      <c r="L22" s="95">
        <v>223.5</v>
      </c>
      <c r="M22" s="60">
        <v>120</v>
      </c>
      <c r="N22" s="85">
        <f t="shared" si="1"/>
        <v>3.7881355932203391</v>
      </c>
      <c r="O22" s="87">
        <v>2.0338983050847457</v>
      </c>
      <c r="P22" s="96">
        <f>O22/O43</f>
        <v>1.9009351420555261E-2</v>
      </c>
      <c r="Q22" s="97">
        <f t="shared" si="51"/>
        <v>2.1750482248666245E-2</v>
      </c>
      <c r="R22" s="66">
        <v>269200</v>
      </c>
      <c r="S22" s="28">
        <v>630858</v>
      </c>
      <c r="T22" s="28">
        <f t="shared" si="2"/>
        <v>4562.7118644067796</v>
      </c>
      <c r="U22" s="28">
        <f t="shared" si="3"/>
        <v>10692.508474576271</v>
      </c>
      <c r="V22" s="39">
        <f>U22/U43</f>
        <v>8.9473227990301663E-2</v>
      </c>
      <c r="W22" s="39">
        <f t="shared" si="52"/>
        <v>4.2067971541809406E-2</v>
      </c>
      <c r="X22" s="39">
        <f t="shared" si="23"/>
        <v>4.7194902048453828E-2</v>
      </c>
      <c r="Y22" s="39">
        <f t="shared" si="24"/>
        <v>2.9877477965923507E-2</v>
      </c>
      <c r="Z22" s="194">
        <v>49</v>
      </c>
      <c r="AA22" s="24">
        <v>-0.18513567780259307</v>
      </c>
      <c r="AB22" s="24">
        <f t="shared" si="53"/>
        <v>1.9776255096240883E-2</v>
      </c>
      <c r="AC22" s="24">
        <v>2E-3</v>
      </c>
      <c r="AD22">
        <v>0.26</v>
      </c>
      <c r="AE22" s="194">
        <v>42</v>
      </c>
      <c r="AF22" s="252"/>
      <c r="AG22" s="241">
        <v>3.8483920043474958E-2</v>
      </c>
      <c r="AH22" s="252"/>
      <c r="AI22" s="186"/>
      <c r="AJ22" s="59"/>
      <c r="AK22" s="59"/>
      <c r="AL22" s="59"/>
      <c r="AM22" s="59"/>
      <c r="AN22" s="21"/>
      <c r="AO22" s="56" t="e">
        <f t="shared" si="59"/>
        <v>#DIV/0!</v>
      </c>
      <c r="AP22" s="51"/>
      <c r="AQ22" s="56" t="e">
        <f>BF22*BI$14</f>
        <v>#DIV/0!</v>
      </c>
      <c r="AR22" s="21"/>
      <c r="AS22" s="21"/>
      <c r="AT22" s="31"/>
      <c r="AU22" s="31"/>
      <c r="AV22" s="31"/>
      <c r="AW22" s="51"/>
      <c r="AX22" s="51"/>
      <c r="AY22" s="21"/>
      <c r="AZ22" s="21"/>
      <c r="BA22" s="21"/>
      <c r="BB22" s="21"/>
      <c r="BC22" s="21"/>
      <c r="BD22" s="21" t="e">
        <f>DH22/BI$13</f>
        <v>#DIV/0!</v>
      </c>
      <c r="BE22" s="21"/>
      <c r="BF22" s="21" t="e">
        <f>Z22*BD22</f>
        <v>#DIV/0!</v>
      </c>
      <c r="BG22" s="21"/>
      <c r="BJ22">
        <v>447</v>
      </c>
      <c r="BK22">
        <v>458</v>
      </c>
      <c r="BL22">
        <f t="shared" si="54"/>
        <v>-11</v>
      </c>
      <c r="BM22">
        <v>317</v>
      </c>
      <c r="BN22">
        <v>569</v>
      </c>
      <c r="BO22" s="28">
        <v>769</v>
      </c>
      <c r="BP22" s="28">
        <v>285</v>
      </c>
      <c r="BQ22" s="28">
        <f t="shared" si="31"/>
        <v>754.404</v>
      </c>
      <c r="BR22" s="28">
        <f t="shared" si="32"/>
        <v>564.31180968564149</v>
      </c>
      <c r="BS22" s="28"/>
      <c r="BT22" s="28"/>
      <c r="BU22" s="28"/>
      <c r="BV22" s="28"/>
      <c r="BW22" s="21"/>
      <c r="BX22" s="21"/>
      <c r="BY22" s="28"/>
      <c r="BZ22" s="28"/>
      <c r="CA22" s="28">
        <v>193</v>
      </c>
      <c r="CB22" s="28">
        <v>180</v>
      </c>
      <c r="CC22" s="28">
        <f t="shared" si="6"/>
        <v>373</v>
      </c>
      <c r="CD22" s="28">
        <f t="shared" si="7"/>
        <v>408.32044198895034</v>
      </c>
      <c r="CE22" s="31">
        <f t="shared" si="8"/>
        <v>0.9134982274781478</v>
      </c>
      <c r="CF22" s="58">
        <f t="shared" si="9"/>
        <v>-0.11235737464815712</v>
      </c>
      <c r="CG22" s="28">
        <f t="shared" si="33"/>
        <v>478</v>
      </c>
      <c r="CH22" s="28">
        <f t="shared" si="34"/>
        <v>368.41879899999998</v>
      </c>
      <c r="CI22" s="28">
        <f t="shared" si="35"/>
        <v>204.68819031435851</v>
      </c>
      <c r="CJ22" s="28">
        <f t="shared" si="36"/>
        <v>4.6881903143585077</v>
      </c>
      <c r="CK22" s="21">
        <f t="shared" si="37"/>
        <v>-8.2145509708566614E-2</v>
      </c>
      <c r="CL22" s="66">
        <f t="shared" si="38"/>
        <v>589.88062000000002</v>
      </c>
      <c r="CM22" s="66">
        <f t="shared" si="39"/>
        <v>-83.418798999999979</v>
      </c>
      <c r="CN22" s="66">
        <f t="shared" si="25"/>
        <v>-111.88062000000002</v>
      </c>
      <c r="CO22" s="24">
        <f t="shared" si="40"/>
        <v>-0.37816247252465041</v>
      </c>
      <c r="CP22" s="21">
        <f t="shared" si="41"/>
        <v>1.1357971651074515E-2</v>
      </c>
      <c r="CQ22">
        <v>296</v>
      </c>
      <c r="CR22">
        <f t="shared" si="42"/>
        <v>130</v>
      </c>
      <c r="CS22">
        <v>162</v>
      </c>
      <c r="CT22" s="21">
        <v>-0.14299999999999999</v>
      </c>
      <c r="CU22" s="21">
        <v>-0.154</v>
      </c>
      <c r="CV22" s="28">
        <v>269200</v>
      </c>
      <c r="CW22" s="66">
        <v>269200</v>
      </c>
      <c r="CX22">
        <v>167120</v>
      </c>
      <c r="CY22" s="21">
        <f t="shared" si="43"/>
        <v>-0.36952070414164701</v>
      </c>
      <c r="CZ22" s="28">
        <v>0</v>
      </c>
      <c r="DA22" s="28">
        <v>269200</v>
      </c>
      <c r="DB22" s="28">
        <v>0</v>
      </c>
      <c r="DC22" s="28">
        <f t="shared" si="26"/>
        <v>0</v>
      </c>
      <c r="DD22" s="28">
        <f t="shared" si="44"/>
        <v>117103.15165675446</v>
      </c>
      <c r="DE22" s="28">
        <f t="shared" si="45"/>
        <v>180759.04000000001</v>
      </c>
      <c r="DF22" s="28">
        <f t="shared" si="10"/>
        <v>-117103.15165675446</v>
      </c>
      <c r="DG22" s="28">
        <f t="shared" si="11"/>
        <v>88440.959999999992</v>
      </c>
      <c r="DH22" s="23">
        <f t="shared" si="46"/>
        <v>0.15191025802791949</v>
      </c>
      <c r="DI22" s="66">
        <f t="shared" si="47"/>
        <v>180777.12100000001</v>
      </c>
      <c r="DJ22" s="66">
        <f t="shared" si="27"/>
        <v>-180777.12100000001</v>
      </c>
      <c r="DK22" s="30">
        <f t="shared" si="48"/>
        <v>-0.47732644482280551</v>
      </c>
      <c r="DL22" s="214">
        <f t="shared" si="12"/>
        <v>-0.18411579493847752</v>
      </c>
      <c r="DM22" s="28">
        <v>165936.35</v>
      </c>
      <c r="DN22">
        <f t="shared" si="58"/>
        <v>-122493</v>
      </c>
      <c r="DO22" s="28">
        <f t="shared" si="55"/>
        <v>103263.65</v>
      </c>
      <c r="DP22" s="21">
        <v>0.219</v>
      </c>
      <c r="DQ22" s="21">
        <f t="shared" si="56"/>
        <v>0.28044063774060218</v>
      </c>
      <c r="DR22" s="21">
        <f t="shared" si="57"/>
        <v>-4.7999999999999848E-3</v>
      </c>
      <c r="DS22" s="21">
        <f t="shared" si="16"/>
        <v>1.1476797386027832E-2</v>
      </c>
      <c r="DT22" s="24">
        <f t="shared" si="50"/>
        <v>-0.5238592441496851</v>
      </c>
      <c r="DU22" s="21">
        <f t="shared" si="17"/>
        <v>-0.41782806144391244</v>
      </c>
      <c r="DV22" s="66">
        <v>500</v>
      </c>
      <c r="DW22" s="66">
        <f t="shared" si="18"/>
        <v>500</v>
      </c>
      <c r="DX22" s="66">
        <f t="shared" si="19"/>
        <v>166425.79281767955</v>
      </c>
      <c r="DY22" s="58">
        <f t="shared" si="20"/>
        <v>3.0043420045338344E-3</v>
      </c>
      <c r="DZ22" s="214">
        <f t="shared" si="21"/>
        <v>-0.72548189173997812</v>
      </c>
      <c r="EA22" s="24">
        <f t="shared" si="22"/>
        <v>-0.35760718148488552</v>
      </c>
      <c r="EB22" s="24">
        <f t="shared" si="28"/>
        <v>-0.43125612014486225</v>
      </c>
      <c r="EC22" s="15"/>
    </row>
    <row r="23" spans="1:133" x14ac:dyDescent="0.25">
      <c r="A23" s="9" t="s">
        <v>83</v>
      </c>
      <c r="B23" s="9" t="s">
        <v>90</v>
      </c>
      <c r="C23" s="1">
        <f t="shared" si="0"/>
        <v>48</v>
      </c>
      <c r="D23">
        <v>0</v>
      </c>
      <c r="E23">
        <v>8</v>
      </c>
      <c r="F23">
        <v>21</v>
      </c>
      <c r="G23">
        <v>0</v>
      </c>
      <c r="H23">
        <v>0</v>
      </c>
      <c r="I23">
        <v>0</v>
      </c>
      <c r="J23">
        <v>19</v>
      </c>
      <c r="K23">
        <v>0</v>
      </c>
      <c r="L23" s="95">
        <v>375.5</v>
      </c>
      <c r="M23" s="60">
        <v>249.5</v>
      </c>
      <c r="N23" s="85">
        <f t="shared" si="1"/>
        <v>7.822916666666667</v>
      </c>
      <c r="O23" s="87">
        <v>5.197916666666667</v>
      </c>
      <c r="P23" s="96">
        <f>O23/O43</f>
        <v>4.858110374761871E-2</v>
      </c>
      <c r="Q23" s="97">
        <f t="shared" si="51"/>
        <v>4.4917138234347162E-2</v>
      </c>
      <c r="R23" s="66">
        <v>10000</v>
      </c>
      <c r="S23" s="28">
        <v>146028</v>
      </c>
      <c r="T23" s="28">
        <f t="shared" si="2"/>
        <v>208.33333333333334</v>
      </c>
      <c r="U23" s="28">
        <f t="shared" si="3"/>
        <v>3042.25</v>
      </c>
      <c r="V23" s="39">
        <f>U23/U43</f>
        <v>2.5457069171439882E-2</v>
      </c>
      <c r="W23" s="39">
        <f t="shared" si="52"/>
        <v>1.9208227471572831E-3</v>
      </c>
      <c r="X23" s="39">
        <f t="shared" si="23"/>
        <v>3.9331489917147175E-2</v>
      </c>
      <c r="Y23" s="39">
        <f t="shared" si="24"/>
        <v>2.7718612039471208E-2</v>
      </c>
      <c r="Z23" s="194">
        <v>56</v>
      </c>
      <c r="AA23" s="24">
        <v>8.894609507075929E-2</v>
      </c>
      <c r="AB23" s="24">
        <f t="shared" si="53"/>
        <v>0.25536128364088984</v>
      </c>
      <c r="AC23" s="24">
        <v>0.371</v>
      </c>
      <c r="AD23" s="62">
        <v>0.40600000000000003</v>
      </c>
      <c r="AE23" s="194">
        <v>51</v>
      </c>
      <c r="AF23" s="252"/>
      <c r="AG23" s="241">
        <v>0.10448322335693246</v>
      </c>
      <c r="AH23" s="252"/>
      <c r="AI23" s="186"/>
      <c r="AJ23" s="59"/>
      <c r="AK23" s="56" t="e">
        <f>C23*AN23</f>
        <v>#REF!</v>
      </c>
      <c r="AL23" s="59"/>
      <c r="AM23" s="59"/>
      <c r="AN23" s="21" t="e">
        <f>AD23/#REF!</f>
        <v>#REF!</v>
      </c>
      <c r="AO23" s="31"/>
      <c r="AP23" s="51"/>
      <c r="AQ23" s="59"/>
      <c r="AR23" s="21"/>
      <c r="AS23" s="21"/>
      <c r="AT23" s="31"/>
      <c r="AU23" s="31"/>
      <c r="AV23" s="31"/>
      <c r="AW23" s="51"/>
      <c r="AX23" s="51"/>
      <c r="AY23" s="21"/>
      <c r="AZ23" s="21"/>
      <c r="BA23" s="21"/>
      <c r="BB23" s="21"/>
      <c r="BC23" s="21"/>
      <c r="BD23" s="21"/>
      <c r="BE23" s="21"/>
      <c r="BF23" s="21"/>
      <c r="BG23" s="21"/>
      <c r="BJ23">
        <v>751</v>
      </c>
      <c r="BK23">
        <v>738</v>
      </c>
      <c r="BL23">
        <f t="shared" si="54"/>
        <v>13</v>
      </c>
      <c r="BM23">
        <v>258</v>
      </c>
      <c r="BN23">
        <v>795</v>
      </c>
      <c r="BO23" s="28">
        <v>1085</v>
      </c>
      <c r="BP23" s="28">
        <v>570</v>
      </c>
      <c r="BQ23" s="28">
        <f t="shared" si="31"/>
        <v>862.17600000000004</v>
      </c>
      <c r="BR23" s="28">
        <f t="shared" si="32"/>
        <v>644.92778249787602</v>
      </c>
      <c r="BS23" s="28"/>
      <c r="BT23" s="28"/>
      <c r="BU23" s="28"/>
      <c r="BV23" s="28"/>
      <c r="BW23" s="21"/>
      <c r="BX23" s="21"/>
      <c r="BY23" s="28"/>
      <c r="BZ23" s="28"/>
      <c r="CA23" s="28">
        <v>182</v>
      </c>
      <c r="CB23" s="28">
        <v>380</v>
      </c>
      <c r="CC23" s="28">
        <f t="shared" si="6"/>
        <v>562</v>
      </c>
      <c r="CD23" s="28">
        <f t="shared" si="7"/>
        <v>495.81767955801109</v>
      </c>
      <c r="CE23" s="58">
        <f t="shared" si="8"/>
        <v>1.1334811628762131</v>
      </c>
      <c r="CF23" s="58">
        <f t="shared" si="9"/>
        <v>0.29552135509981403</v>
      </c>
      <c r="CG23" s="28">
        <f t="shared" si="33"/>
        <v>752</v>
      </c>
      <c r="CH23" s="28">
        <f t="shared" si="34"/>
        <v>421.05005599999998</v>
      </c>
      <c r="CI23" s="28">
        <f t="shared" si="35"/>
        <v>440.07221750212398</v>
      </c>
      <c r="CJ23" s="28">
        <f t="shared" si="36"/>
        <v>150.07221750212398</v>
      </c>
      <c r="CK23" s="21">
        <f t="shared" si="37"/>
        <v>0.31965598595228589</v>
      </c>
      <c r="CL23" s="66">
        <f t="shared" si="38"/>
        <v>674.14927999999998</v>
      </c>
      <c r="CM23" s="66">
        <f t="shared" si="39"/>
        <v>148.94994400000002</v>
      </c>
      <c r="CN23" s="66">
        <f t="shared" si="25"/>
        <v>77.850720000000024</v>
      </c>
      <c r="CO23" s="24">
        <f t="shared" si="40"/>
        <v>0.58167357652195617</v>
      </c>
      <c r="CP23" s="21">
        <f t="shared" si="41"/>
        <v>0.36357653544536911</v>
      </c>
      <c r="CQ23">
        <v>241</v>
      </c>
      <c r="CR23">
        <f t="shared" si="42"/>
        <v>493</v>
      </c>
      <c r="CS23">
        <v>497</v>
      </c>
      <c r="CT23" s="23">
        <v>0.81</v>
      </c>
      <c r="CU23" s="21">
        <v>0.66900000000000004</v>
      </c>
      <c r="CV23" s="28">
        <v>10000</v>
      </c>
      <c r="CW23" s="66">
        <v>10000</v>
      </c>
      <c r="CX23">
        <v>133247</v>
      </c>
      <c r="CY23" s="21">
        <f t="shared" si="43"/>
        <v>0.17934251991135433</v>
      </c>
      <c r="CZ23" s="28">
        <v>48069</v>
      </c>
      <c r="DA23" s="28">
        <v>96137</v>
      </c>
      <c r="DB23" s="28">
        <v>0</v>
      </c>
      <c r="DC23" s="28">
        <f t="shared" si="26"/>
        <v>48069</v>
      </c>
      <c r="DD23" s="28">
        <f t="shared" si="44"/>
        <v>133832.17332200508</v>
      </c>
      <c r="DE23" s="28">
        <f t="shared" si="45"/>
        <v>206581.76000000001</v>
      </c>
      <c r="DF23" s="28">
        <f t="shared" si="10"/>
        <v>-85763.173322005081</v>
      </c>
      <c r="DG23" s="28">
        <f t="shared" si="11"/>
        <v>-110444.76000000001</v>
      </c>
      <c r="DH23" s="21">
        <f t="shared" si="46"/>
        <v>-0.28710390573979955</v>
      </c>
      <c r="DI23" s="66">
        <f t="shared" si="47"/>
        <v>206602.424</v>
      </c>
      <c r="DJ23" s="66">
        <f t="shared" si="27"/>
        <v>-158533.424</v>
      </c>
      <c r="DK23" s="30">
        <f t="shared" si="48"/>
        <v>-0.34958094670677065</v>
      </c>
      <c r="DL23" s="214">
        <f t="shared" si="12"/>
        <v>7.8313542584513202E-2</v>
      </c>
      <c r="DM23" s="28">
        <v>134789.57</v>
      </c>
      <c r="DN23">
        <f t="shared" si="58"/>
        <v>135953</v>
      </c>
      <c r="DO23" s="28">
        <f t="shared" si="55"/>
        <v>-124789.57</v>
      </c>
      <c r="DP23" s="21">
        <v>-0.28599999999999998</v>
      </c>
      <c r="DQ23" s="21">
        <f t="shared" si="56"/>
        <v>-0.36509679089777547</v>
      </c>
      <c r="DR23" s="21">
        <f t="shared" si="57"/>
        <v>0.28700000000000003</v>
      </c>
      <c r="DS23" s="21">
        <f t="shared" si="16"/>
        <v>7.6952029275451694E-2</v>
      </c>
      <c r="DT23" s="24">
        <f t="shared" si="50"/>
        <v>-0.46786604414115052</v>
      </c>
      <c r="DU23" s="21">
        <f t="shared" si="17"/>
        <v>0.20917176723046543</v>
      </c>
      <c r="DV23" s="66">
        <v>0</v>
      </c>
      <c r="DW23" s="66">
        <f t="shared" si="18"/>
        <v>0</v>
      </c>
      <c r="DX23" s="66">
        <f t="shared" si="19"/>
        <v>202088.46270718231</v>
      </c>
      <c r="DY23" s="58">
        <f t="shared" si="20"/>
        <v>0</v>
      </c>
      <c r="DZ23" s="214">
        <f t="shared" si="21"/>
        <v>-0.72789533269841444</v>
      </c>
      <c r="EA23" s="24">
        <f t="shared" si="22"/>
        <v>-0.11384532001947736</v>
      </c>
      <c r="EB23" s="24">
        <f t="shared" si="28"/>
        <v>-7.9540905709647627E-2</v>
      </c>
      <c r="EC23" s="15"/>
    </row>
    <row r="24" spans="1:133" x14ac:dyDescent="0.25">
      <c r="A24" s="7" t="s">
        <v>83</v>
      </c>
      <c r="B24" s="7" t="s">
        <v>49</v>
      </c>
      <c r="C24" s="1">
        <f t="shared" si="0"/>
        <v>133</v>
      </c>
      <c r="D24">
        <v>0</v>
      </c>
      <c r="E24">
        <v>0</v>
      </c>
      <c r="F24">
        <v>0</v>
      </c>
      <c r="G24">
        <v>0</v>
      </c>
      <c r="H24">
        <v>68</v>
      </c>
      <c r="I24">
        <v>65</v>
      </c>
      <c r="J24">
        <v>0</v>
      </c>
      <c r="K24">
        <v>0</v>
      </c>
      <c r="L24" s="95">
        <v>1029</v>
      </c>
      <c r="M24" s="60">
        <v>636.5</v>
      </c>
      <c r="N24" s="85">
        <f t="shared" si="1"/>
        <v>7.7368421052631575</v>
      </c>
      <c r="O24" s="87">
        <v>4.7857142857142856</v>
      </c>
      <c r="P24" s="96">
        <f>O24/O43</f>
        <v>4.4728551288961284E-2</v>
      </c>
      <c r="Q24" s="97">
        <f t="shared" si="51"/>
        <v>4.4422920650578672E-2</v>
      </c>
      <c r="R24" s="66">
        <v>48373</v>
      </c>
      <c r="S24" s="28">
        <v>69085</v>
      </c>
      <c r="T24" s="28">
        <f t="shared" si="2"/>
        <v>363.70676691729324</v>
      </c>
      <c r="U24" s="28">
        <f t="shared" si="3"/>
        <v>519.43609022556393</v>
      </c>
      <c r="V24" s="39">
        <f>U24/U43</f>
        <v>4.3465594474531907E-3</v>
      </c>
      <c r="W24" s="39">
        <f t="shared" si="52"/>
        <v>3.3533579097108903E-3</v>
      </c>
      <c r="X24" s="39">
        <f t="shared" si="23"/>
        <v>2.8575754552358047E-2</v>
      </c>
      <c r="Y24" s="39">
        <f t="shared" si="24"/>
        <v>2.7995095554231558E-2</v>
      </c>
      <c r="Z24" s="194">
        <v>131</v>
      </c>
      <c r="AA24" s="24">
        <v>0.33800142983496839</v>
      </c>
      <c r="AB24" s="23">
        <f t="shared" si="53"/>
        <v>1.3783301127919296</v>
      </c>
      <c r="AC24" s="24">
        <v>1.4990000000000001</v>
      </c>
      <c r="AD24" s="62">
        <v>1.0129999999999999</v>
      </c>
      <c r="AE24" s="194">
        <v>130</v>
      </c>
      <c r="AF24" s="255">
        <v>1045438.2765348408</v>
      </c>
      <c r="AG24" s="243">
        <v>0.90679557879908135</v>
      </c>
      <c r="AH24" s="254">
        <v>725069.82</v>
      </c>
      <c r="AI24" s="232" t="e">
        <f>AR24*#REF!</f>
        <v>#REF!</v>
      </c>
      <c r="AJ24" s="56" t="e">
        <f>AM24*#REF!</f>
        <v>#DIV/0!</v>
      </c>
      <c r="AK24" s="56" t="e">
        <f>C24*AN24</f>
        <v>#REF!</v>
      </c>
      <c r="AL24" s="59" t="e">
        <f>AJ24-AF24</f>
        <v>#DIV/0!</v>
      </c>
      <c r="AM24" s="56" t="e">
        <f>C24*AS24</f>
        <v>#DIV/0!</v>
      </c>
      <c r="AN24" s="21" t="e">
        <f>AD24/#REF!</f>
        <v>#REF!</v>
      </c>
      <c r="AO24" s="56" t="e">
        <f>SUM(AP24:AQ24)</f>
        <v>#DIV/0!</v>
      </c>
      <c r="AP24" s="56" t="e">
        <f>BE24*#REF!</f>
        <v>#DIV/0!</v>
      </c>
      <c r="AQ24" s="59"/>
      <c r="AR24" s="21">
        <f>Z24*AZ24</f>
        <v>14.839657175826538</v>
      </c>
      <c r="AS24" s="21" t="e">
        <f>AB24/BI$2</f>
        <v>#DIV/0!</v>
      </c>
      <c r="AT24" s="31">
        <v>461445.79</v>
      </c>
      <c r="AU24" s="57">
        <f>AVERAGE(AF24,AH24)</f>
        <v>885254.04826742038</v>
      </c>
      <c r="AV24" s="57">
        <f>AVERAGE(AF24,AW24,AT24)</f>
        <v>796843.56551161362</v>
      </c>
      <c r="AW24" s="56">
        <v>883646.63</v>
      </c>
      <c r="AX24" s="272">
        <f>AV26-(BG26*AV$45)</f>
        <v>0</v>
      </c>
      <c r="AY24" s="21">
        <f>Z24*BB24</f>
        <v>10.904331870731331</v>
      </c>
      <c r="AZ24" s="21">
        <f>AG24/BI$6</f>
        <v>0.11327982576966823</v>
      </c>
      <c r="BA24" s="21">
        <f>Z24*BG24</f>
        <v>7.0862382669277126</v>
      </c>
      <c r="BB24" s="21">
        <f>DU24/BI$9</f>
        <v>8.3239174585735348E-2</v>
      </c>
      <c r="BC24" s="21" t="e">
        <f>CK24/BI$12</f>
        <v>#DIV/0!</v>
      </c>
      <c r="BD24" s="21"/>
      <c r="BE24" s="21" t="e">
        <f>Z24*BC24</f>
        <v>#DIV/0!</v>
      </c>
      <c r="BF24" s="21"/>
      <c r="BG24" s="21">
        <f>EB24/BI$6</f>
        <v>5.409342188494437E-2</v>
      </c>
      <c r="BJ24">
        <v>2058</v>
      </c>
      <c r="BK24">
        <v>2058</v>
      </c>
      <c r="BL24">
        <f t="shared" si="54"/>
        <v>0</v>
      </c>
      <c r="BM24">
        <v>714</v>
      </c>
      <c r="BN24">
        <v>1980</v>
      </c>
      <c r="BO24" s="28">
        <v>2919</v>
      </c>
      <c r="BP24" s="28">
        <v>1456</v>
      </c>
      <c r="BQ24" s="28">
        <f t="shared" si="31"/>
        <v>2016.8760000000002</v>
      </c>
      <c r="BR24" s="28">
        <f t="shared" si="32"/>
        <v>1508.6703483432457</v>
      </c>
      <c r="BS24" s="28"/>
      <c r="BT24" s="28">
        <v>0</v>
      </c>
      <c r="BU24" s="28">
        <f>AVERAGE(AW24,AX24,BT24)</f>
        <v>294548.87666666665</v>
      </c>
      <c r="BV24" s="446">
        <f>BU24-(BX24*BU$42)</f>
        <v>294548.87666666665</v>
      </c>
      <c r="BW24" s="21"/>
      <c r="BX24" s="21"/>
      <c r="BY24" s="28"/>
      <c r="BZ24" s="28"/>
      <c r="CA24" s="28">
        <v>599</v>
      </c>
      <c r="CB24" s="28">
        <v>580</v>
      </c>
      <c r="CC24" s="28">
        <f t="shared" si="6"/>
        <v>1179</v>
      </c>
      <c r="CD24" s="28">
        <f t="shared" si="7"/>
        <v>1263.8489871086558</v>
      </c>
      <c r="CE24" s="31">
        <f t="shared" si="8"/>
        <v>0.93286461596747616</v>
      </c>
      <c r="CF24" s="58">
        <f t="shared" si="9"/>
        <v>-7.6449416957987779E-2</v>
      </c>
      <c r="CG24" s="28">
        <f t="shared" si="33"/>
        <v>2055</v>
      </c>
      <c r="CH24" s="28">
        <f t="shared" si="34"/>
        <v>984.95638099999996</v>
      </c>
      <c r="CI24" s="28">
        <f t="shared" si="35"/>
        <v>1410.3296516567543</v>
      </c>
      <c r="CJ24" s="28">
        <f t="shared" si="36"/>
        <v>471.32965165675432</v>
      </c>
      <c r="CK24" s="23">
        <f t="shared" si="37"/>
        <v>1.9758893883505213</v>
      </c>
      <c r="CL24" s="66">
        <f t="shared" si="38"/>
        <v>1577.0277800000001</v>
      </c>
      <c r="CM24" s="66">
        <f t="shared" si="39"/>
        <v>471.04361900000004</v>
      </c>
      <c r="CN24" s="66">
        <f t="shared" si="25"/>
        <v>477.97221999999988</v>
      </c>
      <c r="CO24" s="23">
        <f t="shared" si="40"/>
        <v>1.912132727109614</v>
      </c>
      <c r="CP24" s="23">
        <f t="shared" si="41"/>
        <v>1.1418795874033785</v>
      </c>
      <c r="CQ24">
        <v>667</v>
      </c>
      <c r="CR24">
        <f t="shared" si="42"/>
        <v>1344</v>
      </c>
      <c r="CS24">
        <v>1391</v>
      </c>
      <c r="CT24" s="23">
        <v>3.0419999999999998</v>
      </c>
      <c r="CU24" s="21">
        <v>2.863</v>
      </c>
      <c r="CV24" s="28">
        <v>48373</v>
      </c>
      <c r="CW24" s="66">
        <v>80729</v>
      </c>
      <c r="CX24">
        <v>407876</v>
      </c>
      <c r="CY24" s="23">
        <f t="shared" si="43"/>
        <v>1.3368317175469313</v>
      </c>
      <c r="CZ24" s="28">
        <v>81708</v>
      </c>
      <c r="DA24" s="28">
        <v>127069</v>
      </c>
      <c r="DB24" s="28">
        <v>62369</v>
      </c>
      <c r="DC24" s="28">
        <f t="shared" si="26"/>
        <v>144077</v>
      </c>
      <c r="DD24" s="28">
        <f t="shared" si="44"/>
        <v>313071.69116397621</v>
      </c>
      <c r="DE24" s="28">
        <f t="shared" si="45"/>
        <v>483253.76000000001</v>
      </c>
      <c r="DF24" s="28">
        <f t="shared" si="10"/>
        <v>-231363.69116397621</v>
      </c>
      <c r="DG24" s="28">
        <f t="shared" si="11"/>
        <v>-356184.76</v>
      </c>
      <c r="DH24" s="21">
        <f t="shared" si="46"/>
        <v>-0.82954275255232734</v>
      </c>
      <c r="DI24" s="66">
        <f t="shared" si="47"/>
        <v>483302.09900000005</v>
      </c>
      <c r="DJ24" s="66">
        <f t="shared" si="27"/>
        <v>-339225.09900000005</v>
      </c>
      <c r="DK24" s="30">
        <f t="shared" si="48"/>
        <v>-0.94306606271439664</v>
      </c>
      <c r="DL24" s="214">
        <f t="shared" si="12"/>
        <v>0.30790132735626841</v>
      </c>
      <c r="DM24" s="28">
        <v>376355.3</v>
      </c>
      <c r="DN24">
        <f t="shared" si="58"/>
        <v>-397876</v>
      </c>
      <c r="DO24" s="28">
        <f t="shared" si="55"/>
        <v>-295626.3</v>
      </c>
      <c r="DP24" s="21">
        <v>-0.81599999999999995</v>
      </c>
      <c r="DQ24" s="21">
        <f t="shared" si="56"/>
        <v>-0.84867471802017602</v>
      </c>
      <c r="DR24" s="21">
        <f t="shared" si="57"/>
        <v>1.3914</v>
      </c>
      <c r="DS24" s="23">
        <f t="shared" si="16"/>
        <v>0.8537165319893818</v>
      </c>
      <c r="DT24" s="24">
        <f t="shared" si="50"/>
        <v>-0.92271422419647697</v>
      </c>
      <c r="DU24" s="23">
        <f t="shared" si="17"/>
        <v>0.7700532111800098</v>
      </c>
      <c r="DV24" s="66">
        <v>24490</v>
      </c>
      <c r="DW24" s="66">
        <f t="shared" si="18"/>
        <v>86859</v>
      </c>
      <c r="DX24" s="66">
        <f t="shared" si="19"/>
        <v>515127.45395948435</v>
      </c>
      <c r="DY24" s="58">
        <f t="shared" si="20"/>
        <v>0.16861652263408894</v>
      </c>
      <c r="DZ24" s="214">
        <f t="shared" si="21"/>
        <v>-0.59244270400963517</v>
      </c>
      <c r="EA24" s="24">
        <f t="shared" si="22"/>
        <v>-0.28284673177864672</v>
      </c>
      <c r="EB24" s="24">
        <f t="shared" si="28"/>
        <v>0.433013340849568</v>
      </c>
      <c r="EC24" s="15"/>
    </row>
    <row r="25" spans="1:133" x14ac:dyDescent="0.25">
      <c r="A25" s="7" t="s">
        <v>83</v>
      </c>
      <c r="B25" s="215" t="s">
        <v>91</v>
      </c>
      <c r="C25" s="1">
        <v>0</v>
      </c>
      <c r="L25" s="95"/>
      <c r="M25" s="60"/>
      <c r="N25" s="85"/>
      <c r="O25" s="87"/>
      <c r="P25" s="96"/>
      <c r="Q25" s="97"/>
      <c r="R25" s="66"/>
      <c r="S25" s="28"/>
      <c r="T25" s="28"/>
      <c r="U25" s="28"/>
      <c r="V25" s="39"/>
      <c r="W25" s="39"/>
      <c r="X25" s="39"/>
      <c r="Y25" s="39"/>
      <c r="Z25" s="194">
        <v>12</v>
      </c>
      <c r="AA25" s="24">
        <v>-0.24414913028234059</v>
      </c>
      <c r="AB25" s="24"/>
      <c r="AC25" s="24"/>
      <c r="AD25" s="62"/>
      <c r="AE25" s="194">
        <v>13</v>
      </c>
      <c r="AF25" s="252"/>
      <c r="AG25" s="241">
        <v>-0.43896005096722041</v>
      </c>
      <c r="AH25" s="252"/>
      <c r="AI25" s="186"/>
      <c r="AJ25" s="56"/>
      <c r="AK25" s="56"/>
      <c r="AL25" s="59"/>
      <c r="AM25" s="56"/>
      <c r="AN25" s="21"/>
      <c r="AO25" s="31"/>
      <c r="AP25" s="51"/>
      <c r="AQ25" s="59"/>
      <c r="AR25" s="21"/>
      <c r="AS25" s="21"/>
      <c r="AT25" s="31"/>
      <c r="AU25" s="31"/>
      <c r="AV25" s="31"/>
      <c r="AW25" s="51"/>
      <c r="AY25" s="21"/>
      <c r="AZ25" s="21"/>
      <c r="BA25" s="21"/>
      <c r="BB25" s="21"/>
      <c r="BC25" s="21"/>
      <c r="BD25" s="21"/>
      <c r="BE25" s="21"/>
      <c r="BF25" s="21"/>
      <c r="BG25" s="21"/>
      <c r="BN25">
        <v>8</v>
      </c>
      <c r="BO25" s="28">
        <v>8</v>
      </c>
      <c r="BP25" s="28">
        <v>2</v>
      </c>
      <c r="BQ25" s="28">
        <f t="shared" si="31"/>
        <v>184.75200000000001</v>
      </c>
      <c r="BR25" s="28">
        <f t="shared" si="32"/>
        <v>138.19881053525916</v>
      </c>
      <c r="BS25" s="28"/>
      <c r="BT25" s="28"/>
      <c r="BU25" s="28"/>
      <c r="BV25" s="28"/>
      <c r="BW25" s="21"/>
      <c r="BX25" s="21"/>
      <c r="BY25" s="28"/>
      <c r="BZ25" s="28"/>
      <c r="CA25" s="28">
        <v>8</v>
      </c>
      <c r="CB25" s="28">
        <v>1</v>
      </c>
      <c r="CC25" s="28">
        <f t="shared" si="6"/>
        <v>9</v>
      </c>
      <c r="CD25" s="28">
        <f t="shared" si="7"/>
        <v>126.38489871086557</v>
      </c>
      <c r="CE25" s="31">
        <f t="shared" si="8"/>
        <v>7.1211039386830252E-2</v>
      </c>
      <c r="CF25" s="58">
        <f t="shared" si="9"/>
        <v>-1.6740740948110724</v>
      </c>
      <c r="CG25" s="28">
        <f t="shared" si="33"/>
        <v>10</v>
      </c>
      <c r="CH25" s="28">
        <f t="shared" si="34"/>
        <v>90.225011999999992</v>
      </c>
      <c r="CI25" s="28">
        <f t="shared" si="35"/>
        <v>-130.19881053525916</v>
      </c>
      <c r="CJ25" s="28">
        <f t="shared" si="36"/>
        <v>-130.19881053525916</v>
      </c>
      <c r="CK25" s="21">
        <f t="shared" si="37"/>
        <v>-0.65379898775623713</v>
      </c>
      <c r="CL25" s="66">
        <f t="shared" si="38"/>
        <v>144.46055999999999</v>
      </c>
      <c r="CM25" s="66">
        <f t="shared" si="39"/>
        <v>-88.225011999999992</v>
      </c>
      <c r="CN25" s="66">
        <f t="shared" si="25"/>
        <v>-134.46055999999999</v>
      </c>
      <c r="CO25" s="24">
        <f t="shared" si="40"/>
        <v>-0.39801529970457988</v>
      </c>
      <c r="CP25" s="21">
        <f t="shared" si="41"/>
        <v>-0.31542968606329524</v>
      </c>
      <c r="CT25" s="23"/>
      <c r="CU25" s="21"/>
      <c r="CV25" s="28"/>
      <c r="CW25" s="66"/>
      <c r="CY25" s="21">
        <f t="shared" si="43"/>
        <v>-0.43484095469868889</v>
      </c>
      <c r="CZ25" s="28">
        <v>0</v>
      </c>
      <c r="DA25" s="28">
        <v>0</v>
      </c>
      <c r="DB25" s="28">
        <v>12922</v>
      </c>
      <c r="DC25" s="28">
        <f t="shared" si="26"/>
        <v>12922</v>
      </c>
      <c r="DD25" s="28">
        <f t="shared" si="44"/>
        <v>28678.322854715378</v>
      </c>
      <c r="DE25" s="28">
        <f t="shared" si="45"/>
        <v>44267.520000000004</v>
      </c>
      <c r="DF25" s="28">
        <f t="shared" si="10"/>
        <v>-28678.322854715378</v>
      </c>
      <c r="DG25" s="28">
        <f t="shared" si="11"/>
        <v>-44267.520000000004</v>
      </c>
      <c r="DH25" s="21">
        <f t="shared" si="46"/>
        <v>-0.14102632068715903</v>
      </c>
      <c r="DI25" s="66">
        <f t="shared" si="47"/>
        <v>44271.948000000004</v>
      </c>
      <c r="DJ25" s="66">
        <f t="shared" si="27"/>
        <v>-31349.948000000004</v>
      </c>
      <c r="DK25" s="30">
        <f t="shared" si="48"/>
        <v>-0.11689627220150338</v>
      </c>
      <c r="DL25" s="214">
        <f t="shared" si="12"/>
        <v>-0.23601632051857849</v>
      </c>
      <c r="DM25" s="28"/>
      <c r="DO25" s="28"/>
      <c r="DP25" s="21"/>
      <c r="DQ25" s="21"/>
      <c r="DR25" s="21"/>
      <c r="DS25" s="21">
        <f t="shared" si="16"/>
        <v>-0.44868992092860593</v>
      </c>
      <c r="DT25" s="24">
        <f t="shared" si="50"/>
        <v>-0.14771198839004698</v>
      </c>
      <c r="DU25" s="21">
        <f t="shared" si="17"/>
        <v>-0.28556768870334925</v>
      </c>
      <c r="DV25" s="66">
        <v>14033</v>
      </c>
      <c r="DW25" s="66">
        <f t="shared" si="18"/>
        <v>26955</v>
      </c>
      <c r="DX25" s="66">
        <f t="shared" si="19"/>
        <v>51512.745395948434</v>
      </c>
      <c r="DY25" s="58">
        <f t="shared" si="20"/>
        <v>0.52326855796196914</v>
      </c>
      <c r="DZ25" s="214">
        <f t="shared" si="21"/>
        <v>-0.30754446447450579</v>
      </c>
      <c r="EA25" s="24">
        <f t="shared" si="22"/>
        <v>-1.1274622426764456</v>
      </c>
      <c r="EB25" s="24">
        <f t="shared" si="28"/>
        <v>-0.3199893681752321</v>
      </c>
      <c r="EC25" s="15"/>
    </row>
    <row r="26" spans="1:133" x14ac:dyDescent="0.25">
      <c r="A26" s="9" t="s">
        <v>92</v>
      </c>
      <c r="B26" s="9" t="s">
        <v>93</v>
      </c>
      <c r="C26" s="1">
        <f t="shared" si="0"/>
        <v>62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62</v>
      </c>
      <c r="J26" s="11">
        <v>0</v>
      </c>
      <c r="K26">
        <v>0</v>
      </c>
      <c r="L26" s="98">
        <v>90</v>
      </c>
      <c r="M26" s="99">
        <v>45.5</v>
      </c>
      <c r="N26" s="85">
        <f t="shared" si="1"/>
        <v>1.4516129032258065</v>
      </c>
      <c r="O26" s="87">
        <v>0.7338709677419355</v>
      </c>
      <c r="P26" s="96">
        <f>O26/O43</f>
        <v>6.8589521355484689E-3</v>
      </c>
      <c r="Q26" s="97">
        <f t="shared" ref="Q26:Q40" si="60">N26/N$43</f>
        <v>8.3347810305562358E-3</v>
      </c>
      <c r="R26" s="66">
        <v>45066</v>
      </c>
      <c r="S26" s="28">
        <v>0</v>
      </c>
      <c r="T26" s="28">
        <f t="shared" si="2"/>
        <v>726.87096774193549</v>
      </c>
      <c r="U26" s="28">
        <f t="shared" si="3"/>
        <v>0</v>
      </c>
      <c r="V26" s="39">
        <f>U26/U43</f>
        <v>0</v>
      </c>
      <c r="W26" s="39">
        <f t="shared" ref="W26:W40" si="61">T26/T$43</f>
        <v>6.7017133876172991E-3</v>
      </c>
      <c r="X26" s="39">
        <f t="shared" si="23"/>
        <v>4.1153712813290812E-3</v>
      </c>
      <c r="Y26" s="39">
        <f t="shared" si="24"/>
        <v>7.6815539733806615E-3</v>
      </c>
      <c r="Z26" s="194">
        <v>60</v>
      </c>
      <c r="AA26" s="24">
        <v>-0.34365075855830474</v>
      </c>
      <c r="AB26" s="24">
        <f t="shared" ref="AB26:AB40" si="62">(0.6*CU26)+(0.4*DQ26)</f>
        <v>-0.67502821485849873</v>
      </c>
      <c r="AC26" s="24">
        <v>-0.65300000000000002</v>
      </c>
      <c r="AD26">
        <v>-0.76600000000000001</v>
      </c>
      <c r="AE26" s="194">
        <v>61</v>
      </c>
      <c r="AF26" s="253"/>
      <c r="AG26" s="242">
        <v>-0.53624911312192391</v>
      </c>
      <c r="AH26" s="253"/>
      <c r="AI26" s="187"/>
      <c r="AJ26" s="31"/>
      <c r="AK26" s="31"/>
      <c r="AL26" s="58"/>
      <c r="AM26" s="31"/>
      <c r="AN26" s="21"/>
      <c r="AO26" s="31"/>
      <c r="AP26" s="51"/>
      <c r="AQ26" s="59"/>
      <c r="AR26" s="21"/>
      <c r="AS26" s="21"/>
      <c r="AT26" s="31"/>
      <c r="AU26" s="31"/>
      <c r="AV26" s="31"/>
      <c r="AW26" s="51"/>
      <c r="AY26" s="21"/>
      <c r="AZ26" s="21"/>
      <c r="BA26" s="21"/>
      <c r="BB26" s="21"/>
      <c r="BC26" s="21"/>
      <c r="BD26" s="21"/>
      <c r="BE26" s="21"/>
      <c r="BF26" s="21"/>
      <c r="BG26" s="21"/>
      <c r="BJ26">
        <v>180</v>
      </c>
      <c r="BK26">
        <v>180</v>
      </c>
      <c r="BL26">
        <f t="shared" si="54"/>
        <v>0</v>
      </c>
      <c r="BM26">
        <v>333</v>
      </c>
      <c r="BN26">
        <v>401</v>
      </c>
      <c r="BO26" s="28">
        <v>450</v>
      </c>
      <c r="BP26" s="28">
        <v>283</v>
      </c>
      <c r="BQ26" s="28">
        <f t="shared" si="31"/>
        <v>923.76</v>
      </c>
      <c r="BR26" s="28">
        <f t="shared" si="32"/>
        <v>690.99405267629572</v>
      </c>
      <c r="BS26" s="28"/>
      <c r="BT26" s="28"/>
      <c r="BU26" s="28"/>
      <c r="BV26" s="28"/>
      <c r="BW26" s="21"/>
      <c r="BX26" s="21"/>
      <c r="BY26" s="28"/>
      <c r="BZ26" s="28"/>
      <c r="CA26" s="28">
        <v>198</v>
      </c>
      <c r="CB26" s="28">
        <v>250</v>
      </c>
      <c r="CC26" s="28">
        <f t="shared" si="6"/>
        <v>448</v>
      </c>
      <c r="CD26" s="28">
        <f t="shared" si="7"/>
        <v>593.03683241252304</v>
      </c>
      <c r="CE26" s="31">
        <f t="shared" si="8"/>
        <v>0.7554336855899807</v>
      </c>
      <c r="CF26" s="58">
        <f t="shared" si="9"/>
        <v>-0.40543085531100115</v>
      </c>
      <c r="CG26" s="28">
        <f t="shared" si="33"/>
        <v>481</v>
      </c>
      <c r="CH26" s="28">
        <f t="shared" si="34"/>
        <v>451.12506000000002</v>
      </c>
      <c r="CI26" s="28">
        <f t="shared" si="35"/>
        <v>-240.99405267629572</v>
      </c>
      <c r="CJ26" s="28">
        <f t="shared" si="36"/>
        <v>-289.99405267629572</v>
      </c>
      <c r="CK26" s="21">
        <f t="shared" si="37"/>
        <v>-0.84292691855191126</v>
      </c>
      <c r="CL26" s="66">
        <f t="shared" si="38"/>
        <v>722.30280000000005</v>
      </c>
      <c r="CM26" s="66">
        <f t="shared" si="39"/>
        <v>-168.12506000000002</v>
      </c>
      <c r="CN26" s="66">
        <f t="shared" si="25"/>
        <v>-241.30280000000005</v>
      </c>
      <c r="CO26" s="24">
        <f t="shared" si="40"/>
        <v>-0.72805515532730558</v>
      </c>
      <c r="CP26" s="21">
        <f t="shared" si="41"/>
        <v>-0.70256197134101261</v>
      </c>
      <c r="CQ26">
        <v>311</v>
      </c>
      <c r="CR26">
        <f t="shared" ref="CR26:CR40" si="63">BJ26-BM26</f>
        <v>-153</v>
      </c>
      <c r="CS26">
        <v>-131</v>
      </c>
      <c r="CT26" s="21">
        <v>-0.88500000000000001</v>
      </c>
      <c r="CU26" s="21">
        <v>-0.873</v>
      </c>
      <c r="CV26" s="28">
        <v>45066</v>
      </c>
      <c r="CW26" s="66">
        <v>45066</v>
      </c>
      <c r="CX26">
        <v>176471</v>
      </c>
      <c r="CY26" s="21">
        <f t="shared" si="43"/>
        <v>-0.74391891889503392</v>
      </c>
      <c r="CZ26" s="28">
        <v>195066</v>
      </c>
      <c r="DA26" s="28">
        <v>195066</v>
      </c>
      <c r="DB26" s="28">
        <v>37625</v>
      </c>
      <c r="DC26" s="28">
        <f t="shared" si="26"/>
        <v>232691</v>
      </c>
      <c r="DD26" s="28">
        <f t="shared" si="44"/>
        <v>143391.61427357688</v>
      </c>
      <c r="DE26" s="28">
        <f t="shared" si="45"/>
        <v>221337.60000000001</v>
      </c>
      <c r="DF26" s="28">
        <f t="shared" si="10"/>
        <v>51674.385726423119</v>
      </c>
      <c r="DG26" s="28">
        <f t="shared" si="11"/>
        <v>-26271.600000000006</v>
      </c>
      <c r="DH26" s="21">
        <f t="shared" si="46"/>
        <v>-0.10130268557634882</v>
      </c>
      <c r="DI26" s="66">
        <f t="shared" si="47"/>
        <v>221359.74000000002</v>
      </c>
      <c r="DJ26" s="66">
        <f t="shared" si="27"/>
        <v>11331.25999999998</v>
      </c>
      <c r="DK26" s="201">
        <f t="shared" si="48"/>
        <v>0.21063097344718795</v>
      </c>
      <c r="DL26" s="214">
        <f t="shared" si="12"/>
        <v>-0.33728479342573237</v>
      </c>
      <c r="DM26" s="28">
        <v>174438.89</v>
      </c>
      <c r="DN26">
        <f>CV24-CX26</f>
        <v>-128098</v>
      </c>
      <c r="DO26" s="28">
        <f t="shared" ref="DO26:DO40" si="64">CW26-DM26</f>
        <v>-129372.89000000001</v>
      </c>
      <c r="DP26" s="21">
        <v>-0.30399999999999999</v>
      </c>
      <c r="DQ26" s="21">
        <f t="shared" ref="DQ26:DQ40" si="65">(DO26-DO$42)/DO$43</f>
        <v>-0.37807053714624694</v>
      </c>
      <c r="DR26" s="21">
        <f t="shared" ref="DR26:DR40" si="66">(0.6*CU26)+(0.4*DP26)</f>
        <v>-0.64539999999999997</v>
      </c>
      <c r="DS26" s="21">
        <f t="shared" si="16"/>
        <v>-0.54627722536168621</v>
      </c>
      <c r="DT26" s="24">
        <f t="shared" si="50"/>
        <v>-4.0272230684757986E-2</v>
      </c>
      <c r="DU26" s="21">
        <f t="shared" si="17"/>
        <v>-0.35258070381750817</v>
      </c>
      <c r="DV26" s="66">
        <v>25266</v>
      </c>
      <c r="DW26" s="66">
        <f t="shared" si="18"/>
        <v>62891</v>
      </c>
      <c r="DX26" s="66">
        <f t="shared" si="19"/>
        <v>241713.65147329649</v>
      </c>
      <c r="DY26" s="58">
        <f t="shared" si="20"/>
        <v>0.26018803496064818</v>
      </c>
      <c r="DZ26" s="214">
        <f t="shared" si="21"/>
        <v>-0.51888169193399059</v>
      </c>
      <c r="EA26" s="24">
        <f t="shared" si="22"/>
        <v>-0.45081118996019692</v>
      </c>
      <c r="EB26" s="24">
        <f t="shared" si="28"/>
        <v>-0.46246024361092358</v>
      </c>
      <c r="EC26" s="15"/>
    </row>
    <row r="27" spans="1:133" x14ac:dyDescent="0.25">
      <c r="A27" s="7" t="s">
        <v>92</v>
      </c>
      <c r="B27" s="7" t="s">
        <v>84</v>
      </c>
      <c r="C27" s="1">
        <f t="shared" si="0"/>
        <v>124</v>
      </c>
      <c r="D27" s="11">
        <v>0</v>
      </c>
      <c r="E27" s="11">
        <v>0</v>
      </c>
      <c r="F27" s="11">
        <v>0</v>
      </c>
      <c r="G27" s="11">
        <v>124</v>
      </c>
      <c r="H27" s="11">
        <v>0</v>
      </c>
      <c r="I27" s="11">
        <v>0</v>
      </c>
      <c r="J27" s="11">
        <v>0</v>
      </c>
      <c r="K27">
        <v>0</v>
      </c>
      <c r="L27" s="98">
        <v>410</v>
      </c>
      <c r="M27" s="99">
        <v>278</v>
      </c>
      <c r="N27" s="85">
        <f t="shared" si="1"/>
        <v>3.306451612903226</v>
      </c>
      <c r="O27" s="87">
        <v>2.2419354838709675</v>
      </c>
      <c r="P27" s="96">
        <f>O27/O43</f>
        <v>2.0953721908598615E-2</v>
      </c>
      <c r="Q27" s="97">
        <f t="shared" si="60"/>
        <v>1.8984779014044762E-2</v>
      </c>
      <c r="R27" s="66">
        <v>0</v>
      </c>
      <c r="S27" s="28">
        <v>0</v>
      </c>
      <c r="T27" s="28">
        <f t="shared" si="2"/>
        <v>0</v>
      </c>
      <c r="U27" s="28">
        <f t="shared" si="3"/>
        <v>0</v>
      </c>
      <c r="V27" s="39">
        <f>U27/U43</f>
        <v>0</v>
      </c>
      <c r="W27" s="39">
        <f t="shared" si="61"/>
        <v>0</v>
      </c>
      <c r="X27" s="39">
        <f t="shared" si="23"/>
        <v>1.2572233145159168E-2</v>
      </c>
      <c r="Y27" s="39">
        <f t="shared" si="24"/>
        <v>1.1390867408426857E-2</v>
      </c>
      <c r="Z27" s="194">
        <v>120</v>
      </c>
      <c r="AA27" s="24">
        <v>-0.452590349627711</v>
      </c>
      <c r="AB27" s="24">
        <f t="shared" si="62"/>
        <v>-0.41143049822296834</v>
      </c>
      <c r="AC27" s="24">
        <v>-0.39</v>
      </c>
      <c r="AD27">
        <v>-0.47199999999999998</v>
      </c>
      <c r="AE27" s="194">
        <v>122</v>
      </c>
      <c r="AF27" s="253"/>
      <c r="AG27" s="242">
        <v>-0.25367818774027628</v>
      </c>
      <c r="AH27" s="253"/>
      <c r="AI27" s="187"/>
      <c r="AJ27" s="31"/>
      <c r="AK27" s="31"/>
      <c r="AL27" s="58"/>
      <c r="AM27" s="31"/>
      <c r="AN27" s="21"/>
      <c r="AO27" s="31"/>
      <c r="AP27" s="51"/>
      <c r="AQ27" s="59"/>
      <c r="AR27" s="21"/>
      <c r="AS27" s="21"/>
      <c r="AT27" s="31"/>
      <c r="AU27" s="31"/>
      <c r="AV27" s="31"/>
      <c r="AW27" s="51"/>
      <c r="AX27" s="51"/>
      <c r="AY27" s="21"/>
      <c r="AZ27" s="21"/>
      <c r="BA27" s="21"/>
      <c r="BB27" s="21"/>
      <c r="BC27" s="21"/>
      <c r="BD27" s="21"/>
      <c r="BE27" s="21"/>
      <c r="BF27" s="21"/>
      <c r="BG27" s="21"/>
      <c r="BJ27">
        <v>820</v>
      </c>
      <c r="BK27">
        <v>840</v>
      </c>
      <c r="BL27">
        <f t="shared" si="54"/>
        <v>-20</v>
      </c>
      <c r="BM27">
        <v>666</v>
      </c>
      <c r="BN27">
        <v>1394</v>
      </c>
      <c r="BO27" s="28">
        <v>1768</v>
      </c>
      <c r="BP27" s="28">
        <v>914</v>
      </c>
      <c r="BQ27" s="28">
        <f t="shared" si="31"/>
        <v>1847.52</v>
      </c>
      <c r="BR27" s="28">
        <f t="shared" si="32"/>
        <v>1381.9881053525914</v>
      </c>
      <c r="BS27" s="28"/>
      <c r="BT27" s="28"/>
      <c r="BU27" s="28"/>
      <c r="BV27" s="28"/>
      <c r="BW27" s="21"/>
      <c r="BX27" s="21"/>
      <c r="BY27" s="28"/>
      <c r="BZ27" s="28"/>
      <c r="CA27" s="28">
        <v>563</v>
      </c>
      <c r="CB27" s="28">
        <v>538</v>
      </c>
      <c r="CC27" s="28">
        <f t="shared" si="6"/>
        <v>1101</v>
      </c>
      <c r="CD27" s="28">
        <f t="shared" si="7"/>
        <v>1186.0736648250461</v>
      </c>
      <c r="CE27" s="31">
        <f t="shared" si="8"/>
        <v>0.92827286588679547</v>
      </c>
      <c r="CF27" s="58">
        <f t="shared" si="9"/>
        <v>-8.4963155475201224E-2</v>
      </c>
      <c r="CG27" s="28">
        <f t="shared" si="33"/>
        <v>1477</v>
      </c>
      <c r="CH27" s="28">
        <f t="shared" si="34"/>
        <v>902.25012000000004</v>
      </c>
      <c r="CI27" s="28">
        <f t="shared" si="35"/>
        <v>386.01189464740855</v>
      </c>
      <c r="CJ27" s="28">
        <f t="shared" si="36"/>
        <v>12.011894647408553</v>
      </c>
      <c r="CK27" s="21">
        <f t="shared" si="37"/>
        <v>0.22737479407002617</v>
      </c>
      <c r="CL27" s="66">
        <f t="shared" si="38"/>
        <v>1444.6056000000001</v>
      </c>
      <c r="CM27" s="66">
        <f t="shared" si="39"/>
        <v>11.749879999999962</v>
      </c>
      <c r="CN27" s="66">
        <f t="shared" si="25"/>
        <v>32.394399999999905</v>
      </c>
      <c r="CO27" s="24">
        <f t="shared" si="40"/>
        <v>1.4946891777176985E-2</v>
      </c>
      <c r="CP27" s="21">
        <f t="shared" si="41"/>
        <v>2.9100942950868142E-2</v>
      </c>
      <c r="CQ27">
        <v>622</v>
      </c>
      <c r="CR27">
        <f t="shared" si="63"/>
        <v>154</v>
      </c>
      <c r="CS27">
        <v>218</v>
      </c>
      <c r="CT27" s="21">
        <v>-0.08</v>
      </c>
      <c r="CU27" s="21">
        <v>-1.6E-2</v>
      </c>
      <c r="CV27" s="28">
        <v>0</v>
      </c>
      <c r="CW27" s="66">
        <v>0</v>
      </c>
      <c r="CX27">
        <v>377680</v>
      </c>
      <c r="CY27" s="21">
        <f t="shared" si="43"/>
        <v>4.7844464035161266E-2</v>
      </c>
      <c r="CZ27" s="28">
        <v>0</v>
      </c>
      <c r="DA27" s="28">
        <v>0</v>
      </c>
      <c r="DB27" s="28">
        <v>265476</v>
      </c>
      <c r="DC27" s="28">
        <f t="shared" si="26"/>
        <v>265476</v>
      </c>
      <c r="DD27" s="28">
        <f t="shared" si="44"/>
        <v>286783.22854715376</v>
      </c>
      <c r="DE27" s="28">
        <f t="shared" si="45"/>
        <v>442675.20000000001</v>
      </c>
      <c r="DF27" s="28">
        <f t="shared" si="10"/>
        <v>-286783.22854715376</v>
      </c>
      <c r="DG27" s="28">
        <f t="shared" si="11"/>
        <v>-442675.20000000001</v>
      </c>
      <c r="DH27" s="21">
        <f t="shared" si="46"/>
        <v>-1.0204590646460368</v>
      </c>
      <c r="DI27" s="66">
        <f t="shared" si="47"/>
        <v>442719.48000000004</v>
      </c>
      <c r="DJ27" s="66">
        <f t="shared" si="27"/>
        <v>-177243.48000000004</v>
      </c>
      <c r="DK27" s="30">
        <f t="shared" si="48"/>
        <v>-1.1689627220150338</v>
      </c>
      <c r="DL27" s="214">
        <f t="shared" si="12"/>
        <v>-0.45012452303549266</v>
      </c>
      <c r="DM27" s="28">
        <v>350702.65</v>
      </c>
      <c r="DN27">
        <f>CV26-CX27</f>
        <v>-332614</v>
      </c>
      <c r="DO27" s="28">
        <f t="shared" si="64"/>
        <v>-350702.65</v>
      </c>
      <c r="DP27" s="21">
        <v>-0.85599999999999998</v>
      </c>
      <c r="DQ27" s="21">
        <f t="shared" si="65"/>
        <v>-1.0045762455574208</v>
      </c>
      <c r="DR27" s="21">
        <f t="shared" si="66"/>
        <v>-0.35200000000000004</v>
      </c>
      <c r="DS27" s="21">
        <f t="shared" si="16"/>
        <v>-0.27175874941639899</v>
      </c>
      <c r="DT27" s="24">
        <f t="shared" si="50"/>
        <v>-0.51496414603396468</v>
      </c>
      <c r="DU27" s="21">
        <f t="shared" si="17"/>
        <v>-0.4586169537397074</v>
      </c>
      <c r="DV27" s="66">
        <v>29902</v>
      </c>
      <c r="DW27" s="66">
        <f t="shared" si="18"/>
        <v>295378</v>
      </c>
      <c r="DX27" s="66">
        <f t="shared" si="19"/>
        <v>483427.30294659297</v>
      </c>
      <c r="DY27" s="58">
        <f t="shared" si="20"/>
        <v>0.61100810442357689</v>
      </c>
      <c r="DZ27" s="214">
        <f t="shared" si="21"/>
        <v>-0.23706173821181048</v>
      </c>
      <c r="EA27" s="24">
        <f t="shared" si="22"/>
        <v>-0.14580258856984493</v>
      </c>
      <c r="EB27" s="24">
        <f t="shared" si="28"/>
        <v>-0.17727897999248912</v>
      </c>
      <c r="EC27" s="15"/>
    </row>
    <row r="28" spans="1:133" x14ac:dyDescent="0.25">
      <c r="A28" s="7" t="s">
        <v>92</v>
      </c>
      <c r="B28" s="7" t="s">
        <v>87</v>
      </c>
      <c r="C28" s="1">
        <f t="shared" si="0"/>
        <v>56</v>
      </c>
      <c r="D28" s="11">
        <v>41</v>
      </c>
      <c r="E28" s="11">
        <v>5</v>
      </c>
      <c r="F28" s="11">
        <v>0</v>
      </c>
      <c r="G28" s="11">
        <v>0</v>
      </c>
      <c r="H28" s="11">
        <v>0</v>
      </c>
      <c r="I28" s="11">
        <v>0</v>
      </c>
      <c r="J28" s="11">
        <v>10</v>
      </c>
      <c r="K28">
        <v>0</v>
      </c>
      <c r="L28" s="98">
        <v>150</v>
      </c>
      <c r="M28" s="99">
        <v>89.5</v>
      </c>
      <c r="N28" s="85">
        <f t="shared" si="1"/>
        <v>2.6785714285714284</v>
      </c>
      <c r="O28" s="87">
        <v>1.5982142857142858</v>
      </c>
      <c r="P28" s="96">
        <f>O28/O43</f>
        <v>1.4937333359559832E-2</v>
      </c>
      <c r="Q28" s="97">
        <f t="shared" si="60"/>
        <v>1.5379655473050195E-2</v>
      </c>
      <c r="R28" s="66">
        <v>142297</v>
      </c>
      <c r="S28" s="28">
        <v>169696</v>
      </c>
      <c r="T28" s="28">
        <f t="shared" si="2"/>
        <v>2541.0178571428573</v>
      </c>
      <c r="U28" s="28">
        <f t="shared" si="3"/>
        <v>3030.2857142857142</v>
      </c>
      <c r="V28" s="39">
        <f>U28/U43</f>
        <v>2.5356953911676403E-2</v>
      </c>
      <c r="W28" s="39">
        <f t="shared" si="61"/>
        <v>2.3428055524477708E-2</v>
      </c>
      <c r="X28" s="39">
        <f t="shared" si="23"/>
        <v>1.9105181580406461E-2</v>
      </c>
      <c r="Y28" s="39">
        <f t="shared" si="24"/>
        <v>1.8599015493621203E-2</v>
      </c>
      <c r="Z28" s="194">
        <v>67</v>
      </c>
      <c r="AA28" s="24">
        <v>-0.53106815983637856</v>
      </c>
      <c r="AB28" s="24">
        <f t="shared" si="62"/>
        <v>-0.2685942746120788</v>
      </c>
      <c r="AC28" s="24">
        <v>-0.31</v>
      </c>
      <c r="AD28">
        <v>-0.33</v>
      </c>
      <c r="AE28" s="194">
        <v>67</v>
      </c>
      <c r="AF28" s="253"/>
      <c r="AG28" s="242">
        <v>-0.44790454428474968</v>
      </c>
      <c r="AH28" s="253"/>
      <c r="AI28" s="187"/>
      <c r="AJ28" s="31"/>
      <c r="AK28" s="31"/>
      <c r="AL28" s="58"/>
      <c r="AM28" s="31"/>
      <c r="AN28" s="21"/>
      <c r="AO28" s="31"/>
      <c r="AP28" s="51"/>
      <c r="AQ28" s="59"/>
      <c r="AR28" s="21"/>
      <c r="AS28" s="21"/>
      <c r="AT28" s="31"/>
      <c r="AU28" s="31"/>
      <c r="AV28" s="31"/>
      <c r="AW28" s="51"/>
      <c r="AX28" s="51"/>
      <c r="AY28" s="21"/>
      <c r="AZ28" s="21"/>
      <c r="BA28" s="21"/>
      <c r="BB28" s="21"/>
      <c r="BC28" s="21"/>
      <c r="BD28" s="21"/>
      <c r="BE28" s="21"/>
      <c r="BF28" s="21"/>
      <c r="BG28" s="21"/>
      <c r="BJ28">
        <v>300</v>
      </c>
      <c r="BK28">
        <v>312</v>
      </c>
      <c r="BL28">
        <f t="shared" ref="BL28:BL40" si="67">BJ28-BK28</f>
        <v>-12</v>
      </c>
      <c r="BM28">
        <v>301</v>
      </c>
      <c r="BN28">
        <v>470</v>
      </c>
      <c r="BO28" s="28">
        <v>620</v>
      </c>
      <c r="BP28" s="28">
        <v>318</v>
      </c>
      <c r="BQ28" s="28">
        <f t="shared" si="31"/>
        <v>1031.5320000000002</v>
      </c>
      <c r="BR28" s="28">
        <f t="shared" si="32"/>
        <v>771.61002548853025</v>
      </c>
      <c r="BS28" s="28"/>
      <c r="BT28" s="28"/>
      <c r="BU28" s="28"/>
      <c r="BV28" s="28"/>
      <c r="BW28" s="21"/>
      <c r="BX28" s="21"/>
      <c r="BY28" s="28"/>
      <c r="BZ28" s="28"/>
      <c r="CA28" s="28">
        <v>266</v>
      </c>
      <c r="CB28" s="28">
        <v>348</v>
      </c>
      <c r="CC28" s="28">
        <f t="shared" si="6"/>
        <v>614</v>
      </c>
      <c r="CD28" s="28">
        <f t="shared" si="7"/>
        <v>651.36832412523029</v>
      </c>
      <c r="CE28" s="31">
        <f t="shared" si="8"/>
        <v>0.94263103878222065</v>
      </c>
      <c r="CF28" s="58">
        <f t="shared" si="9"/>
        <v>-5.8341120854695484E-2</v>
      </c>
      <c r="CG28" s="28">
        <f t="shared" si="33"/>
        <v>584</v>
      </c>
      <c r="CH28" s="28">
        <f t="shared" si="34"/>
        <v>503.75631700000002</v>
      </c>
      <c r="CI28" s="28">
        <f t="shared" si="35"/>
        <v>-151.61002548853025</v>
      </c>
      <c r="CJ28" s="28">
        <f t="shared" si="36"/>
        <v>-301.61002548853025</v>
      </c>
      <c r="CK28" s="21">
        <f t="shared" si="37"/>
        <v>-0.69034801911968513</v>
      </c>
      <c r="CL28" s="66">
        <f t="shared" si="38"/>
        <v>806.57146</v>
      </c>
      <c r="CM28" s="66">
        <f t="shared" si="39"/>
        <v>-185.75631700000002</v>
      </c>
      <c r="CN28" s="66">
        <f t="shared" si="25"/>
        <v>-222.57146</v>
      </c>
      <c r="CO28" s="24">
        <f t="shared" si="40"/>
        <v>-0.80088386645307574</v>
      </c>
      <c r="CP28" s="21">
        <f t="shared" si="41"/>
        <v>-0.73070372350003598</v>
      </c>
      <c r="CQ28">
        <v>281</v>
      </c>
      <c r="CR28">
        <f t="shared" si="63"/>
        <v>-1</v>
      </c>
      <c r="CS28">
        <v>31</v>
      </c>
      <c r="CT28" s="21">
        <v>-0.48599999999999999</v>
      </c>
      <c r="CU28" s="21">
        <v>-0.47499999999999998</v>
      </c>
      <c r="CV28" s="28">
        <v>142297</v>
      </c>
      <c r="CW28" s="66">
        <v>176117</v>
      </c>
      <c r="CX28">
        <v>157815</v>
      </c>
      <c r="CY28" s="21">
        <f t="shared" si="43"/>
        <v>-0.68973206888262706</v>
      </c>
      <c r="CZ28" s="28">
        <v>111080</v>
      </c>
      <c r="DA28" s="28">
        <v>213955</v>
      </c>
      <c r="DB28" s="28">
        <v>48743</v>
      </c>
      <c r="DC28" s="28">
        <f t="shared" si="26"/>
        <v>159823</v>
      </c>
      <c r="DD28" s="28">
        <f t="shared" si="44"/>
        <v>160120.63593882753</v>
      </c>
      <c r="DE28" s="28">
        <f t="shared" si="45"/>
        <v>247160.32000000001</v>
      </c>
      <c r="DF28" s="28">
        <f t="shared" si="10"/>
        <v>-49040.63593882753</v>
      </c>
      <c r="DG28" s="28">
        <f t="shared" si="11"/>
        <v>-33205.320000000007</v>
      </c>
      <c r="DH28" s="21">
        <f t="shared" si="46"/>
        <v>-0.1166079638416738</v>
      </c>
      <c r="DI28" s="66">
        <f t="shared" si="47"/>
        <v>247185.04300000001</v>
      </c>
      <c r="DJ28" s="66">
        <f t="shared" si="27"/>
        <v>-87362.043000000005</v>
      </c>
      <c r="DK28" s="30">
        <f t="shared" si="48"/>
        <v>-0.19989549447091987</v>
      </c>
      <c r="DL28" s="214">
        <f t="shared" si="12"/>
        <v>-0.51838043188838956</v>
      </c>
      <c r="DM28" s="28">
        <v>157437.04999999999</v>
      </c>
      <c r="DN28">
        <f>CV27-CX28</f>
        <v>-157815</v>
      </c>
      <c r="DO28" s="28">
        <f t="shared" si="64"/>
        <v>18679.950000000012</v>
      </c>
      <c r="DP28" s="21">
        <v>-4.4999999999999998E-2</v>
      </c>
      <c r="DQ28" s="21">
        <f t="shared" si="65"/>
        <v>4.1014313469802881E-2</v>
      </c>
      <c r="DR28" s="21">
        <f t="shared" si="66"/>
        <v>-0.30299999999999999</v>
      </c>
      <c r="DS28" s="21">
        <f t="shared" si="16"/>
        <v>-0.46085199700848056</v>
      </c>
      <c r="DT28" s="24">
        <f t="shared" si="50"/>
        <v>-0.28870907346237279</v>
      </c>
      <c r="DU28" s="21">
        <f t="shared" si="17"/>
        <v>-0.56048851766021335</v>
      </c>
      <c r="DV28" s="66">
        <v>254105</v>
      </c>
      <c r="DW28" s="66">
        <f t="shared" si="18"/>
        <v>302848</v>
      </c>
      <c r="DX28" s="66">
        <f t="shared" si="19"/>
        <v>265488.76473296498</v>
      </c>
      <c r="DY28" s="130">
        <f t="shared" si="20"/>
        <v>1.1407187053833026</v>
      </c>
      <c r="DZ28" s="214">
        <f t="shared" si="21"/>
        <v>0.1884641368533071</v>
      </c>
      <c r="EA28" s="24">
        <f t="shared" si="22"/>
        <v>4.0380982228505558E-2</v>
      </c>
      <c r="EB28" s="24">
        <f t="shared" si="28"/>
        <v>-0.52932287071452533</v>
      </c>
      <c r="EC28" s="15"/>
    </row>
    <row r="29" spans="1:133" x14ac:dyDescent="0.25">
      <c r="A29" s="9" t="s">
        <v>92</v>
      </c>
      <c r="B29" s="9" t="s">
        <v>97</v>
      </c>
      <c r="C29" s="1">
        <f t="shared" si="0"/>
        <v>89</v>
      </c>
      <c r="D29" s="11">
        <v>0</v>
      </c>
      <c r="E29" s="11">
        <v>0</v>
      </c>
      <c r="F29" s="11">
        <v>0</v>
      </c>
      <c r="G29" s="11">
        <v>0</v>
      </c>
      <c r="H29" s="11">
        <v>51</v>
      </c>
      <c r="I29" s="11">
        <v>38</v>
      </c>
      <c r="J29" s="11">
        <v>0</v>
      </c>
      <c r="K29">
        <v>0</v>
      </c>
      <c r="L29" s="98">
        <v>183.5</v>
      </c>
      <c r="M29" s="99">
        <v>131</v>
      </c>
      <c r="N29" s="85">
        <f t="shared" si="1"/>
        <v>2.0617977528089888</v>
      </c>
      <c r="O29" s="87">
        <v>1.4719101123595506</v>
      </c>
      <c r="P29" s="96">
        <f>O29/O43</f>
        <v>1.375686115444491E-2</v>
      </c>
      <c r="Q29" s="97">
        <f t="shared" si="60"/>
        <v>1.1838302594836241E-2</v>
      </c>
      <c r="R29" s="66">
        <v>120238</v>
      </c>
      <c r="S29" s="28">
        <v>793658</v>
      </c>
      <c r="T29" s="28">
        <f t="shared" si="2"/>
        <v>1350.9887640449438</v>
      </c>
      <c r="U29" s="28">
        <f t="shared" si="3"/>
        <v>8917.5056179775274</v>
      </c>
      <c r="V29" s="39">
        <f>U29/U43</f>
        <v>7.4620283459136377E-2</v>
      </c>
      <c r="W29" s="39">
        <f t="shared" si="61"/>
        <v>1.245604775583087E-2</v>
      </c>
      <c r="X29" s="39">
        <f t="shared" si="23"/>
        <v>3.8102230076321499E-2</v>
      </c>
      <c r="Y29" s="39">
        <f t="shared" si="24"/>
        <v>1.2085400659234094E-2</v>
      </c>
      <c r="Z29" s="194">
        <v>84</v>
      </c>
      <c r="AA29" s="24">
        <v>-0.85072740198923968</v>
      </c>
      <c r="AB29" s="24">
        <f t="shared" si="62"/>
        <v>-0.59989894007531608</v>
      </c>
      <c r="AC29" s="24">
        <v>-0.59599999999999997</v>
      </c>
      <c r="AD29">
        <v>0.15</v>
      </c>
      <c r="AE29" s="194">
        <v>94</v>
      </c>
      <c r="AF29" s="253"/>
      <c r="AG29" s="242">
        <v>-0.65422289161225378</v>
      </c>
      <c r="AH29" s="253"/>
      <c r="AI29" s="187"/>
      <c r="AJ29" s="31"/>
      <c r="AK29" s="31"/>
      <c r="AL29" s="58"/>
      <c r="AM29" s="31"/>
      <c r="AN29" s="21"/>
      <c r="AO29" s="31"/>
      <c r="AP29" s="51"/>
      <c r="AQ29" s="59"/>
      <c r="AR29" s="21"/>
      <c r="AS29" s="21"/>
      <c r="AT29" s="31"/>
      <c r="AU29" s="31"/>
      <c r="AV29" s="31"/>
      <c r="AW29" s="51"/>
      <c r="AX29" s="51"/>
      <c r="AY29" s="21"/>
      <c r="AZ29" s="21"/>
      <c r="BA29" s="21"/>
      <c r="BB29" s="21"/>
      <c r="BC29" s="21"/>
      <c r="BD29" s="21"/>
      <c r="BE29" s="21"/>
      <c r="BF29" s="21"/>
      <c r="BG29" s="21"/>
      <c r="BJ29">
        <v>367</v>
      </c>
      <c r="BK29">
        <v>367</v>
      </c>
      <c r="BL29">
        <f t="shared" si="67"/>
        <v>0</v>
      </c>
      <c r="BM29">
        <v>478</v>
      </c>
      <c r="BN29">
        <v>620</v>
      </c>
      <c r="BO29" s="28">
        <v>740</v>
      </c>
      <c r="BP29" s="28">
        <v>514</v>
      </c>
      <c r="BQ29" s="28">
        <f t="shared" si="31"/>
        <v>1293.2640000000001</v>
      </c>
      <c r="BR29" s="28">
        <f t="shared" si="32"/>
        <v>967.39167374681404</v>
      </c>
      <c r="BS29" s="28"/>
      <c r="BT29" s="28"/>
      <c r="BU29" s="28"/>
      <c r="BV29" s="28"/>
      <c r="BW29" s="21"/>
      <c r="BX29" s="21"/>
      <c r="BY29" s="28"/>
      <c r="BZ29" s="28"/>
      <c r="CA29" s="28">
        <v>648</v>
      </c>
      <c r="CB29" s="28">
        <v>439</v>
      </c>
      <c r="CC29" s="28">
        <f t="shared" si="6"/>
        <v>1087</v>
      </c>
      <c r="CD29" s="28">
        <f t="shared" si="7"/>
        <v>913.86003683241256</v>
      </c>
      <c r="CE29" s="58">
        <f t="shared" si="8"/>
        <v>1.1894600444152463</v>
      </c>
      <c r="CF29" s="58">
        <f t="shared" si="9"/>
        <v>0.399313929071685</v>
      </c>
      <c r="CG29" s="28">
        <f t="shared" si="33"/>
        <v>1162</v>
      </c>
      <c r="CH29" s="28">
        <f t="shared" si="34"/>
        <v>631.57508399999995</v>
      </c>
      <c r="CI29" s="28">
        <f t="shared" si="35"/>
        <v>-227.39167374681404</v>
      </c>
      <c r="CJ29" s="28">
        <f t="shared" si="36"/>
        <v>-347.39167374681404</v>
      </c>
      <c r="CK29" s="21">
        <f t="shared" si="37"/>
        <v>-0.81970760217046612</v>
      </c>
      <c r="CL29" s="66">
        <f t="shared" si="38"/>
        <v>1011.22392</v>
      </c>
      <c r="CM29" s="66">
        <f t="shared" si="39"/>
        <v>-117.57508399999995</v>
      </c>
      <c r="CN29" s="66">
        <f t="shared" si="25"/>
        <v>150.77607999999998</v>
      </c>
      <c r="CO29" s="24">
        <f t="shared" si="40"/>
        <v>-0.51925043995626763</v>
      </c>
      <c r="CP29" s="21">
        <f t="shared" si="41"/>
        <v>-0.84161787761713469</v>
      </c>
      <c r="CQ29">
        <v>446</v>
      </c>
      <c r="CR29">
        <f t="shared" si="63"/>
        <v>-111</v>
      </c>
      <c r="CS29">
        <v>-79</v>
      </c>
      <c r="CT29" s="21">
        <v>-0.77500000000000002</v>
      </c>
      <c r="CU29" s="21">
        <v>-0.745</v>
      </c>
      <c r="CV29" s="28">
        <v>120238</v>
      </c>
      <c r="CW29" s="66">
        <v>120238</v>
      </c>
      <c r="CX29">
        <v>262431</v>
      </c>
      <c r="CY29" s="21">
        <f t="shared" si="43"/>
        <v>0.39030423137571102</v>
      </c>
      <c r="CZ29" s="28">
        <v>2733</v>
      </c>
      <c r="DA29" s="28">
        <v>137906</v>
      </c>
      <c r="DB29" s="28">
        <v>20983</v>
      </c>
      <c r="DC29" s="28">
        <f t="shared" si="26"/>
        <v>23716</v>
      </c>
      <c r="DD29" s="28">
        <f t="shared" si="44"/>
        <v>200748.25998300765</v>
      </c>
      <c r="DE29" s="28">
        <f t="shared" si="45"/>
        <v>309872.64000000001</v>
      </c>
      <c r="DF29" s="28">
        <f t="shared" si="10"/>
        <v>-198015.25998300765</v>
      </c>
      <c r="DG29" s="28">
        <f t="shared" si="11"/>
        <v>-171966.64</v>
      </c>
      <c r="DH29" s="21">
        <f t="shared" si="46"/>
        <v>-0.42290539365767504</v>
      </c>
      <c r="DI29" s="66">
        <f t="shared" si="47"/>
        <v>309903.636</v>
      </c>
      <c r="DJ29" s="66">
        <f t="shared" si="27"/>
        <v>-286187.636</v>
      </c>
      <c r="DK29" s="30">
        <f t="shared" si="48"/>
        <v>-0.80713387070399001</v>
      </c>
      <c r="DL29" s="214">
        <f t="shared" si="12"/>
        <v>-0.82782427485187671</v>
      </c>
      <c r="DM29" s="28">
        <v>251086.46</v>
      </c>
      <c r="DN29" t="e">
        <f>#REF!-CX29</f>
        <v>#REF!</v>
      </c>
      <c r="DO29" s="28">
        <f t="shared" si="64"/>
        <v>-130848.45999999999</v>
      </c>
      <c r="DP29" s="21">
        <v>-0.32900000000000001</v>
      </c>
      <c r="DQ29" s="21">
        <f t="shared" si="65"/>
        <v>-0.38224735018829004</v>
      </c>
      <c r="DR29" s="21">
        <f t="shared" si="66"/>
        <v>-0.5786</v>
      </c>
      <c r="DS29" s="21">
        <f t="shared" si="16"/>
        <v>-0.66098671876534965</v>
      </c>
      <c r="DT29" s="24">
        <f t="shared" si="50"/>
        <v>-0.78920506545796987</v>
      </c>
      <c r="DU29" s="21">
        <f t="shared" si="17"/>
        <v>-0.63440381225535658</v>
      </c>
      <c r="DV29" s="66">
        <v>335132</v>
      </c>
      <c r="DW29" s="66">
        <f t="shared" si="18"/>
        <v>356115</v>
      </c>
      <c r="DX29" s="66">
        <f t="shared" si="19"/>
        <v>372476.77440147329</v>
      </c>
      <c r="DY29" s="58">
        <f t="shared" si="20"/>
        <v>0.95607303454620829</v>
      </c>
      <c r="DZ29" s="214">
        <f t="shared" si="21"/>
        <v>4.0135010500946137E-2</v>
      </c>
      <c r="EA29" s="24">
        <f t="shared" si="22"/>
        <v>0.25564236164338944</v>
      </c>
      <c r="EB29" s="24">
        <f t="shared" si="28"/>
        <v>-8.1499487357761358E-2</v>
      </c>
      <c r="EC29" s="15"/>
    </row>
    <row r="30" spans="1:133" x14ac:dyDescent="0.25">
      <c r="A30" s="9" t="s">
        <v>92</v>
      </c>
      <c r="B30" s="38" t="s">
        <v>96</v>
      </c>
      <c r="C30" s="1">
        <f t="shared" si="0"/>
        <v>77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>
        <v>77</v>
      </c>
      <c r="L30" s="98">
        <v>146.5</v>
      </c>
      <c r="M30" s="99">
        <v>206</v>
      </c>
      <c r="N30" s="85">
        <f t="shared" si="1"/>
        <v>1.9025974025974026</v>
      </c>
      <c r="O30" s="87">
        <v>2.6753246753246751</v>
      </c>
      <c r="P30" s="96">
        <f>O30/O43</f>
        <v>2.5004291901020416E-2</v>
      </c>
      <c r="Q30" s="97">
        <f t="shared" si="60"/>
        <v>1.092421588752414E-2</v>
      </c>
      <c r="R30" s="66">
        <v>36623</v>
      </c>
      <c r="S30" s="28">
        <v>133816</v>
      </c>
      <c r="T30" s="28">
        <f t="shared" si="2"/>
        <v>475.6233766233766</v>
      </c>
      <c r="U30" s="28">
        <f t="shared" si="3"/>
        <v>1737.8701298701299</v>
      </c>
      <c r="V30" s="39">
        <f>U30/U43</f>
        <v>1.4542223718327916E-2</v>
      </c>
      <c r="W30" s="39">
        <f t="shared" si="61"/>
        <v>4.3852233643100992E-3</v>
      </c>
      <c r="X30" s="39">
        <f t="shared" si="23"/>
        <v>2.0819464627943415E-2</v>
      </c>
      <c r="Y30" s="39">
        <f t="shared" si="24"/>
        <v>8.3086188782385238E-3</v>
      </c>
      <c r="Z30" s="194">
        <v>74</v>
      </c>
      <c r="AA30" s="24">
        <v>-0.33969831419182905</v>
      </c>
      <c r="AB30" s="24">
        <f t="shared" si="62"/>
        <v>-0.55383446462477415</v>
      </c>
      <c r="AC30" s="24">
        <v>-0.65100000000000002</v>
      </c>
      <c r="AD30">
        <v>-0.111</v>
      </c>
      <c r="AE30" s="194">
        <v>68</v>
      </c>
      <c r="AF30" s="253"/>
      <c r="AG30" s="242">
        <v>-0.41866204064223611</v>
      </c>
      <c r="AH30" s="253"/>
      <c r="AI30" s="187"/>
      <c r="AJ30" s="31"/>
      <c r="AK30" s="31"/>
      <c r="AL30" s="58"/>
      <c r="AM30" s="31"/>
      <c r="AN30" s="21"/>
      <c r="AO30" s="31"/>
      <c r="AP30" s="51"/>
      <c r="AQ30" s="59"/>
      <c r="AR30" s="21"/>
      <c r="AS30" s="21"/>
      <c r="AT30" s="31"/>
      <c r="AU30" s="31"/>
      <c r="AV30" s="31"/>
      <c r="AW30" s="51"/>
      <c r="AX30" s="51"/>
      <c r="AY30" s="21"/>
      <c r="AZ30" s="21"/>
      <c r="BA30" s="21"/>
      <c r="BB30" s="21"/>
      <c r="BC30" s="21"/>
      <c r="BD30" s="21"/>
      <c r="BE30" s="21"/>
      <c r="BF30" s="21"/>
      <c r="BG30" s="21"/>
      <c r="BJ30">
        <v>293</v>
      </c>
      <c r="BK30">
        <v>385</v>
      </c>
      <c r="BL30">
        <f t="shared" si="67"/>
        <v>-92</v>
      </c>
      <c r="BM30">
        <v>413</v>
      </c>
      <c r="BN30">
        <v>702</v>
      </c>
      <c r="BO30" s="28">
        <v>823</v>
      </c>
      <c r="BP30" s="28">
        <v>561</v>
      </c>
      <c r="BQ30" s="28">
        <f t="shared" si="31"/>
        <v>1139.3040000000001</v>
      </c>
      <c r="BR30" s="28">
        <f t="shared" si="32"/>
        <v>852.22599830076467</v>
      </c>
      <c r="BS30" s="28"/>
      <c r="BT30" s="28"/>
      <c r="BU30" s="28"/>
      <c r="BV30" s="28"/>
      <c r="BW30" s="21"/>
      <c r="BX30" s="21"/>
      <c r="BY30" s="28"/>
      <c r="BZ30" s="28"/>
      <c r="CA30" s="28">
        <v>462</v>
      </c>
      <c r="CB30" s="28">
        <v>372</v>
      </c>
      <c r="CC30" s="28">
        <f t="shared" si="6"/>
        <v>834</v>
      </c>
      <c r="CD30" s="28">
        <f t="shared" si="7"/>
        <v>661.09023941068142</v>
      </c>
      <c r="CE30" s="130">
        <f t="shared" si="8"/>
        <v>1.2615524330588457</v>
      </c>
      <c r="CF30" s="58">
        <f t="shared" si="9"/>
        <v>0.53298316960272563</v>
      </c>
      <c r="CG30" s="28">
        <f t="shared" si="33"/>
        <v>1023</v>
      </c>
      <c r="CH30" s="28">
        <f t="shared" si="34"/>
        <v>556.38757399999997</v>
      </c>
      <c r="CI30" s="28">
        <f t="shared" si="35"/>
        <v>-29.225998300764672</v>
      </c>
      <c r="CJ30" s="28">
        <f t="shared" si="36"/>
        <v>-150.22599830076467</v>
      </c>
      <c r="CK30" s="21">
        <f t="shared" si="37"/>
        <v>-0.48143798492345413</v>
      </c>
      <c r="CL30" s="66">
        <f t="shared" si="38"/>
        <v>890.84011999999996</v>
      </c>
      <c r="CM30" s="66">
        <f t="shared" si="39"/>
        <v>4.6124260000000277</v>
      </c>
      <c r="CN30" s="66">
        <f t="shared" si="25"/>
        <v>132.15988000000004</v>
      </c>
      <c r="CO30" s="24">
        <f t="shared" si="40"/>
        <v>-1.4535497115428227E-2</v>
      </c>
      <c r="CP30" s="21">
        <f t="shared" si="41"/>
        <v>-0.3639490966756781</v>
      </c>
      <c r="CQ30">
        <v>386</v>
      </c>
      <c r="CR30">
        <f t="shared" si="63"/>
        <v>-120</v>
      </c>
      <c r="CS30">
        <v>-1</v>
      </c>
      <c r="CT30" s="21">
        <v>-0.79900000000000004</v>
      </c>
      <c r="CU30" s="21">
        <v>-0.55400000000000005</v>
      </c>
      <c r="CV30" s="28">
        <v>36623</v>
      </c>
      <c r="CW30" s="66">
        <v>25617</v>
      </c>
      <c r="CX30">
        <v>223856</v>
      </c>
      <c r="CY30" s="21">
        <f t="shared" si="43"/>
        <v>0.33645046345515844</v>
      </c>
      <c r="CZ30" s="28">
        <v>105000</v>
      </c>
      <c r="DA30" s="28">
        <v>130617</v>
      </c>
      <c r="DB30" s="28">
        <v>48743</v>
      </c>
      <c r="DC30" s="28">
        <f t="shared" si="26"/>
        <v>153743</v>
      </c>
      <c r="DD30" s="28">
        <f t="shared" si="44"/>
        <v>176849.65760407815</v>
      </c>
      <c r="DE30" s="28">
        <f t="shared" si="45"/>
        <v>272983.03999999998</v>
      </c>
      <c r="DF30" s="28">
        <f t="shared" si="10"/>
        <v>-71849.657604078151</v>
      </c>
      <c r="DG30" s="28">
        <f t="shared" si="11"/>
        <v>-142366.03999999998</v>
      </c>
      <c r="DH30" s="21">
        <f t="shared" si="46"/>
        <v>-0.35756594819108872</v>
      </c>
      <c r="DI30" s="66">
        <f t="shared" si="47"/>
        <v>273010.34600000002</v>
      </c>
      <c r="DJ30" s="66">
        <f t="shared" si="27"/>
        <v>-119267.34600000002</v>
      </c>
      <c r="DK30" s="30">
        <f t="shared" si="48"/>
        <v>-0.29286779339992519</v>
      </c>
      <c r="DL30" s="214">
        <f t="shared" si="12"/>
        <v>-0.33551657536537693</v>
      </c>
      <c r="DM30" s="28">
        <v>216995.44</v>
      </c>
      <c r="DN30">
        <f t="shared" ref="DN30:DN35" si="68">CV28-CX30</f>
        <v>-81559</v>
      </c>
      <c r="DO30" s="28">
        <f t="shared" si="64"/>
        <v>-191378.44</v>
      </c>
      <c r="DP30" s="21">
        <v>-0.43</v>
      </c>
      <c r="DQ30" s="21">
        <f t="shared" si="65"/>
        <v>-0.5535861615619353</v>
      </c>
      <c r="DR30" s="21">
        <f t="shared" si="66"/>
        <v>-0.50440000000000007</v>
      </c>
      <c r="DS30" s="21">
        <f t="shared" si="16"/>
        <v>-0.43188917023050799</v>
      </c>
      <c r="DT30" s="24">
        <f t="shared" si="50"/>
        <v>-0.36902306138496938</v>
      </c>
      <c r="DU30" s="21">
        <f t="shared" si="17"/>
        <v>-0.12586841562922702</v>
      </c>
      <c r="DV30" s="66">
        <v>75600</v>
      </c>
      <c r="DW30" s="66">
        <f t="shared" si="18"/>
        <v>124343</v>
      </c>
      <c r="DX30" s="66">
        <f t="shared" si="19"/>
        <v>269451.28360957641</v>
      </c>
      <c r="DY30" s="58">
        <f t="shared" si="20"/>
        <v>0.46146746207439776</v>
      </c>
      <c r="DZ30" s="214">
        <f t="shared" si="21"/>
        <v>-0.35719037558124145</v>
      </c>
      <c r="EA30" s="24">
        <f t="shared" si="22"/>
        <v>0.17691375152913877</v>
      </c>
      <c r="EB30" s="24">
        <f t="shared" si="28"/>
        <v>5.4261053519107316E-2</v>
      </c>
      <c r="EC30" s="15"/>
    </row>
    <row r="31" spans="1:133" x14ac:dyDescent="0.25">
      <c r="A31" s="7" t="s">
        <v>92</v>
      </c>
      <c r="B31" s="306" t="s">
        <v>98</v>
      </c>
      <c r="C31" s="1">
        <f t="shared" si="0"/>
        <v>55</v>
      </c>
      <c r="D31" s="11">
        <v>2</v>
      </c>
      <c r="E31" s="11">
        <v>8</v>
      </c>
      <c r="F31" s="11">
        <v>13</v>
      </c>
      <c r="G31" s="11">
        <v>13</v>
      </c>
      <c r="H31" s="11">
        <v>2</v>
      </c>
      <c r="I31" s="11">
        <v>7</v>
      </c>
      <c r="J31" s="11">
        <v>8</v>
      </c>
      <c r="K31" s="27">
        <v>2</v>
      </c>
      <c r="L31" s="89">
        <v>174</v>
      </c>
      <c r="M31" s="99">
        <v>87.5</v>
      </c>
      <c r="N31" s="85">
        <f t="shared" si="1"/>
        <v>3.1636363636363636</v>
      </c>
      <c r="O31" s="87">
        <v>1.5909090909090908</v>
      </c>
      <c r="P31" s="96">
        <f>O31/O43</f>
        <v>1.4869057077063113E-2</v>
      </c>
      <c r="Q31" s="97">
        <f t="shared" si="60"/>
        <v>1.8164771264169832E-2</v>
      </c>
      <c r="R31" s="66">
        <v>874663</v>
      </c>
      <c r="S31" s="28">
        <v>562411</v>
      </c>
      <c r="T31" s="28">
        <f t="shared" si="2"/>
        <v>15902.963636363636</v>
      </c>
      <c r="U31" s="28">
        <f t="shared" si="3"/>
        <v>10225.654545454545</v>
      </c>
      <c r="V31" s="39">
        <f>U31/U43</f>
        <v>8.5566667790906395E-2</v>
      </c>
      <c r="W31" s="39">
        <f t="shared" si="61"/>
        <v>0.1466245166397234</v>
      </c>
      <c r="X31" s="39">
        <f t="shared" si="23"/>
        <v>4.314810136260043E-2</v>
      </c>
      <c r="Y31" s="39">
        <f t="shared" si="24"/>
        <v>6.9548669414391265E-2</v>
      </c>
      <c r="Z31" s="194">
        <v>70</v>
      </c>
      <c r="AA31" s="24">
        <v>0.40100340763301084</v>
      </c>
      <c r="AB31" s="23">
        <f t="shared" si="62"/>
        <v>0.59754661952877797</v>
      </c>
      <c r="AC31" s="24">
        <v>0.434</v>
      </c>
      <c r="AD31">
        <v>9.4E-2</v>
      </c>
      <c r="AE31" s="194">
        <v>52</v>
      </c>
      <c r="AF31" s="255">
        <v>200560.04871614298</v>
      </c>
      <c r="AG31" s="241">
        <v>9.1229645785537439E-2</v>
      </c>
      <c r="AH31" s="252">
        <v>0</v>
      </c>
      <c r="AI31" s="186"/>
      <c r="AJ31" s="56" t="e">
        <f>AM31*#REF!</f>
        <v>#DIV/0!</v>
      </c>
      <c r="AK31" s="59"/>
      <c r="AL31" s="59" t="e">
        <f>AJ31-AF31</f>
        <v>#DIV/0!</v>
      </c>
      <c r="AM31" s="56" t="e">
        <f>C31*AS31</f>
        <v>#DIV/0!</v>
      </c>
      <c r="AN31" s="21"/>
      <c r="AO31" s="56" t="e">
        <f>SUM(AP31:AQ31)</f>
        <v>#DIV/0!</v>
      </c>
      <c r="AP31" s="51"/>
      <c r="AQ31" s="56" t="e">
        <f>BF31*BI$14</f>
        <v>#DIV/0!</v>
      </c>
      <c r="AR31" s="21"/>
      <c r="AS31" s="21" t="e">
        <f>AB31/BI$2</f>
        <v>#DIV/0!</v>
      </c>
      <c r="AT31" s="31">
        <v>311375.43</v>
      </c>
      <c r="AU31" s="57">
        <f>AVERAGE(AF31,AH31)</f>
        <v>100280.02435807149</v>
      </c>
      <c r="AV31" s="57">
        <f>AVERAGE(AF31,AW31,AT31)</f>
        <v>204071.83290538099</v>
      </c>
      <c r="AW31" s="56">
        <v>100280.02</v>
      </c>
      <c r="AX31" s="272">
        <f>AV33-(BG33*AV$45)</f>
        <v>0</v>
      </c>
      <c r="AY31" s="21"/>
      <c r="AZ31" s="21"/>
      <c r="BA31" s="21">
        <f>Z31*BG31</f>
        <v>4.7978053581303648</v>
      </c>
      <c r="BB31" s="21"/>
      <c r="BC31" s="21"/>
      <c r="BD31" s="21" t="e">
        <f>DH31/BI$13</f>
        <v>#DIV/0!</v>
      </c>
      <c r="BE31" s="21"/>
      <c r="BF31" s="21" t="e">
        <f>Z31*BD31</f>
        <v>#DIV/0!</v>
      </c>
      <c r="BG31" s="21">
        <f>EB31/BI$6</f>
        <v>6.8540076544719497E-2</v>
      </c>
      <c r="BJ31">
        <v>348</v>
      </c>
      <c r="BK31">
        <v>356</v>
      </c>
      <c r="BL31">
        <f t="shared" si="67"/>
        <v>-8</v>
      </c>
      <c r="BM31">
        <v>295</v>
      </c>
      <c r="BN31">
        <v>585</v>
      </c>
      <c r="BO31" s="28">
        <v>733</v>
      </c>
      <c r="BP31" s="28">
        <v>332</v>
      </c>
      <c r="BQ31" s="28">
        <f t="shared" si="31"/>
        <v>1077.72</v>
      </c>
      <c r="BR31" s="28">
        <f t="shared" si="32"/>
        <v>806.15972812234497</v>
      </c>
      <c r="BS31" s="28"/>
      <c r="BT31" s="28">
        <f>BW31*BZ$4</f>
        <v>869311.84946161578</v>
      </c>
      <c r="BU31" s="28">
        <f>AVERAGE(AW31,AX31,BT31)</f>
        <v>323197.2898205386</v>
      </c>
      <c r="BV31" s="446">
        <f>BU31-(BX31*BU$42)</f>
        <v>399355.47635448724</v>
      </c>
      <c r="BW31" s="21">
        <f>AE31*BX31</f>
        <v>9.3855949662896041</v>
      </c>
      <c r="BX31" s="21">
        <f>EA31/BZ3</f>
        <v>0.18049221089018469</v>
      </c>
      <c r="BY31" s="28"/>
      <c r="BZ31" s="28"/>
      <c r="CA31" s="28">
        <v>288</v>
      </c>
      <c r="CB31" s="28">
        <v>241</v>
      </c>
      <c r="CC31" s="28">
        <f t="shared" si="6"/>
        <v>529</v>
      </c>
      <c r="CD31" s="28">
        <f t="shared" si="7"/>
        <v>505.53959484346228</v>
      </c>
      <c r="CE31" s="31">
        <f t="shared" si="8"/>
        <v>1.0464066621009223</v>
      </c>
      <c r="CF31" s="58">
        <f t="shared" si="9"/>
        <v>0.13407321047260712</v>
      </c>
      <c r="CG31" s="28">
        <f t="shared" si="33"/>
        <v>620</v>
      </c>
      <c r="CH31" s="28">
        <f t="shared" si="34"/>
        <v>526.31257000000005</v>
      </c>
      <c r="CI31" s="28">
        <f t="shared" si="35"/>
        <v>-73.159728122344973</v>
      </c>
      <c r="CJ31" s="28">
        <f t="shared" si="36"/>
        <v>-221.15972812234497</v>
      </c>
      <c r="CK31" s="21">
        <f t="shared" si="37"/>
        <v>-0.5564330411435997</v>
      </c>
      <c r="CL31" s="66">
        <f t="shared" si="38"/>
        <v>842.6866</v>
      </c>
      <c r="CM31" s="66">
        <f t="shared" si="39"/>
        <v>-194.31257000000005</v>
      </c>
      <c r="CN31" s="66">
        <f t="shared" si="25"/>
        <v>-222.6866</v>
      </c>
      <c r="CO31" s="24">
        <f t="shared" si="40"/>
        <v>-0.83622683026195255</v>
      </c>
      <c r="CP31" s="21">
        <f t="shared" si="41"/>
        <v>-0.53579862461633787</v>
      </c>
      <c r="CQ31">
        <v>276</v>
      </c>
      <c r="CR31">
        <f t="shared" si="63"/>
        <v>53</v>
      </c>
      <c r="CS31">
        <v>80</v>
      </c>
      <c r="CT31" s="21">
        <v>-0.34499999999999997</v>
      </c>
      <c r="CU31" s="21">
        <v>-0.35499999999999998</v>
      </c>
      <c r="CV31" s="28">
        <v>874663</v>
      </c>
      <c r="CW31" s="66">
        <v>874663</v>
      </c>
      <c r="CX31">
        <v>154724</v>
      </c>
      <c r="CY31" s="21">
        <f t="shared" si="43"/>
        <v>-0.69006515097448107</v>
      </c>
      <c r="CZ31" s="28">
        <v>596018</v>
      </c>
      <c r="DA31" s="28">
        <v>721648</v>
      </c>
      <c r="DB31" s="28">
        <v>645660</v>
      </c>
      <c r="DC31" s="28">
        <f t="shared" si="26"/>
        <v>1241678</v>
      </c>
      <c r="DD31" s="28">
        <f t="shared" si="44"/>
        <v>167290.21665250638</v>
      </c>
      <c r="DE31" s="28">
        <f t="shared" si="45"/>
        <v>258227.20000000001</v>
      </c>
      <c r="DF31" s="28">
        <f t="shared" si="10"/>
        <v>428727.78334749362</v>
      </c>
      <c r="DG31" s="28">
        <f t="shared" si="11"/>
        <v>463420.8</v>
      </c>
      <c r="DH31" s="23">
        <f t="shared" si="46"/>
        <v>0.97962911530612473</v>
      </c>
      <c r="DI31" s="66">
        <f t="shared" si="47"/>
        <v>258253.03</v>
      </c>
      <c r="DJ31" s="66">
        <f t="shared" si="27"/>
        <v>983424.97</v>
      </c>
      <c r="DK31" s="201">
        <f t="shared" si="48"/>
        <v>1.7475456956261808</v>
      </c>
      <c r="DL31" s="214">
        <f t="shared" si="12"/>
        <v>0.37753910348066966</v>
      </c>
      <c r="DM31" s="28">
        <v>154604.71</v>
      </c>
      <c r="DN31">
        <f t="shared" si="68"/>
        <v>-34486</v>
      </c>
      <c r="DO31" s="28">
        <f t="shared" si="64"/>
        <v>720058.29</v>
      </c>
      <c r="DP31" s="21">
        <v>1.603</v>
      </c>
      <c r="DQ31" s="21">
        <f t="shared" si="65"/>
        <v>2.0263665488219447</v>
      </c>
      <c r="DR31" s="21">
        <f t="shared" si="66"/>
        <v>0.42820000000000003</v>
      </c>
      <c r="DS31" s="21">
        <f t="shared" si="16"/>
        <v>5.7991821436290114E-2</v>
      </c>
      <c r="DT31" s="24">
        <f t="shared" si="50"/>
        <v>2.4067417495483112</v>
      </c>
      <c r="DU31" s="21">
        <f t="shared" si="17"/>
        <v>0.1972821800933009</v>
      </c>
      <c r="DV31" s="66">
        <v>582025</v>
      </c>
      <c r="DW31" s="66">
        <f t="shared" si="18"/>
        <v>1227685</v>
      </c>
      <c r="DX31" s="66">
        <f t="shared" si="19"/>
        <v>206050.98158379373</v>
      </c>
      <c r="DY31" s="130">
        <f t="shared" si="20"/>
        <v>5.9581613761968102</v>
      </c>
      <c r="DZ31" s="214">
        <f t="shared" si="21"/>
        <v>4.0584008614721414</v>
      </c>
      <c r="EA31" s="23">
        <f t="shared" si="22"/>
        <v>1.703804270872421</v>
      </c>
      <c r="EB31" s="24">
        <f t="shared" si="28"/>
        <v>0.5486576092346358</v>
      </c>
      <c r="EC31" s="15"/>
    </row>
    <row r="32" spans="1:133" x14ac:dyDescent="0.25">
      <c r="A32" s="9" t="s">
        <v>99</v>
      </c>
      <c r="B32" s="106" t="s">
        <v>191</v>
      </c>
      <c r="C32" s="1">
        <f t="shared" si="0"/>
        <v>24</v>
      </c>
      <c r="D32">
        <v>0</v>
      </c>
      <c r="E32" s="8">
        <v>8</v>
      </c>
      <c r="F32">
        <v>0</v>
      </c>
      <c r="G32">
        <v>0</v>
      </c>
      <c r="H32">
        <v>0</v>
      </c>
      <c r="I32" s="8">
        <v>16</v>
      </c>
      <c r="J32">
        <v>0</v>
      </c>
      <c r="K32">
        <v>0</v>
      </c>
      <c r="L32" s="98">
        <v>485</v>
      </c>
      <c r="M32" s="99">
        <v>230.5</v>
      </c>
      <c r="N32" s="85">
        <f t="shared" si="1"/>
        <v>20.208333333333332</v>
      </c>
      <c r="O32" s="87">
        <v>9.6041666666666661</v>
      </c>
      <c r="P32" s="96">
        <f>O32/O43</f>
        <v>8.9763081473556008E-2</v>
      </c>
      <c r="Q32" s="97">
        <f t="shared" si="60"/>
        <v>0.11603095629112314</v>
      </c>
      <c r="R32" s="66">
        <v>42900</v>
      </c>
      <c r="S32" s="28">
        <v>91221</v>
      </c>
      <c r="T32" s="28">
        <f t="shared" si="2"/>
        <v>1787.5</v>
      </c>
      <c r="U32" s="28">
        <f t="shared" si="3"/>
        <v>3800.875</v>
      </c>
      <c r="V32" s="39">
        <f>U32/U43</f>
        <v>3.18051237692486E-2</v>
      </c>
      <c r="W32" s="39">
        <f t="shared" si="61"/>
        <v>1.648065917060949E-2</v>
      </c>
      <c r="X32" s="39">
        <f t="shared" si="23"/>
        <v>6.6579898391833051E-2</v>
      </c>
      <c r="Y32" s="39">
        <f t="shared" si="24"/>
        <v>7.6210837442917678E-2</v>
      </c>
      <c r="Z32" s="194">
        <v>25</v>
      </c>
      <c r="AA32" s="23">
        <v>0.63623008548516347</v>
      </c>
      <c r="AB32" s="23">
        <f t="shared" si="62"/>
        <v>0.87751787308593421</v>
      </c>
      <c r="AC32" s="24">
        <v>1.012</v>
      </c>
      <c r="AD32" s="62">
        <v>0.53300000000000003</v>
      </c>
      <c r="AE32" s="194">
        <v>37</v>
      </c>
      <c r="AF32" s="255">
        <v>121311.06384615818</v>
      </c>
      <c r="AG32" s="243">
        <v>0.64911092776794499</v>
      </c>
      <c r="AH32" s="254">
        <v>102723.15</v>
      </c>
      <c r="AI32" s="232" t="e">
        <f>AR32*#REF!</f>
        <v>#REF!</v>
      </c>
      <c r="AJ32" s="56" t="e">
        <f>AM32*#REF!</f>
        <v>#DIV/0!</v>
      </c>
      <c r="AK32" s="56" t="e">
        <f>C32*AN32</f>
        <v>#REF!</v>
      </c>
      <c r="AL32" s="59" t="e">
        <f>AJ32-AF32</f>
        <v>#DIV/0!</v>
      </c>
      <c r="AM32" s="56" t="e">
        <f>C32*AS32</f>
        <v>#DIV/0!</v>
      </c>
      <c r="AN32" s="21" t="e">
        <f>AD32/#REF!</f>
        <v>#REF!</v>
      </c>
      <c r="AO32" s="56" t="e">
        <f>SUM(AP32:AQ32)</f>
        <v>#DIV/0!</v>
      </c>
      <c r="AP32" s="56" t="e">
        <f>BE32*#REF!</f>
        <v>#DIV/0!</v>
      </c>
      <c r="AQ32" s="59"/>
      <c r="AR32" s="21">
        <f>Z32*AZ32</f>
        <v>2.0272257199390471</v>
      </c>
      <c r="AS32" s="21" t="e">
        <f>AB32/BI$2</f>
        <v>#DIV/0!</v>
      </c>
      <c r="AT32" s="31">
        <v>90271.75</v>
      </c>
      <c r="AU32" s="57">
        <f>AVERAGE(AF32,AH32)</f>
        <v>112017.10692307909</v>
      </c>
      <c r="AV32" s="57">
        <f>AVERAGE(AF32,AW32,AT32)</f>
        <v>107468.87461538606</v>
      </c>
      <c r="AW32" s="56">
        <v>110823.81</v>
      </c>
      <c r="AX32" s="272">
        <f>AV34-(BG34*AV$45)</f>
        <v>93316.346666666679</v>
      </c>
      <c r="AY32" s="21">
        <f>Z32*BB32</f>
        <v>1.545915388216266</v>
      </c>
      <c r="AZ32" s="21">
        <f>AG32/BI$6</f>
        <v>8.1089028797561885E-2</v>
      </c>
      <c r="BA32" s="21">
        <f>Z32*BG32</f>
        <v>1.3861507001953357</v>
      </c>
      <c r="BB32" s="21">
        <f>DU32/BI$9</f>
        <v>6.1836615528650635E-2</v>
      </c>
      <c r="BC32" s="21" t="e">
        <f>CK32/BI$12</f>
        <v>#DIV/0!</v>
      </c>
      <c r="BD32" s="21"/>
      <c r="BE32" s="21" t="e">
        <f>Z32*BC32</f>
        <v>#DIV/0!</v>
      </c>
      <c r="BF32" s="21"/>
      <c r="BG32" s="21">
        <f>EB32/BI$6</f>
        <v>5.5446028007813425E-2</v>
      </c>
      <c r="BJ32">
        <v>970</v>
      </c>
      <c r="BK32">
        <v>962</v>
      </c>
      <c r="BL32">
        <f t="shared" si="67"/>
        <v>8</v>
      </c>
      <c r="BM32">
        <v>129</v>
      </c>
      <c r="BN32">
        <v>725</v>
      </c>
      <c r="BO32" s="28">
        <v>1193</v>
      </c>
      <c r="BP32" s="28">
        <v>438</v>
      </c>
      <c r="BQ32" s="28">
        <f t="shared" si="31"/>
        <v>384.90000000000003</v>
      </c>
      <c r="BR32" s="28">
        <f t="shared" si="32"/>
        <v>287.91418861512324</v>
      </c>
      <c r="BS32" s="28"/>
      <c r="BT32" s="28">
        <v>0</v>
      </c>
      <c r="BU32" s="28">
        <f>AVERAGE(AW32,AX32,BT32)</f>
        <v>68046.718888888892</v>
      </c>
      <c r="BV32" s="446">
        <f>BU32-(BX32*BU$42)</f>
        <v>68046.718888888892</v>
      </c>
      <c r="BW32" s="21"/>
      <c r="BX32" s="21"/>
      <c r="BY32" s="28"/>
      <c r="BZ32" s="28"/>
      <c r="CA32" s="28">
        <v>179</v>
      </c>
      <c r="CB32" s="28">
        <v>161</v>
      </c>
      <c r="CC32" s="28">
        <f t="shared" si="6"/>
        <v>340</v>
      </c>
      <c r="CD32" s="28">
        <f t="shared" si="7"/>
        <v>359.71086556169433</v>
      </c>
      <c r="CE32" s="31">
        <f t="shared" si="8"/>
        <v>0.94520358585522435</v>
      </c>
      <c r="CF32" s="58">
        <f t="shared" si="9"/>
        <v>-5.3571263454370806E-2</v>
      </c>
      <c r="CG32" s="28">
        <f t="shared" si="33"/>
        <v>617</v>
      </c>
      <c r="CH32" s="28">
        <f t="shared" si="34"/>
        <v>187.96877499999999</v>
      </c>
      <c r="CI32" s="28">
        <f t="shared" si="35"/>
        <v>905.08581138487671</v>
      </c>
      <c r="CJ32" s="28">
        <f t="shared" si="36"/>
        <v>437.08581138487676</v>
      </c>
      <c r="CK32" s="23">
        <f t="shared" si="37"/>
        <v>1.113436089712996</v>
      </c>
      <c r="CL32" s="66">
        <f t="shared" si="38"/>
        <v>300.95949999999999</v>
      </c>
      <c r="CM32" s="66">
        <f t="shared" si="39"/>
        <v>250.03122500000001</v>
      </c>
      <c r="CN32" s="66">
        <f t="shared" si="25"/>
        <v>316.04050000000001</v>
      </c>
      <c r="CO32" s="23">
        <f t="shared" si="40"/>
        <v>0.99920588372908259</v>
      </c>
      <c r="CP32" s="23">
        <f t="shared" si="41"/>
        <v>1.0589178173061409</v>
      </c>
      <c r="CQ32">
        <v>120</v>
      </c>
      <c r="CR32">
        <f t="shared" si="63"/>
        <v>841</v>
      </c>
      <c r="CS32">
        <v>842</v>
      </c>
      <c r="CT32" s="23">
        <v>1.7230000000000001</v>
      </c>
      <c r="CU32" s="21">
        <v>1.516</v>
      </c>
      <c r="CV32" s="28">
        <v>42900</v>
      </c>
      <c r="CW32" s="66">
        <v>42900</v>
      </c>
      <c r="CX32">
        <v>62260</v>
      </c>
      <c r="CY32" s="23">
        <f t="shared" si="43"/>
        <v>0.86838846554835381</v>
      </c>
      <c r="CZ32" s="28">
        <v>42900</v>
      </c>
      <c r="DA32" s="28">
        <v>42900</v>
      </c>
      <c r="DB32" s="28">
        <v>0</v>
      </c>
      <c r="DC32" s="28">
        <f t="shared" si="26"/>
        <v>42900</v>
      </c>
      <c r="DD32" s="28">
        <f t="shared" si="44"/>
        <v>59746.505947323705</v>
      </c>
      <c r="DE32" s="28">
        <f t="shared" si="45"/>
        <v>92224</v>
      </c>
      <c r="DF32" s="28">
        <f t="shared" si="10"/>
        <v>-16846.505947323705</v>
      </c>
      <c r="DG32" s="28">
        <f t="shared" si="11"/>
        <v>-49324</v>
      </c>
      <c r="DH32" s="21">
        <f t="shared" si="46"/>
        <v>-0.1521878376568449</v>
      </c>
      <c r="DI32" s="66">
        <f t="shared" si="47"/>
        <v>92233.225000000006</v>
      </c>
      <c r="DJ32" s="66">
        <f t="shared" si="27"/>
        <v>-49333.225000000006</v>
      </c>
      <c r="DK32" s="30">
        <f t="shared" si="48"/>
        <v>-6.8668372095504193E-2</v>
      </c>
      <c r="DL32" s="201">
        <f t="shared" si="12"/>
        <v>0.60788334154548285</v>
      </c>
      <c r="DM32" s="28">
        <v>67044.100000000006</v>
      </c>
      <c r="DN32">
        <f t="shared" si="68"/>
        <v>-25637</v>
      </c>
      <c r="DO32" s="28">
        <f t="shared" si="64"/>
        <v>-24144.100000000006</v>
      </c>
      <c r="DP32" s="21">
        <v>-5.2999999999999999E-2</v>
      </c>
      <c r="DQ32" s="21">
        <f t="shared" si="65"/>
        <v>-8.0205317285164432E-2</v>
      </c>
      <c r="DR32" s="21">
        <f t="shared" si="66"/>
        <v>0.88839999999999997</v>
      </c>
      <c r="DS32" s="23">
        <f t="shared" si="16"/>
        <v>0.60718651876505958</v>
      </c>
      <c r="DT32" s="24">
        <f t="shared" si="50"/>
        <v>-0.19298059755469618</v>
      </c>
      <c r="DU32" s="23">
        <f t="shared" si="17"/>
        <v>0.57205618139924785</v>
      </c>
      <c r="DV32" s="66">
        <v>145600</v>
      </c>
      <c r="DW32" s="66">
        <f t="shared" si="18"/>
        <v>145600</v>
      </c>
      <c r="DX32" s="66">
        <f t="shared" si="19"/>
        <v>146613.19843462246</v>
      </c>
      <c r="DY32" s="58">
        <f t="shared" si="20"/>
        <v>0.99308930952028673</v>
      </c>
      <c r="DZ32" s="214">
        <f t="shared" si="21"/>
        <v>6.9870837519430393E-2</v>
      </c>
      <c r="EA32" s="24">
        <f t="shared" si="22"/>
        <v>-4.1944230648503257E-3</v>
      </c>
      <c r="EB32" s="24">
        <f t="shared" si="28"/>
        <v>0.44384084030713372</v>
      </c>
      <c r="EC32" s="15"/>
    </row>
    <row r="33" spans="1:133" x14ac:dyDescent="0.25">
      <c r="A33" s="9" t="s">
        <v>111</v>
      </c>
      <c r="B33" s="106" t="s">
        <v>189</v>
      </c>
      <c r="C33" s="1">
        <f t="shared" si="0"/>
        <v>32</v>
      </c>
      <c r="D33">
        <v>0</v>
      </c>
      <c r="E33" s="11">
        <v>21</v>
      </c>
      <c r="F33">
        <v>0</v>
      </c>
      <c r="G33">
        <v>0</v>
      </c>
      <c r="H33">
        <v>0</v>
      </c>
      <c r="I33">
        <v>11</v>
      </c>
      <c r="J33">
        <v>0</v>
      </c>
      <c r="K33">
        <v>0</v>
      </c>
      <c r="L33" s="98">
        <v>109.5</v>
      </c>
      <c r="M33" s="99">
        <v>23</v>
      </c>
      <c r="N33" s="85">
        <f t="shared" si="1"/>
        <v>3.421875</v>
      </c>
      <c r="O33" s="87">
        <v>0.71875</v>
      </c>
      <c r="P33" s="96">
        <f>O33/O43</f>
        <v>6.7176275723160135E-3</v>
      </c>
      <c r="Q33" s="97">
        <f t="shared" si="60"/>
        <v>1.9647509866821625E-2</v>
      </c>
      <c r="R33" s="66">
        <v>0</v>
      </c>
      <c r="S33" s="28">
        <v>0</v>
      </c>
      <c r="T33" s="28">
        <f t="shared" si="2"/>
        <v>0</v>
      </c>
      <c r="U33" s="28">
        <f t="shared" si="3"/>
        <v>0</v>
      </c>
      <c r="V33" s="39">
        <f>U33/U43</f>
        <v>0</v>
      </c>
      <c r="W33" s="39">
        <f t="shared" si="61"/>
        <v>0</v>
      </c>
      <c r="X33" s="39">
        <f t="shared" si="23"/>
        <v>4.0305765433896077E-3</v>
      </c>
      <c r="Y33" s="39">
        <f t="shared" si="24"/>
        <v>1.1788505920092975E-2</v>
      </c>
      <c r="Z33" s="194">
        <v>34</v>
      </c>
      <c r="AA33" s="24">
        <v>-0.24624609194613473</v>
      </c>
      <c r="AB33" s="24">
        <f t="shared" si="62"/>
        <v>-0.34257909655556784</v>
      </c>
      <c r="AC33" s="24">
        <v>-0.29699999999999999</v>
      </c>
      <c r="AD33">
        <v>-0.52900000000000003</v>
      </c>
      <c r="AE33" s="194">
        <v>34</v>
      </c>
      <c r="AF33" s="253"/>
      <c r="AG33" s="242">
        <v>-0.33742881734524532</v>
      </c>
      <c r="AH33" s="253"/>
      <c r="AI33" s="187"/>
      <c r="AJ33" s="31"/>
      <c r="AK33" s="31"/>
      <c r="AL33" s="58"/>
      <c r="AM33" s="31"/>
      <c r="AN33" s="21"/>
      <c r="AO33" s="31"/>
      <c r="AP33" s="51"/>
      <c r="AQ33" s="59"/>
      <c r="AR33" s="21"/>
      <c r="AS33" s="21"/>
      <c r="AT33" s="31"/>
      <c r="AU33" s="31"/>
      <c r="AV33" s="31"/>
      <c r="AW33" s="51"/>
      <c r="AX33" s="51"/>
      <c r="AY33" s="21"/>
      <c r="AZ33" s="21"/>
      <c r="BA33" s="21"/>
      <c r="BB33" s="21"/>
      <c r="BC33" s="21"/>
      <c r="BD33" s="21"/>
      <c r="BE33" s="21"/>
      <c r="BF33" s="21"/>
      <c r="BG33" s="21"/>
      <c r="BJ33">
        <v>219</v>
      </c>
      <c r="BK33">
        <v>224</v>
      </c>
      <c r="BL33">
        <f t="shared" si="67"/>
        <v>-5</v>
      </c>
      <c r="BM33">
        <v>172</v>
      </c>
      <c r="BN33">
        <v>317</v>
      </c>
      <c r="BO33" s="28">
        <v>427</v>
      </c>
      <c r="BP33" s="28">
        <v>198</v>
      </c>
      <c r="BQ33" s="28">
        <f t="shared" si="31"/>
        <v>523.46400000000006</v>
      </c>
      <c r="BR33" s="28">
        <f t="shared" si="32"/>
        <v>391.56329651656756</v>
      </c>
      <c r="BS33" s="28"/>
      <c r="BT33" s="28"/>
      <c r="BU33" s="28"/>
      <c r="BV33" s="28"/>
      <c r="BW33" s="21"/>
      <c r="BX33" s="21"/>
      <c r="BY33" s="28"/>
      <c r="BZ33" s="28"/>
      <c r="CA33" s="28">
        <v>137</v>
      </c>
      <c r="CB33" s="28">
        <v>108</v>
      </c>
      <c r="CC33" s="28">
        <f t="shared" si="6"/>
        <v>245</v>
      </c>
      <c r="CD33" s="28">
        <f t="shared" si="7"/>
        <v>330.54511970534071</v>
      </c>
      <c r="CE33" s="31">
        <f t="shared" si="8"/>
        <v>0.74119987074200766</v>
      </c>
      <c r="CF33" s="58">
        <f t="shared" si="9"/>
        <v>-0.43182231294453777</v>
      </c>
      <c r="CG33" s="28">
        <f t="shared" si="33"/>
        <v>335</v>
      </c>
      <c r="CH33" s="28">
        <f t="shared" si="34"/>
        <v>255.63753399999999</v>
      </c>
      <c r="CI33" s="28">
        <f t="shared" si="35"/>
        <v>35.436703483432439</v>
      </c>
      <c r="CJ33" s="28">
        <f t="shared" si="36"/>
        <v>-74.563296516567561</v>
      </c>
      <c r="CK33" s="21">
        <f t="shared" si="37"/>
        <v>-0.37105848891102239</v>
      </c>
      <c r="CL33" s="66">
        <f t="shared" si="38"/>
        <v>409.30491999999998</v>
      </c>
      <c r="CM33" s="66">
        <f t="shared" si="39"/>
        <v>-57.637533999999988</v>
      </c>
      <c r="CN33" s="66">
        <f t="shared" si="25"/>
        <v>-74.304919999999981</v>
      </c>
      <c r="CO33" s="24">
        <f t="shared" si="40"/>
        <v>-0.27166885717198846</v>
      </c>
      <c r="CP33" s="21">
        <f t="shared" si="41"/>
        <v>-0.18064279631568514</v>
      </c>
      <c r="CQ33">
        <v>160</v>
      </c>
      <c r="CR33">
        <f t="shared" si="63"/>
        <v>47</v>
      </c>
      <c r="CS33">
        <v>64</v>
      </c>
      <c r="CT33" s="21">
        <v>-0.36</v>
      </c>
      <c r="CU33" s="21">
        <v>-0.39400000000000002</v>
      </c>
      <c r="CV33" s="28">
        <v>0</v>
      </c>
      <c r="CW33" s="66">
        <v>0</v>
      </c>
      <c r="CX33">
        <v>85380</v>
      </c>
      <c r="CY33" s="21">
        <f t="shared" si="43"/>
        <v>-0.2608200548548798</v>
      </c>
      <c r="CZ33" s="28">
        <v>0</v>
      </c>
      <c r="DA33" s="28">
        <v>0</v>
      </c>
      <c r="DB33" s="28">
        <v>0</v>
      </c>
      <c r="DC33" s="28">
        <f t="shared" si="26"/>
        <v>0</v>
      </c>
      <c r="DD33" s="28">
        <f t="shared" si="44"/>
        <v>81255.24808836024</v>
      </c>
      <c r="DE33" s="28">
        <f t="shared" si="45"/>
        <v>125424.64</v>
      </c>
      <c r="DF33" s="28">
        <f t="shared" si="10"/>
        <v>-81255.24808836024</v>
      </c>
      <c r="DG33" s="28">
        <f t="shared" si="11"/>
        <v>-125424.64</v>
      </c>
      <c r="DH33" s="21">
        <f t="shared" si="46"/>
        <v>-0.32017002778989334</v>
      </c>
      <c r="DI33" s="66">
        <f t="shared" si="47"/>
        <v>125437.186</v>
      </c>
      <c r="DJ33" s="66">
        <f t="shared" si="27"/>
        <v>-125437.186</v>
      </c>
      <c r="DK33" s="30">
        <f t="shared" si="48"/>
        <v>-0.33120610457092625</v>
      </c>
      <c r="DL33" s="214">
        <f t="shared" si="12"/>
        <v>-0.2408681196177816</v>
      </c>
      <c r="DM33" s="28">
        <v>89585.9</v>
      </c>
      <c r="DN33">
        <f t="shared" si="68"/>
        <v>789283</v>
      </c>
      <c r="DO33" s="28">
        <f t="shared" si="64"/>
        <v>-89585.9</v>
      </c>
      <c r="DP33" s="21">
        <v>-0.20100000000000001</v>
      </c>
      <c r="DQ33" s="21">
        <f t="shared" si="65"/>
        <v>-0.26544774138891958</v>
      </c>
      <c r="DR33" s="21">
        <f t="shared" si="66"/>
        <v>-0.31680000000000003</v>
      </c>
      <c r="DS33" s="21">
        <f t="shared" si="16"/>
        <v>-0.3507031044625708</v>
      </c>
      <c r="DT33" s="24">
        <f t="shared" si="50"/>
        <v>-0.38455416150473165</v>
      </c>
      <c r="DU33" s="21">
        <f t="shared" si="17"/>
        <v>-0.29548375613156358</v>
      </c>
      <c r="DV33" s="66">
        <v>0</v>
      </c>
      <c r="DW33" s="66">
        <f t="shared" si="18"/>
        <v>0</v>
      </c>
      <c r="DX33" s="66">
        <f t="shared" si="19"/>
        <v>134725.6418047882</v>
      </c>
      <c r="DY33" s="58">
        <f t="shared" si="20"/>
        <v>0</v>
      </c>
      <c r="DZ33" s="214">
        <f t="shared" si="21"/>
        <v>-0.72789533269841444</v>
      </c>
      <c r="EA33" s="24">
        <f t="shared" si="22"/>
        <v>-0.55025152084608842</v>
      </c>
      <c r="EB33" s="24">
        <f t="shared" si="28"/>
        <v>-0.31031369751482052</v>
      </c>
      <c r="EC33" s="15"/>
    </row>
    <row r="34" spans="1:133" x14ac:dyDescent="0.25">
      <c r="A34" s="9" t="s">
        <v>114</v>
      </c>
      <c r="B34" s="106" t="s">
        <v>190</v>
      </c>
      <c r="C34" s="1">
        <f t="shared" si="0"/>
        <v>33</v>
      </c>
      <c r="D34">
        <v>0</v>
      </c>
      <c r="E34">
        <v>16</v>
      </c>
      <c r="F34">
        <v>0</v>
      </c>
      <c r="G34">
        <v>0</v>
      </c>
      <c r="H34">
        <v>0</v>
      </c>
      <c r="I34" s="12">
        <v>17</v>
      </c>
      <c r="J34">
        <v>0</v>
      </c>
      <c r="K34">
        <v>0</v>
      </c>
      <c r="L34" s="98">
        <v>208.5</v>
      </c>
      <c r="M34" s="99">
        <v>38.5</v>
      </c>
      <c r="N34" s="85">
        <f t="shared" si="1"/>
        <v>6.3181818181818183</v>
      </c>
      <c r="O34" s="87">
        <v>1.1666666666666667</v>
      </c>
      <c r="P34" s="96">
        <f>O34/O43</f>
        <v>1.0903975189846284E-2</v>
      </c>
      <c r="Q34" s="97">
        <f t="shared" si="60"/>
        <v>3.6277344909764468E-2</v>
      </c>
      <c r="R34" s="66">
        <v>121617</v>
      </c>
      <c r="S34" s="28">
        <v>119784</v>
      </c>
      <c r="T34" s="28">
        <f t="shared" si="2"/>
        <v>3685.3636363636365</v>
      </c>
      <c r="U34" s="28">
        <f t="shared" si="3"/>
        <v>3629.818181818182</v>
      </c>
      <c r="V34" s="39">
        <f>U34/U43</f>
        <v>3.0373747237832396E-2</v>
      </c>
      <c r="W34" s="39">
        <f t="shared" si="61"/>
        <v>3.3978865460513062E-2</v>
      </c>
      <c r="X34" s="39">
        <f t="shared" si="23"/>
        <v>1.8691884009040729E-2</v>
      </c>
      <c r="Y34" s="39">
        <f t="shared" si="24"/>
        <v>3.5357953130063909E-2</v>
      </c>
      <c r="Z34" s="194">
        <v>27</v>
      </c>
      <c r="AA34" s="23">
        <v>0.95884335161792</v>
      </c>
      <c r="AB34" s="24">
        <f t="shared" si="62"/>
        <v>0.10692861211703386</v>
      </c>
      <c r="AC34" s="24">
        <v>0.113</v>
      </c>
      <c r="AD34">
        <v>-0.34399999999999997</v>
      </c>
      <c r="AE34" s="194">
        <v>31</v>
      </c>
      <c r="AF34" s="253">
        <v>0</v>
      </c>
      <c r="AG34" s="244">
        <v>0.53173462378398495</v>
      </c>
      <c r="AH34" s="254">
        <v>214514.85</v>
      </c>
      <c r="AI34" s="232" t="e">
        <f>AR34*#REF!</f>
        <v>#REF!</v>
      </c>
      <c r="AJ34" s="31"/>
      <c r="AK34" s="31"/>
      <c r="AL34" s="58"/>
      <c r="AM34" s="31"/>
      <c r="AN34" s="21"/>
      <c r="AO34" s="56" t="e">
        <f>SUM(AP34:AQ34)</f>
        <v>#DIV/0!</v>
      </c>
      <c r="AP34" s="56" t="e">
        <f>BE34*#REF!</f>
        <v>#DIV/0!</v>
      </c>
      <c r="AQ34" s="59"/>
      <c r="AR34" s="21">
        <f>Z34*AZ34</f>
        <v>1.7935020720750505</v>
      </c>
      <c r="AS34" s="21"/>
      <c r="AT34" s="31">
        <v>174998.97</v>
      </c>
      <c r="AU34" s="57">
        <f>AVERAGE(AF34,AH34)</f>
        <v>107257.425</v>
      </c>
      <c r="AV34" s="57">
        <f>AVERAGE(AF34,AW34,AT34)</f>
        <v>93316.346666666679</v>
      </c>
      <c r="AW34" s="56">
        <v>104950.07</v>
      </c>
      <c r="AX34" s="272">
        <f>AV36-(BG36*AV$45)</f>
        <v>0</v>
      </c>
      <c r="AY34" s="21">
        <f>Z34*BB34</f>
        <v>3.2530304656061038</v>
      </c>
      <c r="AZ34" s="21">
        <f>AG34/BI$6</f>
        <v>6.6426002669446316E-2</v>
      </c>
      <c r="BA34" s="21">
        <f>Z34*BG34</f>
        <v>2.7243590216205238</v>
      </c>
      <c r="BB34" s="21">
        <f>DU34/BI$9</f>
        <v>0.1204826098372631</v>
      </c>
      <c r="BC34" s="21" t="e">
        <f>CK34/BI$12</f>
        <v>#DIV/0!</v>
      </c>
      <c r="BD34" s="21"/>
      <c r="BE34" s="21" t="e">
        <f>Z34*BC34</f>
        <v>#DIV/0!</v>
      </c>
      <c r="BF34" s="21"/>
      <c r="BG34" s="21">
        <f>EB34/BI$6</f>
        <v>0.10090218598594533</v>
      </c>
      <c r="BJ34">
        <v>417</v>
      </c>
      <c r="BK34">
        <v>443</v>
      </c>
      <c r="BL34">
        <f t="shared" si="67"/>
        <v>-26</v>
      </c>
      <c r="BM34">
        <v>177</v>
      </c>
      <c r="BN34">
        <v>893</v>
      </c>
      <c r="BO34" s="28">
        <v>1054</v>
      </c>
      <c r="BP34" s="28">
        <v>632</v>
      </c>
      <c r="BQ34" s="28">
        <f t="shared" si="31"/>
        <v>415.69200000000001</v>
      </c>
      <c r="BR34" s="28">
        <f t="shared" si="32"/>
        <v>310.94732370433309</v>
      </c>
      <c r="BS34" s="28"/>
      <c r="BT34" s="28">
        <f>BW34*BZ$4</f>
        <v>165649.86900697887</v>
      </c>
      <c r="BU34" s="28">
        <f>AVERAGE(AW34,AX34,BT34)</f>
        <v>90199.979668992964</v>
      </c>
      <c r="BV34" s="446">
        <f>BU34-(BX34*BU$42)</f>
        <v>114542.9596126925</v>
      </c>
      <c r="BW34" s="21">
        <f>AE34*BX34</f>
        <v>1.7884520700842943</v>
      </c>
      <c r="BX34" s="21">
        <f>EA34/BZ3</f>
        <v>5.7692002260783685E-2</v>
      </c>
      <c r="BY34" s="28"/>
      <c r="BZ34" s="28"/>
      <c r="CA34" s="28">
        <v>185</v>
      </c>
      <c r="CB34" s="28">
        <v>182</v>
      </c>
      <c r="CC34" s="28">
        <f t="shared" si="6"/>
        <v>367</v>
      </c>
      <c r="CD34" s="28">
        <f t="shared" si="7"/>
        <v>301.37937384898714</v>
      </c>
      <c r="CE34" s="130">
        <f t="shared" si="8"/>
        <v>1.2177342971848284</v>
      </c>
      <c r="CF34" s="58">
        <f t="shared" si="9"/>
        <v>0.45173829682258293</v>
      </c>
      <c r="CG34" s="28">
        <f t="shared" si="33"/>
        <v>817</v>
      </c>
      <c r="CH34" s="28">
        <f t="shared" si="34"/>
        <v>203.00627700000001</v>
      </c>
      <c r="CI34" s="28">
        <f t="shared" si="35"/>
        <v>743.05267629566697</v>
      </c>
      <c r="CJ34" s="28">
        <f t="shared" si="36"/>
        <v>582.05267629566697</v>
      </c>
      <c r="CK34" s="23">
        <f t="shared" si="37"/>
        <v>0.83684486641164968</v>
      </c>
      <c r="CL34" s="66">
        <f t="shared" si="38"/>
        <v>325.03626000000003</v>
      </c>
      <c r="CM34" s="66">
        <f t="shared" si="39"/>
        <v>428.99372299999999</v>
      </c>
      <c r="CN34" s="66">
        <f t="shared" si="25"/>
        <v>491.96373999999997</v>
      </c>
      <c r="CO34" s="23">
        <f t="shared" si="40"/>
        <v>1.7384389440371604</v>
      </c>
      <c r="CP34" s="23">
        <f t="shared" si="41"/>
        <v>1.4101257315751226</v>
      </c>
      <c r="CQ34">
        <v>165</v>
      </c>
      <c r="CR34">
        <f t="shared" si="63"/>
        <v>240</v>
      </c>
      <c r="CS34">
        <v>278</v>
      </c>
      <c r="CT34" s="21">
        <v>0.14599999999999999</v>
      </c>
      <c r="CU34" s="21">
        <v>0.13100000000000001</v>
      </c>
      <c r="CV34" s="28">
        <v>121617</v>
      </c>
      <c r="CW34" s="66">
        <v>121617</v>
      </c>
      <c r="CX34">
        <v>88314</v>
      </c>
      <c r="CY34" s="23">
        <f t="shared" si="43"/>
        <v>1.3773070063242208</v>
      </c>
      <c r="CZ34" s="28">
        <v>108399</v>
      </c>
      <c r="DA34" s="28">
        <v>108399</v>
      </c>
      <c r="DB34" s="28">
        <v>0</v>
      </c>
      <c r="DC34" s="28">
        <f t="shared" si="26"/>
        <v>108399</v>
      </c>
      <c r="DD34" s="28">
        <f t="shared" si="44"/>
        <v>64526.226423109598</v>
      </c>
      <c r="DE34" s="28">
        <f t="shared" si="45"/>
        <v>99601.919999999998</v>
      </c>
      <c r="DF34" s="28">
        <f t="shared" si="10"/>
        <v>43872.773576890402</v>
      </c>
      <c r="DG34" s="28">
        <f t="shared" si="11"/>
        <v>8797.0800000000017</v>
      </c>
      <c r="DH34" s="21">
        <f t="shared" si="46"/>
        <v>-2.3893170078515505E-2</v>
      </c>
      <c r="DI34" s="66">
        <f t="shared" si="47"/>
        <v>99611.883000000002</v>
      </c>
      <c r="DJ34" s="66">
        <f t="shared" si="27"/>
        <v>8787.1169999999984</v>
      </c>
      <c r="DK34" s="201">
        <f t="shared" si="48"/>
        <v>0.17883066971037503</v>
      </c>
      <c r="DL34" s="201">
        <f t="shared" si="12"/>
        <v>0.91760770682922355</v>
      </c>
      <c r="DM34" s="28">
        <v>92406.86</v>
      </c>
      <c r="DN34">
        <f t="shared" si="68"/>
        <v>-45414</v>
      </c>
      <c r="DO34" s="28">
        <f t="shared" si="64"/>
        <v>29210.14</v>
      </c>
      <c r="DP34" s="21">
        <v>6.5000000000000002E-2</v>
      </c>
      <c r="DQ34" s="21">
        <f t="shared" si="65"/>
        <v>7.0821530292584645E-2</v>
      </c>
      <c r="DR34" s="21">
        <f t="shared" si="66"/>
        <v>0.1046</v>
      </c>
      <c r="DS34" s="23">
        <f t="shared" si="16"/>
        <v>0.49254965181558352</v>
      </c>
      <c r="DT34" s="24">
        <f t="shared" si="50"/>
        <v>-4.6676503672711027E-2</v>
      </c>
      <c r="DU34" s="23">
        <f t="shared" si="17"/>
        <v>1.114595634306446</v>
      </c>
      <c r="DV34" s="66">
        <v>215881</v>
      </c>
      <c r="DW34" s="66">
        <f t="shared" si="18"/>
        <v>215881</v>
      </c>
      <c r="DX34" s="66">
        <f t="shared" si="19"/>
        <v>122838.08517495396</v>
      </c>
      <c r="DY34" s="130">
        <f t="shared" si="20"/>
        <v>1.7574435460511151</v>
      </c>
      <c r="DZ34" s="214">
        <f t="shared" si="21"/>
        <v>0.68389008646445915</v>
      </c>
      <c r="EA34" s="23">
        <f t="shared" si="22"/>
        <v>0.54459901267933342</v>
      </c>
      <c r="EB34" s="24">
        <f t="shared" si="28"/>
        <v>0.80771360232544809</v>
      </c>
      <c r="EC34" s="15"/>
    </row>
    <row r="35" spans="1:133" x14ac:dyDescent="0.25">
      <c r="A35" s="9" t="s">
        <v>118</v>
      </c>
      <c r="B35" s="9" t="s">
        <v>119</v>
      </c>
      <c r="C35" s="1">
        <f t="shared" si="0"/>
        <v>17</v>
      </c>
      <c r="D35">
        <v>0</v>
      </c>
      <c r="E35">
        <v>17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 s="98">
        <v>149.5</v>
      </c>
      <c r="M35" s="99">
        <v>8</v>
      </c>
      <c r="N35" s="85">
        <f t="shared" si="1"/>
        <v>8.7941176470588243</v>
      </c>
      <c r="O35" s="87">
        <v>0.47058823529411764</v>
      </c>
      <c r="P35" s="96">
        <f>O35/O43</f>
        <v>4.3982420933833749E-3</v>
      </c>
      <c r="Q35" s="97">
        <f t="shared" si="60"/>
        <v>5.0493519851127946E-2</v>
      </c>
      <c r="R35" s="66">
        <v>0</v>
      </c>
      <c r="S35" s="28">
        <v>720</v>
      </c>
      <c r="T35" s="28">
        <f t="shared" si="2"/>
        <v>0</v>
      </c>
      <c r="U35" s="28">
        <f t="shared" si="3"/>
        <v>42.352941176470587</v>
      </c>
      <c r="V35" s="39">
        <f>U35/U43</f>
        <v>3.5440274571233007E-4</v>
      </c>
      <c r="W35" s="39">
        <f t="shared" si="61"/>
        <v>0</v>
      </c>
      <c r="X35" s="39">
        <f t="shared" si="23"/>
        <v>2.7807063543149571E-3</v>
      </c>
      <c r="Y35" s="39">
        <f t="shared" si="24"/>
        <v>3.0296111910676767E-2</v>
      </c>
      <c r="Z35" s="194">
        <v>16</v>
      </c>
      <c r="AA35" s="24">
        <v>0.17598166380328245</v>
      </c>
      <c r="AB35" s="24">
        <f t="shared" si="62"/>
        <v>-7.2775829790418939E-2</v>
      </c>
      <c r="AC35" s="24">
        <v>-5.0000000000000001E-3</v>
      </c>
      <c r="AD35">
        <v>-0.42499999999999999</v>
      </c>
      <c r="AE35" s="194">
        <v>16</v>
      </c>
      <c r="AF35" s="253"/>
      <c r="AG35" s="242">
        <v>2.2352455171292251E-3</v>
      </c>
      <c r="AH35" s="253"/>
      <c r="AI35" s="187"/>
      <c r="AJ35" s="31"/>
      <c r="AK35" s="31"/>
      <c r="AL35" s="58"/>
      <c r="AM35" s="31"/>
      <c r="AN35" s="21"/>
      <c r="AO35" s="31"/>
      <c r="AP35" s="51"/>
      <c r="AQ35" s="59"/>
      <c r="AR35" s="21"/>
      <c r="AS35" s="21"/>
      <c r="AT35" s="31"/>
      <c r="AU35" s="31"/>
      <c r="AV35" s="31"/>
      <c r="AW35" s="51">
        <v>0</v>
      </c>
      <c r="AX35">
        <v>0</v>
      </c>
      <c r="AY35" s="21"/>
      <c r="AZ35" s="21"/>
      <c r="BA35" s="21"/>
      <c r="BB35" s="21"/>
      <c r="BC35" s="21"/>
      <c r="BD35" s="21"/>
      <c r="BE35" s="21"/>
      <c r="BF35" s="21"/>
      <c r="BG35" s="21"/>
      <c r="BJ35">
        <v>299</v>
      </c>
      <c r="BK35">
        <v>300</v>
      </c>
      <c r="BL35">
        <f t="shared" si="67"/>
        <v>-1</v>
      </c>
      <c r="BM35">
        <v>91</v>
      </c>
      <c r="BN35">
        <v>342</v>
      </c>
      <c r="BO35" s="28">
        <v>485</v>
      </c>
      <c r="BP35" s="28">
        <v>271</v>
      </c>
      <c r="BQ35" s="28">
        <f t="shared" si="31"/>
        <v>246.33600000000001</v>
      </c>
      <c r="BR35" s="28">
        <f t="shared" si="32"/>
        <v>184.26508071367886</v>
      </c>
      <c r="BS35" s="28"/>
      <c r="BT35" s="28">
        <f>BW35*BZ$4</f>
        <v>161419.69532338568</v>
      </c>
      <c r="BU35" s="28">
        <f>AVERAGE(AW35,AX35,BT35)</f>
        <v>53806.565107795228</v>
      </c>
      <c r="BV35" s="446">
        <f>BU35-(BX35*BU$42)</f>
        <v>99766.656002094882</v>
      </c>
      <c r="BW35" s="21">
        <f>AE35*BX35</f>
        <v>1.742780661307511</v>
      </c>
      <c r="BX35" s="21">
        <f>EA35/BZ3</f>
        <v>0.10892379133171944</v>
      </c>
      <c r="BY35" s="28"/>
      <c r="BZ35" s="28"/>
      <c r="CA35" s="28">
        <v>171</v>
      </c>
      <c r="CB35" s="28">
        <v>165</v>
      </c>
      <c r="CC35" s="28">
        <f t="shared" si="6"/>
        <v>336</v>
      </c>
      <c r="CD35" s="28">
        <f t="shared" si="7"/>
        <v>155.55064456721917</v>
      </c>
      <c r="CE35" s="130">
        <f t="shared" si="8"/>
        <v>2.1600681947338511</v>
      </c>
      <c r="CF35" s="58">
        <f t="shared" si="9"/>
        <v>2.1989554272570122</v>
      </c>
      <c r="CG35" s="28">
        <f t="shared" si="33"/>
        <v>442</v>
      </c>
      <c r="CH35" s="28">
        <f t="shared" si="34"/>
        <v>120.300016</v>
      </c>
      <c r="CI35" s="28">
        <f t="shared" si="35"/>
        <v>300.73491928632114</v>
      </c>
      <c r="CJ35" s="28">
        <f t="shared" si="36"/>
        <v>157.73491928632114</v>
      </c>
      <c r="CK35" s="21">
        <f t="shared" si="37"/>
        <v>8.180664887814397E-2</v>
      </c>
      <c r="CL35" s="66">
        <f t="shared" si="38"/>
        <v>192.61408</v>
      </c>
      <c r="CM35" s="66">
        <f t="shared" si="39"/>
        <v>150.699984</v>
      </c>
      <c r="CN35" s="66">
        <f t="shared" si="25"/>
        <v>249.38592</v>
      </c>
      <c r="CO35" s="24">
        <f t="shared" si="40"/>
        <v>0.58890239506952435</v>
      </c>
      <c r="CP35" s="21">
        <f t="shared" si="41"/>
        <v>0.38214078813131364</v>
      </c>
      <c r="CQ35">
        <v>85</v>
      </c>
      <c r="CR35">
        <f t="shared" si="63"/>
        <v>208</v>
      </c>
      <c r="CS35">
        <v>215</v>
      </c>
      <c r="CT35" s="21">
        <v>6.2E-2</v>
      </c>
      <c r="CU35" s="21">
        <v>-2.4E-2</v>
      </c>
      <c r="CV35" s="28">
        <v>0</v>
      </c>
      <c r="CW35" s="66">
        <v>0</v>
      </c>
      <c r="CX35">
        <v>42639</v>
      </c>
      <c r="CY35" s="23">
        <f t="shared" si="43"/>
        <v>0.67556714421736708</v>
      </c>
      <c r="CZ35" s="28">
        <v>0</v>
      </c>
      <c r="DA35" s="28">
        <v>0</v>
      </c>
      <c r="DB35" s="28">
        <v>0</v>
      </c>
      <c r="DC35" s="28">
        <f t="shared" si="26"/>
        <v>0</v>
      </c>
      <c r="DD35" s="28">
        <f t="shared" si="44"/>
        <v>38237.76380628717</v>
      </c>
      <c r="DE35" s="28">
        <f t="shared" si="45"/>
        <v>59023.360000000001</v>
      </c>
      <c r="DF35" s="28">
        <f t="shared" si="10"/>
        <v>-38237.76380628717</v>
      </c>
      <c r="DG35" s="28">
        <f t="shared" si="11"/>
        <v>-59023.360000000001</v>
      </c>
      <c r="DH35" s="21">
        <f t="shared" si="46"/>
        <v>-0.17359790379674708</v>
      </c>
      <c r="DI35" s="66">
        <f t="shared" si="47"/>
        <v>59029.264000000003</v>
      </c>
      <c r="DJ35" s="66">
        <f t="shared" si="27"/>
        <v>-59029.264000000003</v>
      </c>
      <c r="DK35" s="30">
        <f t="shared" si="48"/>
        <v>-0.15586169626867116</v>
      </c>
      <c r="DL35" s="214">
        <f t="shared" si="12"/>
        <v>0.1669397943713197</v>
      </c>
      <c r="DM35" s="28">
        <v>47366.47</v>
      </c>
      <c r="DN35">
        <f t="shared" si="68"/>
        <v>-42639</v>
      </c>
      <c r="DO35" s="28">
        <f t="shared" si="64"/>
        <v>-47366.47</v>
      </c>
      <c r="DP35" s="21">
        <v>-0.106</v>
      </c>
      <c r="DQ35" s="21">
        <f t="shared" si="65"/>
        <v>-0.14593957447604733</v>
      </c>
      <c r="DR35" s="21">
        <f t="shared" si="66"/>
        <v>-5.6800000000000003E-2</v>
      </c>
      <c r="DS35" s="21">
        <f t="shared" si="16"/>
        <v>-2.0355172191812453E-2</v>
      </c>
      <c r="DT35" s="24">
        <f t="shared" si="50"/>
        <v>-0.21738806233078761</v>
      </c>
      <c r="DU35" s="21">
        <f t="shared" si="17"/>
        <v>0.29099675853424611</v>
      </c>
      <c r="DV35" s="66">
        <v>0</v>
      </c>
      <c r="DW35" s="66">
        <f t="shared" si="18"/>
        <v>0</v>
      </c>
      <c r="DX35" s="66">
        <f t="shared" si="19"/>
        <v>63400.302025782687</v>
      </c>
      <c r="DY35" s="58">
        <f t="shared" si="20"/>
        <v>0</v>
      </c>
      <c r="DZ35" s="214">
        <f t="shared" si="21"/>
        <v>-0.72789533269841444</v>
      </c>
      <c r="EA35" s="23">
        <f t="shared" si="22"/>
        <v>1.0282151232748415</v>
      </c>
      <c r="EB35" s="24">
        <f t="shared" si="28"/>
        <v>0.3183850615981052</v>
      </c>
      <c r="EC35" s="15"/>
    </row>
    <row r="36" spans="1:133" x14ac:dyDescent="0.25">
      <c r="A36" s="9" t="s">
        <v>129</v>
      </c>
      <c r="B36" s="9" t="s">
        <v>132</v>
      </c>
      <c r="C36" s="1">
        <f t="shared" si="0"/>
        <v>17</v>
      </c>
      <c r="D36">
        <v>0</v>
      </c>
      <c r="E36">
        <v>0</v>
      </c>
      <c r="F36">
        <v>0</v>
      </c>
      <c r="G36">
        <v>17</v>
      </c>
      <c r="H36">
        <v>0</v>
      </c>
      <c r="I36">
        <v>0</v>
      </c>
      <c r="J36">
        <v>0</v>
      </c>
      <c r="K36">
        <v>0</v>
      </c>
      <c r="L36" s="98">
        <v>82</v>
      </c>
      <c r="M36" s="99">
        <v>49</v>
      </c>
      <c r="N36" s="85">
        <f t="shared" si="1"/>
        <v>4.8235294117647056</v>
      </c>
      <c r="O36" s="87">
        <v>2.8823529411764706</v>
      </c>
      <c r="P36" s="96">
        <f>O36/O43</f>
        <v>2.6939232821973171E-2</v>
      </c>
      <c r="Q36" s="97">
        <f t="shared" si="60"/>
        <v>2.7695442326371177E-2</v>
      </c>
      <c r="R36" s="66">
        <v>0</v>
      </c>
      <c r="S36" s="28">
        <v>0</v>
      </c>
      <c r="T36" s="28">
        <f t="shared" si="2"/>
        <v>0</v>
      </c>
      <c r="U36" s="28">
        <f t="shared" si="3"/>
        <v>0</v>
      </c>
      <c r="V36" s="39">
        <f>U36/U43</f>
        <v>0</v>
      </c>
      <c r="W36" s="39">
        <f t="shared" si="61"/>
        <v>0</v>
      </c>
      <c r="X36" s="39">
        <f t="shared" si="23"/>
        <v>1.61635396931839E-2</v>
      </c>
      <c r="Y36" s="39">
        <f t="shared" si="24"/>
        <v>1.6617265395822707E-2</v>
      </c>
      <c r="Z36" s="194">
        <v>20</v>
      </c>
      <c r="AA36" s="24">
        <v>-0.14253568911223574</v>
      </c>
      <c r="AB36" s="24">
        <f t="shared" si="62"/>
        <v>-0.27257582979041889</v>
      </c>
      <c r="AC36" s="24">
        <v>-0.218</v>
      </c>
      <c r="AD36">
        <v>-0.253</v>
      </c>
      <c r="AE36" s="194">
        <v>24</v>
      </c>
      <c r="AF36" s="253"/>
      <c r="AG36" s="242">
        <v>-0.30117380606457478</v>
      </c>
      <c r="AH36" s="253"/>
      <c r="AI36" s="187"/>
      <c r="AJ36" s="31"/>
      <c r="AK36" s="31"/>
      <c r="AL36" s="58"/>
      <c r="AM36" s="31"/>
      <c r="AN36" s="21"/>
      <c r="AO36" s="31"/>
      <c r="AP36" s="51"/>
      <c r="AQ36" s="59"/>
      <c r="AR36" s="21"/>
      <c r="AS36" s="21"/>
      <c r="AT36" s="31"/>
      <c r="AU36" s="31"/>
      <c r="AV36" s="31"/>
      <c r="AW36" s="51"/>
      <c r="AY36" s="21"/>
      <c r="AZ36" s="21"/>
      <c r="BA36" s="21"/>
      <c r="BB36" s="21"/>
      <c r="BC36" s="21"/>
      <c r="BD36" s="21"/>
      <c r="BE36" s="21"/>
      <c r="BF36" s="21"/>
      <c r="BG36" s="21"/>
      <c r="BJ36">
        <v>164</v>
      </c>
      <c r="BK36">
        <v>164</v>
      </c>
      <c r="BL36">
        <f t="shared" si="67"/>
        <v>0</v>
      </c>
      <c r="BM36">
        <v>91</v>
      </c>
      <c r="BN36">
        <v>188</v>
      </c>
      <c r="BO36" s="28">
        <v>256</v>
      </c>
      <c r="BP36" s="28">
        <v>103</v>
      </c>
      <c r="BQ36" s="28">
        <f t="shared" si="31"/>
        <v>307.92</v>
      </c>
      <c r="BR36" s="28">
        <f t="shared" si="32"/>
        <v>230.33135089209856</v>
      </c>
      <c r="BS36" s="28"/>
      <c r="BT36" s="28"/>
      <c r="BU36" s="28"/>
      <c r="BV36" s="28"/>
      <c r="BW36" s="21"/>
      <c r="BX36" s="21"/>
      <c r="BY36" s="28"/>
      <c r="BZ36" s="28"/>
      <c r="CA36" s="28">
        <v>65</v>
      </c>
      <c r="CB36" s="28">
        <v>93</v>
      </c>
      <c r="CC36" s="28">
        <f t="shared" si="6"/>
        <v>158</v>
      </c>
      <c r="CD36" s="28">
        <f t="shared" si="7"/>
        <v>233.32596685082876</v>
      </c>
      <c r="CE36" s="31">
        <f t="shared" si="8"/>
        <v>0.67716423565069128</v>
      </c>
      <c r="CF36" s="58">
        <f t="shared" si="9"/>
        <v>-0.55055322019599373</v>
      </c>
      <c r="CG36" s="28">
        <f t="shared" si="33"/>
        <v>168</v>
      </c>
      <c r="CH36" s="28">
        <f t="shared" si="34"/>
        <v>150.37502000000001</v>
      </c>
      <c r="CI36" s="28">
        <f t="shared" si="35"/>
        <v>25.668649107901444</v>
      </c>
      <c r="CJ36" s="28">
        <f t="shared" si="36"/>
        <v>-42.331350892098556</v>
      </c>
      <c r="CK36" s="21">
        <f t="shared" si="37"/>
        <v>-0.38773259762042123</v>
      </c>
      <c r="CL36" s="66">
        <f t="shared" si="38"/>
        <v>240.76760000000002</v>
      </c>
      <c r="CM36" s="66">
        <f t="shared" si="39"/>
        <v>-47.375020000000006</v>
      </c>
      <c r="CN36" s="66">
        <f t="shared" si="25"/>
        <v>-72.767600000000016</v>
      </c>
      <c r="CO36" s="24">
        <f t="shared" si="40"/>
        <v>-0.2292779109376859</v>
      </c>
      <c r="CP36" s="21">
        <f t="shared" ref="CP36:CP40" si="69">(CJ36-CJ$41)/CJ$42</f>
        <v>-0.10255519745254374</v>
      </c>
      <c r="CQ36">
        <v>85</v>
      </c>
      <c r="CR36">
        <f t="shared" si="63"/>
        <v>73</v>
      </c>
      <c r="CS36">
        <v>79</v>
      </c>
      <c r="CT36" s="21">
        <v>-0.29199999999999998</v>
      </c>
      <c r="CU36" s="21">
        <v>-0.35699999999999998</v>
      </c>
      <c r="CV36" s="28">
        <v>0</v>
      </c>
      <c r="CW36" s="66">
        <v>0</v>
      </c>
      <c r="CX36">
        <v>42639</v>
      </c>
      <c r="CY36" s="21">
        <f t="shared" si="43"/>
        <v>-0.25637282746692619</v>
      </c>
      <c r="CZ36" s="28">
        <v>0</v>
      </c>
      <c r="DA36" s="28">
        <v>0</v>
      </c>
      <c r="DB36" s="28">
        <v>0</v>
      </c>
      <c r="DC36" s="28">
        <f t="shared" si="26"/>
        <v>0</v>
      </c>
      <c r="DD36" s="28">
        <f t="shared" si="44"/>
        <v>47797.204757858963</v>
      </c>
      <c r="DE36" s="28">
        <f t="shared" si="45"/>
        <v>73779.199999999997</v>
      </c>
      <c r="DF36" s="28">
        <f t="shared" si="10"/>
        <v>-47797.204757858963</v>
      </c>
      <c r="DG36" s="28">
        <f t="shared" si="11"/>
        <v>-73779.199999999997</v>
      </c>
      <c r="DH36" s="21">
        <f t="shared" si="46"/>
        <v>-0.20616948690633513</v>
      </c>
      <c r="DI36" s="66">
        <f t="shared" si="47"/>
        <v>73786.58</v>
      </c>
      <c r="DJ36" s="66">
        <f t="shared" si="27"/>
        <v>-73786.58</v>
      </c>
      <c r="DK36" s="30">
        <f t="shared" ref="DK36:DK40" si="70">(DF36-DF$41)/DF$42</f>
        <v>-0.19482712033583896</v>
      </c>
      <c r="DL36" s="214">
        <f t="shared" si="12"/>
        <v>-0.13946396660586183</v>
      </c>
      <c r="DM36" s="28">
        <v>47366.47</v>
      </c>
      <c r="DN36">
        <f>CV35-CX36</f>
        <v>-42639</v>
      </c>
      <c r="DO36" s="28">
        <f t="shared" si="64"/>
        <v>-47366.47</v>
      </c>
      <c r="DP36" s="21">
        <v>-0.106</v>
      </c>
      <c r="DQ36" s="21">
        <f t="shared" si="65"/>
        <v>-0.14593957447604733</v>
      </c>
      <c r="DR36" s="21">
        <f t="shared" si="66"/>
        <v>-0.25659999999999999</v>
      </c>
      <c r="DS36" s="21">
        <f t="shared" si="16"/>
        <v>-0.31510735333478679</v>
      </c>
      <c r="DT36" s="24">
        <f t="shared" si="50"/>
        <v>-0.25453608436944186</v>
      </c>
      <c r="DU36" s="21">
        <f t="shared" si="17"/>
        <v>-0.21549759469694713</v>
      </c>
      <c r="DV36" s="66">
        <v>0</v>
      </c>
      <c r="DW36" s="66">
        <f t="shared" si="18"/>
        <v>0</v>
      </c>
      <c r="DX36" s="66">
        <f t="shared" si="19"/>
        <v>95100.453038674023</v>
      </c>
      <c r="DY36" s="58">
        <f t="shared" si="20"/>
        <v>0</v>
      </c>
      <c r="DZ36" s="214">
        <f t="shared" si="21"/>
        <v>-0.72789533269841444</v>
      </c>
      <c r="EA36" s="24">
        <f t="shared" si="22"/>
        <v>-0.62149006519696193</v>
      </c>
      <c r="EB36" s="24">
        <f t="shared" si="28"/>
        <v>-0.25563813022793247</v>
      </c>
      <c r="EC36" s="15"/>
    </row>
    <row r="37" spans="1:133" x14ac:dyDescent="0.25">
      <c r="A37" s="7" t="s">
        <v>129</v>
      </c>
      <c r="B37" s="7" t="s">
        <v>134</v>
      </c>
      <c r="C37" s="1">
        <f t="shared" si="0"/>
        <v>27</v>
      </c>
      <c r="D37">
        <v>0</v>
      </c>
      <c r="E37">
        <v>0</v>
      </c>
      <c r="F37">
        <v>27</v>
      </c>
      <c r="G37">
        <v>0</v>
      </c>
      <c r="H37">
        <v>0</v>
      </c>
      <c r="I37">
        <v>0</v>
      </c>
      <c r="J37">
        <v>0</v>
      </c>
      <c r="K37">
        <v>0</v>
      </c>
      <c r="L37" s="98">
        <v>82.5</v>
      </c>
      <c r="M37" s="99">
        <v>37.5</v>
      </c>
      <c r="N37" s="85">
        <f t="shared" si="1"/>
        <v>3.0555555555555554</v>
      </c>
      <c r="O37" s="87">
        <v>1.3888888888888888</v>
      </c>
      <c r="P37" s="96">
        <f>O37/O43</f>
        <v>1.2980922845055098E-2</v>
      </c>
      <c r="Q37" s="97">
        <f t="shared" si="60"/>
        <v>1.7544199576664667E-2</v>
      </c>
      <c r="R37" s="66">
        <v>0</v>
      </c>
      <c r="S37" s="28">
        <v>0</v>
      </c>
      <c r="T37" s="28">
        <f t="shared" si="2"/>
        <v>0</v>
      </c>
      <c r="U37" s="28">
        <f t="shared" si="3"/>
        <v>0</v>
      </c>
      <c r="V37" s="39">
        <f>U37/U43</f>
        <v>0</v>
      </c>
      <c r="W37" s="39">
        <f t="shared" si="61"/>
        <v>0</v>
      </c>
      <c r="X37" s="39">
        <f t="shared" si="23"/>
        <v>7.7885537070330581E-3</v>
      </c>
      <c r="Y37" s="39">
        <f t="shared" si="24"/>
        <v>1.0526519745998801E-2</v>
      </c>
      <c r="Z37" s="194">
        <v>24</v>
      </c>
      <c r="AA37" s="24">
        <v>-0.28093187503362316</v>
      </c>
      <c r="AB37" s="24">
        <f t="shared" si="62"/>
        <v>-0.37702060628000716</v>
      </c>
      <c r="AC37" s="24">
        <v>-0.32600000000000001</v>
      </c>
      <c r="AD37">
        <v>-0.41199999999999998</v>
      </c>
      <c r="AE37" s="194">
        <v>28</v>
      </c>
      <c r="AF37" s="253"/>
      <c r="AG37" s="242">
        <v>-0.38099061715052329</v>
      </c>
      <c r="AH37" s="253"/>
      <c r="AI37" s="187"/>
      <c r="AJ37" s="31"/>
      <c r="AK37" s="31"/>
      <c r="AL37" s="58"/>
      <c r="AM37" s="31"/>
      <c r="AN37" s="21"/>
      <c r="AO37" s="31"/>
      <c r="AP37" s="51"/>
      <c r="AQ37" s="59"/>
      <c r="AR37" s="21"/>
      <c r="AS37" s="21"/>
      <c r="AT37" s="31"/>
      <c r="AU37" s="31"/>
      <c r="AV37" s="31"/>
      <c r="AW37" s="51"/>
      <c r="AX37" s="51"/>
      <c r="AY37" s="21"/>
      <c r="AZ37" s="21"/>
      <c r="BA37" s="21"/>
      <c r="BB37" s="21"/>
      <c r="BC37" s="21"/>
      <c r="BD37" s="21"/>
      <c r="BE37" s="21"/>
      <c r="BF37" s="21"/>
      <c r="BG37" s="21"/>
      <c r="BJ37">
        <v>165</v>
      </c>
      <c r="BK37">
        <v>165</v>
      </c>
      <c r="BL37">
        <f t="shared" si="67"/>
        <v>0</v>
      </c>
      <c r="BM37">
        <v>145</v>
      </c>
      <c r="BN37">
        <v>153</v>
      </c>
      <c r="BO37" s="28">
        <v>239</v>
      </c>
      <c r="BP37" s="28">
        <v>85</v>
      </c>
      <c r="BQ37" s="28">
        <f t="shared" si="31"/>
        <v>369.50400000000002</v>
      </c>
      <c r="BR37" s="28">
        <f t="shared" si="32"/>
        <v>276.39762107051831</v>
      </c>
      <c r="BS37" s="28"/>
      <c r="BT37" s="28"/>
      <c r="BU37" s="28"/>
      <c r="BV37" s="28"/>
      <c r="BW37" s="21"/>
      <c r="BX37" s="21"/>
      <c r="BY37" s="28"/>
      <c r="BZ37" s="28"/>
      <c r="CA37" s="28">
        <v>113</v>
      </c>
      <c r="CB37" s="28">
        <v>55</v>
      </c>
      <c r="CC37" s="28">
        <f t="shared" si="6"/>
        <v>168</v>
      </c>
      <c r="CD37" s="28">
        <f t="shared" si="7"/>
        <v>272.21362799263352</v>
      </c>
      <c r="CE37" s="31">
        <f t="shared" si="8"/>
        <v>0.6171623413525289</v>
      </c>
      <c r="CF37" s="58">
        <f t="shared" si="9"/>
        <v>-0.66180501517964108</v>
      </c>
      <c r="CG37" s="28">
        <f t="shared" si="33"/>
        <v>198</v>
      </c>
      <c r="CH37" s="28">
        <f t="shared" si="34"/>
        <v>180.45002399999998</v>
      </c>
      <c r="CI37" s="28">
        <f t="shared" si="35"/>
        <v>-37.397621070518312</v>
      </c>
      <c r="CJ37" s="28">
        <f t="shared" si="36"/>
        <v>-123.39762107051831</v>
      </c>
      <c r="CK37" s="21">
        <f t="shared" si="37"/>
        <v>-0.49538697836235107</v>
      </c>
      <c r="CL37" s="66">
        <f t="shared" si="38"/>
        <v>288.92111999999997</v>
      </c>
      <c r="CM37" s="66">
        <f t="shared" si="39"/>
        <v>-95.450023999999985</v>
      </c>
      <c r="CN37" s="66">
        <f t="shared" si="25"/>
        <v>-90.921119999999974</v>
      </c>
      <c r="CO37" s="24">
        <f t="shared" si="40"/>
        <v>-0.42785936084147003</v>
      </c>
      <c r="CP37" s="21">
        <f t="shared" si="69"/>
        <v>-0.29895259960681625</v>
      </c>
      <c r="CQ37">
        <v>135</v>
      </c>
      <c r="CR37">
        <f t="shared" si="63"/>
        <v>20</v>
      </c>
      <c r="CS37">
        <v>30</v>
      </c>
      <c r="CT37" s="21">
        <v>-0.43099999999999999</v>
      </c>
      <c r="CU37" s="21">
        <v>-0.47799999999999998</v>
      </c>
      <c r="CV37" s="28">
        <v>0</v>
      </c>
      <c r="CW37" s="66">
        <v>0</v>
      </c>
      <c r="CX37">
        <v>70853</v>
      </c>
      <c r="CY37" s="21">
        <f t="shared" si="43"/>
        <v>-0.30888813419016242</v>
      </c>
      <c r="CZ37" s="28">
        <v>0</v>
      </c>
      <c r="DA37" s="28">
        <v>0</v>
      </c>
      <c r="DB37" s="28">
        <v>0</v>
      </c>
      <c r="DC37" s="28">
        <f t="shared" si="26"/>
        <v>0</v>
      </c>
      <c r="DD37" s="28">
        <f t="shared" si="44"/>
        <v>57356.645709430755</v>
      </c>
      <c r="DE37" s="28">
        <f t="shared" si="45"/>
        <v>88535.040000000008</v>
      </c>
      <c r="DF37" s="28">
        <f t="shared" si="10"/>
        <v>-57356.645709430755</v>
      </c>
      <c r="DG37" s="28">
        <f t="shared" si="11"/>
        <v>-88535.040000000008</v>
      </c>
      <c r="DH37" s="21">
        <f t="shared" si="46"/>
        <v>-0.23874107001592321</v>
      </c>
      <c r="DI37" s="66">
        <f t="shared" si="47"/>
        <v>88543.896000000008</v>
      </c>
      <c r="DJ37" s="66">
        <f t="shared" si="27"/>
        <v>-88543.896000000008</v>
      </c>
      <c r="DK37" s="30">
        <f t="shared" si="70"/>
        <v>-0.23379254440300676</v>
      </c>
      <c r="DL37" s="214">
        <f t="shared" si="12"/>
        <v>-0.27288857752529244</v>
      </c>
      <c r="DM37" s="28">
        <v>75491.5</v>
      </c>
      <c r="DN37" t="e">
        <f>#REF!-CX37</f>
        <v>#REF!</v>
      </c>
      <c r="DO37" s="28">
        <f t="shared" si="64"/>
        <v>-75491.5</v>
      </c>
      <c r="DP37" s="21">
        <v>-0.16900000000000001</v>
      </c>
      <c r="DQ37" s="21">
        <f t="shared" si="65"/>
        <v>-0.22555151570001791</v>
      </c>
      <c r="DR37" s="21">
        <f t="shared" si="66"/>
        <v>-0.35439999999999999</v>
      </c>
      <c r="DS37" s="21">
        <f t="shared" si="16"/>
        <v>-0.39272861502377987</v>
      </c>
      <c r="DT37" s="24">
        <f t="shared" si="50"/>
        <v>-0.29168410640809611</v>
      </c>
      <c r="DU37" s="21">
        <f t="shared" si="17"/>
        <v>-0.3502326342660847</v>
      </c>
      <c r="DV37" s="66">
        <v>0</v>
      </c>
      <c r="DW37" s="66">
        <f t="shared" si="18"/>
        <v>0</v>
      </c>
      <c r="DX37" s="66">
        <f t="shared" si="19"/>
        <v>110950.5285451197</v>
      </c>
      <c r="DY37" s="58">
        <f t="shared" si="20"/>
        <v>0</v>
      </c>
      <c r="DZ37" s="214">
        <f t="shared" si="21"/>
        <v>-0.72789533269841444</v>
      </c>
      <c r="EA37" s="24">
        <f t="shared" si="22"/>
        <v>-0.68824114218715038</v>
      </c>
      <c r="EB37" s="24">
        <f t="shared" si="28"/>
        <v>-0.30200652307733589</v>
      </c>
      <c r="EC37" s="15"/>
    </row>
    <row r="38" spans="1:133" x14ac:dyDescent="0.25">
      <c r="A38" s="7" t="s">
        <v>135</v>
      </c>
      <c r="B38" s="107" t="s">
        <v>192</v>
      </c>
      <c r="C38" s="1">
        <f t="shared" si="0"/>
        <v>18</v>
      </c>
      <c r="D38">
        <v>0</v>
      </c>
      <c r="E38" s="8">
        <v>6</v>
      </c>
      <c r="F38">
        <v>0</v>
      </c>
      <c r="G38">
        <v>0</v>
      </c>
      <c r="H38">
        <v>0</v>
      </c>
      <c r="I38" s="8">
        <v>12</v>
      </c>
      <c r="J38">
        <v>0</v>
      </c>
      <c r="K38">
        <v>0</v>
      </c>
      <c r="L38" s="98">
        <v>24.5</v>
      </c>
      <c r="M38" s="99">
        <v>11</v>
      </c>
      <c r="N38" s="85">
        <f t="shared" si="1"/>
        <v>1.3611111111111112</v>
      </c>
      <c r="O38" s="87">
        <v>0.61111111111111116</v>
      </c>
      <c r="P38" s="96">
        <f>O38/O43</f>
        <v>5.7116060518242438E-3</v>
      </c>
      <c r="Q38" s="97">
        <f t="shared" si="60"/>
        <v>7.8151434477869899E-3</v>
      </c>
      <c r="R38" s="66">
        <v>0</v>
      </c>
      <c r="S38" s="28">
        <v>0</v>
      </c>
      <c r="T38" s="28">
        <f t="shared" si="2"/>
        <v>0</v>
      </c>
      <c r="U38" s="28">
        <f t="shared" si="3"/>
        <v>0</v>
      </c>
      <c r="V38" s="39">
        <f>U38/U43</f>
        <v>0</v>
      </c>
      <c r="W38" s="39">
        <f t="shared" si="61"/>
        <v>0</v>
      </c>
      <c r="X38" s="39">
        <f t="shared" si="23"/>
        <v>3.4269636310945463E-3</v>
      </c>
      <c r="Y38" s="39">
        <f t="shared" si="24"/>
        <v>4.6890860686721941E-3</v>
      </c>
      <c r="Z38" s="194">
        <v>16</v>
      </c>
      <c r="AA38" s="24">
        <v>-0.26750994904781261</v>
      </c>
      <c r="AB38" s="24">
        <f t="shared" si="62"/>
        <v>-0.45095502772259988</v>
      </c>
      <c r="AC38" s="24">
        <v>-0.442</v>
      </c>
      <c r="AD38">
        <v>-0.42499999999999999</v>
      </c>
      <c r="AE38" s="194">
        <v>17</v>
      </c>
      <c r="AF38" s="253"/>
      <c r="AG38" s="242">
        <v>-0.42069158674135165</v>
      </c>
      <c r="AH38" s="253"/>
      <c r="AI38" s="187"/>
      <c r="AJ38" s="31"/>
      <c r="AK38" s="31"/>
      <c r="AL38" s="58"/>
      <c r="AM38" s="31"/>
      <c r="AN38" s="21"/>
      <c r="AO38" s="31"/>
      <c r="AP38" s="51"/>
      <c r="AQ38" s="59"/>
      <c r="AR38" s="21"/>
      <c r="AS38" s="21"/>
      <c r="AT38" s="31"/>
      <c r="AU38" s="31"/>
      <c r="AV38" s="31"/>
      <c r="AW38" s="51"/>
      <c r="AX38" s="51"/>
      <c r="AY38" s="21"/>
      <c r="AZ38" s="21"/>
      <c r="BA38" s="21"/>
      <c r="BB38" s="21"/>
      <c r="BC38" s="21"/>
      <c r="BD38" s="21"/>
      <c r="BE38" s="21"/>
      <c r="BF38" s="21"/>
      <c r="BG38" s="21"/>
      <c r="BJ38">
        <v>29</v>
      </c>
      <c r="BK38">
        <v>50</v>
      </c>
      <c r="BL38">
        <f t="shared" si="67"/>
        <v>-21</v>
      </c>
      <c r="BM38">
        <v>97</v>
      </c>
      <c r="BN38">
        <v>49</v>
      </c>
      <c r="BO38" s="28">
        <v>84</v>
      </c>
      <c r="BP38" s="28">
        <v>27</v>
      </c>
      <c r="BQ38" s="28">
        <f t="shared" si="31"/>
        <v>246.33600000000001</v>
      </c>
      <c r="BR38" s="28">
        <f t="shared" si="32"/>
        <v>184.26508071367886</v>
      </c>
      <c r="BS38" s="28"/>
      <c r="BT38" s="28"/>
      <c r="BU38" s="28"/>
      <c r="BV38" s="28"/>
      <c r="BW38" s="21"/>
      <c r="BX38" s="21"/>
      <c r="BY38" s="28"/>
      <c r="BZ38" s="28"/>
      <c r="CA38" s="28">
        <v>41</v>
      </c>
      <c r="CB38" s="28">
        <v>27</v>
      </c>
      <c r="CC38" s="28">
        <f t="shared" si="6"/>
        <v>68</v>
      </c>
      <c r="CD38" s="28">
        <f t="shared" si="7"/>
        <v>165.27255985267035</v>
      </c>
      <c r="CE38" s="31">
        <f t="shared" si="8"/>
        <v>0.41144156090168593</v>
      </c>
      <c r="CF38" s="58">
        <f t="shared" si="9"/>
        <v>-1.0432397408378615</v>
      </c>
      <c r="CG38" s="28">
        <f t="shared" si="33"/>
        <v>68</v>
      </c>
      <c r="CH38" s="28">
        <f t="shared" si="34"/>
        <v>120.300016</v>
      </c>
      <c r="CI38" s="28">
        <f t="shared" si="35"/>
        <v>-100.26508071367886</v>
      </c>
      <c r="CJ38" s="28">
        <f t="shared" si="36"/>
        <v>-135.26508071367886</v>
      </c>
      <c r="CK38" s="21">
        <f t="shared" si="37"/>
        <v>-0.6027019887086994</v>
      </c>
      <c r="CL38" s="66">
        <f t="shared" si="38"/>
        <v>192.61408</v>
      </c>
      <c r="CM38" s="66">
        <f t="shared" si="39"/>
        <v>-93.300015999999999</v>
      </c>
      <c r="CN38" s="66">
        <f t="shared" si="25"/>
        <v>-124.61408</v>
      </c>
      <c r="CO38" s="24">
        <f t="shared" si="40"/>
        <v>-0.41897841085871529</v>
      </c>
      <c r="CP38" s="21">
        <f t="shared" si="69"/>
        <v>-0.32770362317010154</v>
      </c>
      <c r="CQ38">
        <v>90</v>
      </c>
      <c r="CR38">
        <f t="shared" si="63"/>
        <v>-68</v>
      </c>
      <c r="CS38">
        <v>-40</v>
      </c>
      <c r="CT38" s="21">
        <v>-0.66200000000000003</v>
      </c>
      <c r="CU38" s="21">
        <v>-0.64900000000000002</v>
      </c>
      <c r="CV38" s="28">
        <v>0</v>
      </c>
      <c r="CW38" s="66">
        <v>0</v>
      </c>
      <c r="CX38">
        <v>45400</v>
      </c>
      <c r="CY38" s="21">
        <f t="shared" si="43"/>
        <v>-0.4063566212281437</v>
      </c>
      <c r="CZ38" s="28">
        <v>0</v>
      </c>
      <c r="DA38" s="28">
        <v>0</v>
      </c>
      <c r="DB38" s="28">
        <v>0</v>
      </c>
      <c r="DC38" s="28">
        <f t="shared" si="26"/>
        <v>0</v>
      </c>
      <c r="DD38" s="28">
        <f t="shared" si="44"/>
        <v>38237.76380628717</v>
      </c>
      <c r="DE38" s="28">
        <f t="shared" si="45"/>
        <v>59023.360000000001</v>
      </c>
      <c r="DF38" s="28">
        <f t="shared" si="10"/>
        <v>-38237.76380628717</v>
      </c>
      <c r="DG38" s="28">
        <f t="shared" si="11"/>
        <v>-59023.360000000001</v>
      </c>
      <c r="DH38" s="21">
        <f t="shared" si="46"/>
        <v>-0.17359790379674708</v>
      </c>
      <c r="DI38" s="66">
        <f t="shared" si="47"/>
        <v>59029.264000000003</v>
      </c>
      <c r="DJ38" s="66">
        <f t="shared" si="27"/>
        <v>-59029.264000000003</v>
      </c>
      <c r="DK38" s="30">
        <f t="shared" si="70"/>
        <v>-0.15586169626867116</v>
      </c>
      <c r="DL38" s="214">
        <f t="shared" si="12"/>
        <v>-0.25896685240952938</v>
      </c>
      <c r="DM38" s="28">
        <v>50174.31</v>
      </c>
      <c r="DN38">
        <f>CV36-CX38</f>
        <v>-45400</v>
      </c>
      <c r="DO38" s="28">
        <f t="shared" si="64"/>
        <v>-50174.31</v>
      </c>
      <c r="DP38" s="21">
        <v>-0.112</v>
      </c>
      <c r="DQ38" s="21">
        <f t="shared" si="65"/>
        <v>-0.15388756930649955</v>
      </c>
      <c r="DR38" s="21">
        <f t="shared" si="66"/>
        <v>-0.43420000000000003</v>
      </c>
      <c r="DS38" s="21">
        <f t="shared" si="16"/>
        <v>-0.43106035474391846</v>
      </c>
      <c r="DT38" s="24">
        <f t="shared" si="50"/>
        <v>-0.21738806233078761</v>
      </c>
      <c r="DU38" s="21">
        <f t="shared" si="17"/>
        <v>-0.31373172502269764</v>
      </c>
      <c r="DV38" s="66">
        <v>46392</v>
      </c>
      <c r="DW38" s="66">
        <f t="shared" si="18"/>
        <v>46392</v>
      </c>
      <c r="DX38" s="66">
        <f t="shared" si="19"/>
        <v>67362.820902394102</v>
      </c>
      <c r="DY38" s="58">
        <f t="shared" si="20"/>
        <v>0.68868849876729565</v>
      </c>
      <c r="DZ38" s="214">
        <f t="shared" si="21"/>
        <v>-0.17465970638797024</v>
      </c>
      <c r="EA38" s="24">
        <f t="shared" si="22"/>
        <v>-0.69580772705790495</v>
      </c>
      <c r="EB38" s="24">
        <f t="shared" si="28"/>
        <v>-0.33076919766920126</v>
      </c>
      <c r="EC38" s="15"/>
    </row>
    <row r="39" spans="1:133" x14ac:dyDescent="0.25">
      <c r="A39" s="9" t="s">
        <v>138</v>
      </c>
      <c r="B39" s="106" t="s">
        <v>193</v>
      </c>
      <c r="C39" s="1">
        <f t="shared" si="0"/>
        <v>9</v>
      </c>
      <c r="D39">
        <v>0</v>
      </c>
      <c r="E39">
        <v>1</v>
      </c>
      <c r="F39">
        <v>0</v>
      </c>
      <c r="G39">
        <v>0</v>
      </c>
      <c r="H39">
        <v>0</v>
      </c>
      <c r="I39">
        <v>8</v>
      </c>
      <c r="J39">
        <v>0</v>
      </c>
      <c r="K39">
        <v>0</v>
      </c>
      <c r="L39" s="98">
        <v>8</v>
      </c>
      <c r="M39" s="99">
        <v>3.5</v>
      </c>
      <c r="N39" s="85">
        <f t="shared" si="1"/>
        <v>0.88888888888888884</v>
      </c>
      <c r="O39" s="87">
        <v>0.3888888888888889</v>
      </c>
      <c r="P39" s="96">
        <f>O39/O43</f>
        <v>3.6346583966154278E-3</v>
      </c>
      <c r="Q39" s="97">
        <f t="shared" si="60"/>
        <v>5.1037671495751764E-3</v>
      </c>
      <c r="R39" s="66">
        <v>0</v>
      </c>
      <c r="S39" s="28">
        <v>0</v>
      </c>
      <c r="T39" s="28">
        <f t="shared" si="2"/>
        <v>0</v>
      </c>
      <c r="U39" s="28">
        <f t="shared" si="3"/>
        <v>0</v>
      </c>
      <c r="V39" s="39">
        <f>U39/U43</f>
        <v>0</v>
      </c>
      <c r="W39" s="39">
        <f t="shared" si="61"/>
        <v>0</v>
      </c>
      <c r="X39" s="39">
        <f t="shared" si="23"/>
        <v>2.1807950379692568E-3</v>
      </c>
      <c r="Y39" s="39">
        <f t="shared" si="24"/>
        <v>3.0622602897451058E-3</v>
      </c>
      <c r="Z39" s="194">
        <v>6</v>
      </c>
      <c r="AA39" s="24">
        <v>-0.10239746286450052</v>
      </c>
      <c r="AB39" s="24">
        <f t="shared" si="62"/>
        <v>-0.40620210878762536</v>
      </c>
      <c r="AC39" s="24">
        <v>-0.36399999999999999</v>
      </c>
      <c r="AD39">
        <v>-0.35499999999999998</v>
      </c>
      <c r="AE39" s="194">
        <v>6</v>
      </c>
      <c r="AF39" s="253"/>
      <c r="AG39" s="242">
        <v>-0.32925429794541883</v>
      </c>
      <c r="AH39" s="253"/>
      <c r="AI39" s="187"/>
      <c r="AJ39" s="31"/>
      <c r="AK39" s="31"/>
      <c r="AL39" s="58"/>
      <c r="AM39" s="31"/>
      <c r="AN39" s="21"/>
      <c r="AO39" s="31"/>
      <c r="AP39" s="51"/>
      <c r="AQ39" s="59"/>
      <c r="AR39" s="21"/>
      <c r="AS39" s="21"/>
      <c r="AT39" s="31"/>
      <c r="AU39" s="31"/>
      <c r="AV39" s="31"/>
      <c r="AW39" s="51"/>
      <c r="AX39" s="51"/>
      <c r="AY39" s="21"/>
      <c r="AZ39" s="21"/>
      <c r="BA39" s="21"/>
      <c r="BB39" s="21"/>
      <c r="BC39" s="21"/>
      <c r="BD39" s="21"/>
      <c r="BE39" s="21"/>
      <c r="BF39" s="21"/>
      <c r="BG39" s="21"/>
      <c r="BJ39">
        <v>16</v>
      </c>
      <c r="BK39">
        <v>16</v>
      </c>
      <c r="BL39">
        <f t="shared" si="67"/>
        <v>0</v>
      </c>
      <c r="BM39">
        <v>48</v>
      </c>
      <c r="BN39">
        <v>17</v>
      </c>
      <c r="BO39" s="28">
        <v>24</v>
      </c>
      <c r="BP39" s="28">
        <v>16</v>
      </c>
      <c r="BQ39" s="28">
        <f t="shared" si="31"/>
        <v>92.376000000000005</v>
      </c>
      <c r="BR39" s="28">
        <f t="shared" si="32"/>
        <v>69.099405267629578</v>
      </c>
      <c r="BS39" s="28"/>
      <c r="BT39" s="28"/>
      <c r="BU39" s="28"/>
      <c r="BV39" s="28"/>
      <c r="BW39" s="21"/>
      <c r="BX39" s="21"/>
      <c r="BY39" s="28"/>
      <c r="BZ39" s="28"/>
      <c r="CA39" s="28">
        <v>9</v>
      </c>
      <c r="CB39" s="28">
        <v>11</v>
      </c>
      <c r="CC39" s="28">
        <f t="shared" si="6"/>
        <v>20</v>
      </c>
      <c r="CD39" s="28">
        <f t="shared" si="7"/>
        <v>58.331491712707191</v>
      </c>
      <c r="CE39" s="31">
        <f t="shared" si="8"/>
        <v>0.34286796741807157</v>
      </c>
      <c r="CF39" s="58">
        <f t="shared" si="9"/>
        <v>-1.1703846493906018</v>
      </c>
      <c r="CG39" s="28">
        <f t="shared" si="33"/>
        <v>25</v>
      </c>
      <c r="CH39" s="28">
        <f t="shared" si="34"/>
        <v>45.112505999999996</v>
      </c>
      <c r="CI39" s="28">
        <f t="shared" si="35"/>
        <v>-45.099405267629578</v>
      </c>
      <c r="CJ39" s="28">
        <f t="shared" si="36"/>
        <v>-52.099405267629578</v>
      </c>
      <c r="CK39" s="21">
        <f t="shared" si="37"/>
        <v>-0.50853395543904056</v>
      </c>
      <c r="CL39" s="66">
        <f t="shared" si="38"/>
        <v>72.230279999999993</v>
      </c>
      <c r="CM39" s="66">
        <f t="shared" si="39"/>
        <v>-29.112505999999996</v>
      </c>
      <c r="CN39" s="66">
        <f t="shared" si="25"/>
        <v>-47.230279999999993</v>
      </c>
      <c r="CO39" s="24">
        <f t="shared" si="40"/>
        <v>-0.15384169237786718</v>
      </c>
      <c r="CP39" s="21">
        <f t="shared" si="69"/>
        <v>-0.1262200397998442</v>
      </c>
      <c r="CQ39">
        <v>45</v>
      </c>
      <c r="CR39">
        <f t="shared" si="63"/>
        <v>-32</v>
      </c>
      <c r="CS39">
        <v>-29</v>
      </c>
      <c r="CT39" s="21">
        <v>-0.56799999999999995</v>
      </c>
      <c r="CU39" s="21">
        <v>-0.622</v>
      </c>
      <c r="CV39" s="28">
        <v>0</v>
      </c>
      <c r="CW39" s="66">
        <v>0</v>
      </c>
      <c r="CX39">
        <v>21213</v>
      </c>
      <c r="CY39" s="21">
        <f t="shared" si="43"/>
        <v>-0.1824973370557311</v>
      </c>
      <c r="CZ39" s="28">
        <v>0</v>
      </c>
      <c r="DA39" s="28">
        <v>0</v>
      </c>
      <c r="DB39" s="28">
        <v>0</v>
      </c>
      <c r="DC39" s="28">
        <f t="shared" si="26"/>
        <v>0</v>
      </c>
      <c r="DD39" s="28">
        <f t="shared" si="44"/>
        <v>14339.161427357689</v>
      </c>
      <c r="DE39" s="28">
        <f t="shared" si="45"/>
        <v>22133.760000000002</v>
      </c>
      <c r="DF39" s="28">
        <f t="shared" si="10"/>
        <v>-14339.161427357689</v>
      </c>
      <c r="DG39" s="28">
        <f t="shared" si="11"/>
        <v>-22133.760000000002</v>
      </c>
      <c r="DH39" s="21">
        <f t="shared" si="46"/>
        <v>-9.2168946022776962E-2</v>
      </c>
      <c r="DI39" s="66">
        <f t="shared" si="47"/>
        <v>22135.974000000002</v>
      </c>
      <c r="DJ39" s="66">
        <f t="shared" si="27"/>
        <v>-22135.974000000002</v>
      </c>
      <c r="DK39" s="30">
        <f t="shared" si="70"/>
        <v>-5.8448136100751689E-2</v>
      </c>
      <c r="DL39" s="214">
        <f t="shared" si="12"/>
        <v>-9.9111278320207191E-2</v>
      </c>
      <c r="DM39" s="28">
        <v>24956.62</v>
      </c>
      <c r="DN39">
        <f>CV37-CX39</f>
        <v>-21213</v>
      </c>
      <c r="DO39" s="28">
        <f t="shared" si="64"/>
        <v>-24956.62</v>
      </c>
      <c r="DP39">
        <v>-5.8000000000000003E-2</v>
      </c>
      <c r="DQ39" s="21">
        <f t="shared" si="65"/>
        <v>-8.2505271969063446E-2</v>
      </c>
      <c r="DR39" s="21">
        <f t="shared" si="66"/>
        <v>-0.39639999999999997</v>
      </c>
      <c r="DS39" s="21">
        <f t="shared" si="16"/>
        <v>-0.34198795167253515</v>
      </c>
      <c r="DT39" s="24">
        <f t="shared" si="50"/>
        <v>-0.12451800723415203</v>
      </c>
      <c r="DU39" s="21">
        <f t="shared" si="17"/>
        <v>-0.11568426986702098</v>
      </c>
      <c r="DV39" s="66">
        <v>0</v>
      </c>
      <c r="DW39" s="66">
        <f t="shared" si="18"/>
        <v>0</v>
      </c>
      <c r="DX39" s="66">
        <f t="shared" si="19"/>
        <v>23775.113259668506</v>
      </c>
      <c r="DY39" s="58">
        <f t="shared" si="20"/>
        <v>0</v>
      </c>
      <c r="DZ39" s="214">
        <f t="shared" si="21"/>
        <v>-0.72789533269841444</v>
      </c>
      <c r="EA39" s="24">
        <f t="shared" si="22"/>
        <v>-0.99338892271372681</v>
      </c>
      <c r="EB39" s="24">
        <f t="shared" si="28"/>
        <v>-0.15930560512709946</v>
      </c>
      <c r="EC39" s="15"/>
    </row>
    <row r="40" spans="1:133" ht="15.75" thickBot="1" x14ac:dyDescent="0.3">
      <c r="A40" s="7" t="s">
        <v>139</v>
      </c>
      <c r="B40" s="7" t="s">
        <v>140</v>
      </c>
      <c r="C40" s="1">
        <f t="shared" si="0"/>
        <v>14</v>
      </c>
      <c r="D40">
        <v>0</v>
      </c>
      <c r="E40">
        <v>0</v>
      </c>
      <c r="F40">
        <v>0</v>
      </c>
      <c r="G40">
        <v>0</v>
      </c>
      <c r="H40">
        <v>0</v>
      </c>
      <c r="I40">
        <v>14</v>
      </c>
      <c r="J40">
        <v>0</v>
      </c>
      <c r="K40">
        <v>0</v>
      </c>
      <c r="L40" s="100">
        <v>27</v>
      </c>
      <c r="M40" s="101">
        <v>11</v>
      </c>
      <c r="N40" s="102">
        <f t="shared" si="1"/>
        <v>1.9285714285714286</v>
      </c>
      <c r="O40" s="93">
        <v>0.7857142857142857</v>
      </c>
      <c r="P40" s="103">
        <f>O40/O43</f>
        <v>7.343493495202599E-3</v>
      </c>
      <c r="Q40" s="104">
        <f t="shared" si="60"/>
        <v>1.1073351940596143E-2</v>
      </c>
      <c r="R40" s="66">
        <v>14977</v>
      </c>
      <c r="S40" s="28">
        <v>0</v>
      </c>
      <c r="T40" s="28">
        <f t="shared" si="2"/>
        <v>1069.7857142857142</v>
      </c>
      <c r="U40" s="28">
        <f t="shared" si="3"/>
        <v>0</v>
      </c>
      <c r="V40" s="39">
        <f>U40/U43</f>
        <v>0</v>
      </c>
      <c r="W40" s="39">
        <f t="shared" si="61"/>
        <v>9.8633699260027297E-3</v>
      </c>
      <c r="X40" s="39">
        <f t="shared" si="23"/>
        <v>4.406096097121559E-3</v>
      </c>
      <c r="Y40" s="39">
        <f t="shared" si="24"/>
        <v>1.0589359134758777E-2</v>
      </c>
      <c r="Z40" s="194">
        <v>14</v>
      </c>
      <c r="AA40" s="24">
        <v>-0.10405290973705701</v>
      </c>
      <c r="AB40" s="24">
        <f t="shared" si="62"/>
        <v>-0.38648921287919019</v>
      </c>
      <c r="AC40" s="24">
        <v>-0.34499999999999997</v>
      </c>
      <c r="AD40">
        <v>-0.38</v>
      </c>
      <c r="AE40" s="194">
        <v>14</v>
      </c>
      <c r="AF40" s="253"/>
      <c r="AG40" s="242">
        <v>-0.33802148200655457</v>
      </c>
      <c r="AH40" s="253"/>
      <c r="AI40" s="187"/>
      <c r="AJ40" s="31"/>
      <c r="AK40" s="31"/>
      <c r="AL40" s="58"/>
      <c r="AM40" s="31"/>
      <c r="AN40" s="21"/>
      <c r="AO40" s="31"/>
      <c r="AP40" s="51"/>
      <c r="AQ40" s="59"/>
      <c r="AR40" s="21"/>
      <c r="AS40" s="21"/>
      <c r="AT40" s="31"/>
      <c r="AU40" s="31"/>
      <c r="AV40" s="31"/>
      <c r="AW40" s="51"/>
      <c r="AX40" s="51"/>
      <c r="AY40" s="21"/>
      <c r="AZ40" s="21"/>
      <c r="BA40" s="21"/>
      <c r="BB40" s="21"/>
      <c r="BC40" s="21"/>
      <c r="BD40" s="21"/>
      <c r="BE40" s="21"/>
      <c r="BF40" s="21"/>
      <c r="BG40" s="21"/>
      <c r="BJ40">
        <v>54</v>
      </c>
      <c r="BK40">
        <v>54</v>
      </c>
      <c r="BL40">
        <f t="shared" si="67"/>
        <v>0</v>
      </c>
      <c r="BM40">
        <v>75</v>
      </c>
      <c r="BN40">
        <v>112</v>
      </c>
      <c r="BO40" s="28">
        <v>120</v>
      </c>
      <c r="BP40" s="28">
        <v>102</v>
      </c>
      <c r="BQ40" s="28">
        <f t="shared" si="31"/>
        <v>215.54400000000001</v>
      </c>
      <c r="BR40" s="28">
        <f t="shared" si="32"/>
        <v>161.23194562446901</v>
      </c>
      <c r="BS40" s="28"/>
      <c r="BT40" s="28"/>
      <c r="BU40" s="28"/>
      <c r="BV40" s="28"/>
      <c r="BW40" s="21"/>
      <c r="BX40" s="21"/>
      <c r="BY40" s="28"/>
      <c r="BZ40" s="28"/>
      <c r="CA40" s="28">
        <v>89</v>
      </c>
      <c r="CB40" s="28">
        <v>73</v>
      </c>
      <c r="CC40" s="28">
        <f t="shared" si="6"/>
        <v>162</v>
      </c>
      <c r="CD40" s="28">
        <f t="shared" si="7"/>
        <v>136.10681399631676</v>
      </c>
      <c r="CE40" s="58">
        <f t="shared" si="8"/>
        <v>1.1902416583227342</v>
      </c>
      <c r="CF40" s="58">
        <f t="shared" si="9"/>
        <v>0.40076314915397288</v>
      </c>
      <c r="CG40" s="28">
        <f t="shared" si="33"/>
        <v>191</v>
      </c>
      <c r="CH40" s="28">
        <f t="shared" si="34"/>
        <v>105.262514</v>
      </c>
      <c r="CI40" s="28">
        <f t="shared" si="35"/>
        <v>-41.231945624469006</v>
      </c>
      <c r="CJ40" s="28">
        <f t="shared" si="36"/>
        <v>-49.231945624469006</v>
      </c>
      <c r="CK40" s="21">
        <f t="shared" si="37"/>
        <v>-0.50193218603439738</v>
      </c>
      <c r="CL40" s="66">
        <f t="shared" si="38"/>
        <v>168.53731999999999</v>
      </c>
      <c r="CM40" s="66">
        <f t="shared" si="39"/>
        <v>-3.2625139999999959</v>
      </c>
      <c r="CN40" s="66">
        <f t="shared" si="25"/>
        <v>22.462680000000006</v>
      </c>
      <c r="CO40" s="24">
        <f t="shared" si="40"/>
        <v>-4.706418922131575E-2</v>
      </c>
      <c r="CP40" s="21">
        <f t="shared" si="69"/>
        <v>-0.11927311078165347</v>
      </c>
      <c r="CQ40">
        <v>70</v>
      </c>
      <c r="CR40">
        <f t="shared" si="63"/>
        <v>-21</v>
      </c>
      <c r="CS40">
        <v>-16</v>
      </c>
      <c r="CT40" s="21">
        <v>-0.53900000000000003</v>
      </c>
      <c r="CU40" s="21">
        <v>-0.59099999999999997</v>
      </c>
      <c r="CV40" s="28">
        <v>14977</v>
      </c>
      <c r="CW40" s="66">
        <v>14977</v>
      </c>
      <c r="CX40">
        <v>34455</v>
      </c>
      <c r="CY40" s="21">
        <f t="shared" si="43"/>
        <v>1.9113544517112127E-2</v>
      </c>
      <c r="CZ40" s="28">
        <v>14977</v>
      </c>
      <c r="DA40" s="28">
        <v>14977</v>
      </c>
      <c r="DB40" s="28">
        <v>0</v>
      </c>
      <c r="DC40" s="28">
        <f t="shared" si="26"/>
        <v>14977</v>
      </c>
      <c r="DD40" s="28">
        <f t="shared" si="44"/>
        <v>33458.04333050127</v>
      </c>
      <c r="DE40" s="28">
        <f t="shared" si="45"/>
        <v>51645.440000000002</v>
      </c>
      <c r="DF40" s="28">
        <f t="shared" si="10"/>
        <v>-18481.04333050127</v>
      </c>
      <c r="DG40" s="28">
        <f t="shared" si="11"/>
        <v>-36668.44</v>
      </c>
      <c r="DH40" s="21">
        <f t="shared" si="46"/>
        <v>-0.12425234741444745</v>
      </c>
      <c r="DI40" s="66">
        <f t="shared" si="47"/>
        <v>51650.606</v>
      </c>
      <c r="DJ40" s="66">
        <f t="shared" si="27"/>
        <v>-36673.606</v>
      </c>
      <c r="DK40" s="30">
        <f t="shared" si="70"/>
        <v>-7.5330941864155815E-2</v>
      </c>
      <c r="DL40" s="214">
        <f t="shared" si="12"/>
        <v>-0.1016962432146544</v>
      </c>
      <c r="DM40" s="28">
        <v>38950.720000000001</v>
      </c>
      <c r="DN40">
        <f>CV38-CX40</f>
        <v>-34455</v>
      </c>
      <c r="DO40" s="28">
        <f t="shared" si="64"/>
        <v>-23973.72</v>
      </c>
      <c r="DP40">
        <v>-5.3999999999999999E-2</v>
      </c>
      <c r="DQ40" s="21">
        <f t="shared" si="65"/>
        <v>-7.9723032197975538E-2</v>
      </c>
      <c r="DR40" s="21">
        <f t="shared" si="66"/>
        <v>-0.37619999999999998</v>
      </c>
      <c r="DS40" s="21">
        <f t="shared" si="16"/>
        <v>-0.3508602505864174</v>
      </c>
      <c r="DT40" s="24">
        <f t="shared" si="50"/>
        <v>-0.16111302721785672</v>
      </c>
      <c r="DU40" s="21">
        <f t="shared" si="17"/>
        <v>-5.837089027845177E-2</v>
      </c>
      <c r="DV40" s="66">
        <v>0</v>
      </c>
      <c r="DW40" s="66">
        <f t="shared" si="18"/>
        <v>0</v>
      </c>
      <c r="DX40" s="66">
        <f t="shared" si="19"/>
        <v>55475.264272559849</v>
      </c>
      <c r="DY40" s="58">
        <f t="shared" si="20"/>
        <v>0</v>
      </c>
      <c r="DZ40" s="214">
        <f t="shared" si="21"/>
        <v>-0.72789533269841444</v>
      </c>
      <c r="EA40" s="24">
        <f t="shared" si="22"/>
        <v>-5.0700243586982052E-2</v>
      </c>
      <c r="EB40" s="24">
        <f t="shared" si="28"/>
        <v>-5.2977084176875418E-2</v>
      </c>
      <c r="EC40" s="15"/>
    </row>
    <row r="41" spans="1:133" x14ac:dyDescent="0.25">
      <c r="C41" s="1">
        <f t="shared" si="0"/>
        <v>2306</v>
      </c>
      <c r="D41" s="1">
        <f t="shared" ref="D41:M41" si="71">SUM(D3:D40)</f>
        <v>394</v>
      </c>
      <c r="E41" s="1">
        <f t="shared" si="71"/>
        <v>174</v>
      </c>
      <c r="F41" s="1">
        <f t="shared" si="71"/>
        <v>176</v>
      </c>
      <c r="G41" s="1">
        <f t="shared" si="71"/>
        <v>591</v>
      </c>
      <c r="H41" s="1">
        <f t="shared" si="71"/>
        <v>205</v>
      </c>
      <c r="I41" s="1">
        <f t="shared" si="71"/>
        <v>507</v>
      </c>
      <c r="J41" s="1">
        <f t="shared" si="71"/>
        <v>147</v>
      </c>
      <c r="K41" s="16">
        <f t="shared" si="71"/>
        <v>112</v>
      </c>
      <c r="L41" s="17">
        <f t="shared" si="71"/>
        <v>9671.5</v>
      </c>
      <c r="M41" s="1">
        <f t="shared" si="71"/>
        <v>6854.5</v>
      </c>
      <c r="N41" s="44">
        <f t="shared" si="1"/>
        <v>4.1940589765828271</v>
      </c>
      <c r="O41" s="70">
        <v>2.9397693293464333</v>
      </c>
      <c r="P41" s="71">
        <f>SUM(P3:P40)</f>
        <v>0.99999999999999967</v>
      </c>
      <c r="Q41" s="71">
        <f>SUM(Q3:Q40)</f>
        <v>0.99999999999999989</v>
      </c>
      <c r="R41" s="105">
        <f>SUM(R3:R40)</f>
        <v>7006819</v>
      </c>
      <c r="S41" s="45">
        <f>SUM(S3:S40)</f>
        <v>6863966</v>
      </c>
      <c r="T41" s="45">
        <f t="shared" si="2"/>
        <v>3038.5164787510839</v>
      </c>
      <c r="U41" s="45">
        <f t="shared" si="3"/>
        <v>2976.5680832610583</v>
      </c>
      <c r="V41" s="71">
        <f>SUM(V3:V40)</f>
        <v>0.99999999999999978</v>
      </c>
      <c r="W41" s="71">
        <f>SUM(W3:W40)</f>
        <v>1</v>
      </c>
      <c r="X41" s="47">
        <f>SUM(X3:X40)</f>
        <v>0.99999999999999978</v>
      </c>
      <c r="Y41" s="47">
        <f>SUM(Y3:Y40)</f>
        <v>1.0000000000000004</v>
      </c>
      <c r="Z41" s="142">
        <f>SUM(Z3:Z40)</f>
        <v>2354</v>
      </c>
      <c r="AA41" s="195"/>
      <c r="AB41" s="71"/>
      <c r="AC41" s="71"/>
      <c r="AD41" s="47"/>
      <c r="AE41" s="105">
        <f>SUM(AE3:AE40)</f>
        <v>2172</v>
      </c>
      <c r="AF41" s="256"/>
      <c r="AG41" s="71"/>
      <c r="AH41" s="59"/>
      <c r="AI41" s="59" t="e">
        <f>SUM(AI3:AI40)</f>
        <v>#REF!</v>
      </c>
      <c r="AJ41" s="51" t="e">
        <f t="shared" ref="AJ41:AN41" si="72">SUM(AJ3:AJ40)</f>
        <v>#DIV/0!</v>
      </c>
      <c r="AK41" s="51" t="e">
        <f t="shared" si="72"/>
        <v>#REF!</v>
      </c>
      <c r="AL41" s="59"/>
      <c r="AM41" s="51" t="e">
        <f>SUM(AM3:AM40)</f>
        <v>#DIV/0!</v>
      </c>
      <c r="AN41" s="50" t="e">
        <f t="shared" si="72"/>
        <v>#REF!</v>
      </c>
      <c r="AO41" s="51" t="e">
        <f>SUM(AO3:AO40)</f>
        <v>#DIV/0!</v>
      </c>
      <c r="AP41" s="51" t="e">
        <f>SUM(AP3:AP40)</f>
        <v>#DIV/0!</v>
      </c>
      <c r="AQ41" s="59" t="e">
        <f>SUM(AQ3:AQ40)</f>
        <v>#DIV/0!</v>
      </c>
      <c r="AR41" s="51">
        <f>SUM(AR3:AR40)</f>
        <v>112.22271764710155</v>
      </c>
      <c r="AS41" s="50" t="e">
        <f>SUM(AS3:AS40)</f>
        <v>#DIV/0!</v>
      </c>
      <c r="AT41" s="51"/>
      <c r="AU41" s="51"/>
      <c r="AV41" s="51"/>
      <c r="AW41" s="51"/>
      <c r="AX41" s="51"/>
      <c r="AY41" s="50">
        <f>SUM(AY3:AY40)</f>
        <v>77.288371357369371</v>
      </c>
      <c r="AZ41" s="50"/>
      <c r="BA41" s="50">
        <f>SUM(BA3:BA40)</f>
        <v>80.284497867415325</v>
      </c>
      <c r="BB41" s="50"/>
      <c r="BC41" s="50"/>
      <c r="BD41" s="50"/>
      <c r="BE41" s="50" t="e">
        <f>SUM(BE3:BE40)</f>
        <v>#DIV/0!</v>
      </c>
      <c r="BF41" s="50" t="e">
        <f>SUM(BF3:BF40)</f>
        <v>#DIV/0!</v>
      </c>
      <c r="BG41" s="50"/>
      <c r="BJ41" s="1">
        <f>SUM(BJ3:BJ40)</f>
        <v>19423</v>
      </c>
      <c r="BK41" s="1">
        <f>SUM(BK3:BK40)</f>
        <v>20161</v>
      </c>
      <c r="BL41" s="1">
        <f>SUM(BL3:BL40)</f>
        <v>-738</v>
      </c>
      <c r="BN41" s="45">
        <f>SUM(BN36:BN40,BN3:BN14,BN15:BN27,BN28:BN35)</f>
        <v>27110</v>
      </c>
      <c r="BO41" s="45">
        <f>SUM(BO3:BO40)</f>
        <v>36464</v>
      </c>
      <c r="BP41" s="45">
        <f>SUM(BP3:BP40)</f>
        <v>18000</v>
      </c>
      <c r="BQ41" s="45"/>
      <c r="BR41" s="1"/>
      <c r="BS41" s="1"/>
      <c r="BT41" s="45">
        <f>SUM(BT3:BT40)</f>
        <v>4855262</v>
      </c>
      <c r="BU41" s="45">
        <f>SUM(BU3:BU40)</f>
        <v>4433314.780458848</v>
      </c>
      <c r="BV41" s="45">
        <f>SUM(BV3:BV40)</f>
        <v>4855262.0000000009</v>
      </c>
      <c r="BW41" s="44">
        <f>SUM(BW3:BW40)</f>
        <v>52.420224819711613</v>
      </c>
      <c r="BX41" s="44">
        <f>SUM(BX3:BX40)</f>
        <v>1</v>
      </c>
      <c r="BY41" s="1"/>
      <c r="BZ41" s="1"/>
      <c r="CA41" s="45">
        <f>SUM(CA3:CA40)</f>
        <v>10930</v>
      </c>
      <c r="CB41" s="45">
        <f>SUM(CB3:CB40)</f>
        <v>10186</v>
      </c>
      <c r="CC41" s="45">
        <f>SUM(CC3:CC40)</f>
        <v>21116</v>
      </c>
      <c r="CD41" s="45"/>
      <c r="CE41" s="45"/>
      <c r="CF41" s="105"/>
      <c r="CG41" s="45">
        <f t="shared" si="33"/>
        <v>28930</v>
      </c>
      <c r="CH41" s="1"/>
      <c r="CI41" s="44">
        <f>AVERAGE(CI3:CI40)</f>
        <v>252.81081081081072</v>
      </c>
      <c r="CJ41" s="44">
        <f>AVERAGE(CJ3:CJ14,CJ15:CJ27,CJ28:CJ35,CJ36:CJ40)</f>
        <v>-2.995801804826368E-14</v>
      </c>
      <c r="CK41" s="44"/>
      <c r="CL41" s="70"/>
      <c r="CM41" s="45">
        <f>AVERAGE(CM36:CM40,CM3:CM14,CM15:CM27,CM28:CM35)</f>
        <v>8.1313552972973184</v>
      </c>
      <c r="CN41" s="45">
        <f>AVERAGE(CN36:CN40,CN3:CN14,CN15:CN27,CN28:CN35)</f>
        <v>15.855499459459457</v>
      </c>
      <c r="CO41" s="70"/>
      <c r="CP41" s="1"/>
      <c r="CV41" s="45">
        <f>SUM(CV3:CV40)</f>
        <v>7006819</v>
      </c>
      <c r="CW41" s="45">
        <f>SUM(CW3:CW40)</f>
        <v>6652560.3599999994</v>
      </c>
      <c r="CZ41" s="45">
        <f>SUM(CZ36:CZ40,CZ3:CZ14,CZ15:CZ27,CZ28:CZ35)</f>
        <v>5625731</v>
      </c>
      <c r="DA41" s="45">
        <f>SUM(DA3:DA40)</f>
        <v>9409802</v>
      </c>
      <c r="DB41" s="45">
        <f>SUM(DB3:DB40)</f>
        <v>4070148</v>
      </c>
      <c r="DC41" s="45">
        <f>SUM(DC3:DC40)</f>
        <v>9695879</v>
      </c>
      <c r="DD41" s="45"/>
      <c r="DE41" s="45"/>
      <c r="DF41" s="45">
        <f>AVERAGE(DF36:DF40,DF3:DF14,DF15:DF27,DF28:DF35)</f>
        <v>0</v>
      </c>
      <c r="DG41" s="45">
        <f>AVERAGE(DG36:DG40,DG3:DG14,DG15:DG27,DG28:DG35)</f>
        <v>19621.355675675662</v>
      </c>
      <c r="DH41" s="44"/>
      <c r="DI41" s="70"/>
      <c r="DJ41" s="45">
        <f>AVERAGE(DJ36:DJ40,DJ3:DJ14,DJ15:DJ27,DJ28:DJ35)</f>
        <v>27329.690108108101</v>
      </c>
      <c r="DK41" s="45"/>
      <c r="DL41" s="105"/>
      <c r="DV41" s="105">
        <f>SUM(DV3:DV40)</f>
        <v>4536443</v>
      </c>
      <c r="DW41" s="105">
        <f>SUM(DW3:DW40)</f>
        <v>8606591</v>
      </c>
      <c r="DX41" s="66"/>
      <c r="DY41" s="66"/>
      <c r="DZ41" s="66"/>
      <c r="EA41" s="66"/>
      <c r="EB41" s="15"/>
      <c r="EC41" s="15"/>
    </row>
    <row r="42" spans="1:133" x14ac:dyDescent="0.25">
      <c r="C42" s="1">
        <v>797</v>
      </c>
      <c r="N42" s="72" t="s">
        <v>158</v>
      </c>
      <c r="O42" s="72" t="s">
        <v>158</v>
      </c>
      <c r="S42" s="28"/>
      <c r="T42" s="33" t="s">
        <v>158</v>
      </c>
      <c r="U42" s="33" t="s">
        <v>158</v>
      </c>
      <c r="AB42" s="24"/>
      <c r="AC42" s="15"/>
      <c r="AF42" s="51">
        <f>SUM(AF3:AF41)</f>
        <v>5152235.8581983009</v>
      </c>
      <c r="AH42" s="59">
        <f>SUM(AH3:AH41)</f>
        <v>5113803.92</v>
      </c>
      <c r="AT42" s="51">
        <f>SUM(AT3:AT41)</f>
        <v>5153419.709999999</v>
      </c>
      <c r="AU42" s="51">
        <f>SUM(AU3:AU41)</f>
        <v>5133019.8890991518</v>
      </c>
      <c r="AV42" s="51">
        <f>SUM(AV3:AV41)</f>
        <v>5139819.8293994339</v>
      </c>
      <c r="AW42" s="51">
        <f>SUM(AW3:AW41)</f>
        <v>5113803.92</v>
      </c>
      <c r="AX42" s="51">
        <f>SUM(AX3:AX41)</f>
        <v>3330878.421376545</v>
      </c>
      <c r="BK42" s="143">
        <f>(BJ41/BK41)*100</f>
        <v>96.339467288328947</v>
      </c>
      <c r="BT42" s="28"/>
      <c r="BU42" s="28">
        <f>BU41-BT41</f>
        <v>-421947.21954115201</v>
      </c>
      <c r="BV42" s="28"/>
      <c r="BX42" s="21"/>
      <c r="CI42" s="44">
        <f>STDEV(CI3:CI40)</f>
        <v>585.82167993333064</v>
      </c>
      <c r="CJ42" s="21">
        <f>STDEV(CJ3:CJ14,CJ15:CJ27,CJ28:CJ35,CJ36:CJ40)</f>
        <v>412.76650958316259</v>
      </c>
      <c r="CK42" s="21"/>
      <c r="CL42" s="24"/>
      <c r="CM42" s="28">
        <f>STDEV(CM3:CM14,CM15:CM27,CM28:CM35,CM36:CM40)</f>
        <v>242.09211899345627</v>
      </c>
      <c r="CN42" s="28">
        <f>STDEV(CN3:CN14,CN15:CN27,CN28:CN35,CN36:CN40)</f>
        <v>345.68054787667558</v>
      </c>
      <c r="CO42" s="24"/>
      <c r="DF42" s="28">
        <f>STDEV(DF3:DF14,DF15:DF27,DF28:DF35,DF36:DF40)</f>
        <v>245331.37211835358</v>
      </c>
      <c r="DG42" s="28">
        <f>STDEV(DG3:DG14,DG15:DG27,DG28:DG35,DG36:DG40)</f>
        <v>453028.02600516955</v>
      </c>
      <c r="DH42" s="21"/>
      <c r="DI42" s="24"/>
      <c r="DJ42" s="28">
        <f>STDEV(DJ3:DJ14,DJ15:DJ27,DJ28:DJ35,DJ36:DJ40)</f>
        <v>397257.11330321518</v>
      </c>
      <c r="DK42" s="28"/>
      <c r="DL42" s="66"/>
      <c r="DN42" s="1" t="s">
        <v>255</v>
      </c>
      <c r="DO42" s="28">
        <f>AVERAGE(DO3:DO14,DO15:DO27,DO28:DO40)</f>
        <v>4190.5558333333283</v>
      </c>
      <c r="DV42" s="15"/>
      <c r="DW42" s="15"/>
      <c r="DX42" s="15"/>
      <c r="DY42" s="15"/>
      <c r="DZ42" s="15"/>
      <c r="EA42" s="15"/>
      <c r="EB42" s="15"/>
      <c r="EC42" s="15"/>
    </row>
    <row r="43" spans="1:133" ht="18.75" x14ac:dyDescent="0.3">
      <c r="A43" s="13"/>
      <c r="C43" s="1">
        <f>C42/C41</f>
        <v>0.34562012142237641</v>
      </c>
      <c r="N43" s="44">
        <f>SUM(N3:N40)</f>
        <v>174.16329210137997</v>
      </c>
      <c r="O43" s="70">
        <f>SUM(O3:O40)</f>
        <v>106.99461860047698</v>
      </c>
      <c r="S43" s="28"/>
      <c r="T43" s="46">
        <f>SUM(T3:T40)</f>
        <v>108460.46759996764</v>
      </c>
      <c r="U43" s="46">
        <f>SUM(U3:U40)</f>
        <v>119505.11582900833</v>
      </c>
      <c r="AB43" s="15"/>
      <c r="AC43" s="15"/>
      <c r="AU43" s="31">
        <f>AU42-AH42</f>
        <v>19215.969099151902</v>
      </c>
      <c r="AV43" s="31">
        <f>AV42-AT42</f>
        <v>-13599.880600565113</v>
      </c>
      <c r="AW43" s="31"/>
      <c r="AX43" s="31"/>
      <c r="CB43" s="62" t="s">
        <v>514</v>
      </c>
      <c r="CC43" s="21">
        <f>CC41/AE41</f>
        <v>9.7219152854511979</v>
      </c>
      <c r="CD43" s="360" t="s">
        <v>517</v>
      </c>
      <c r="CE43" s="21">
        <f>AVERAGE(CE3:CE40)</f>
        <v>0.97409639866494702</v>
      </c>
      <c r="CF43" s="24"/>
      <c r="DN43" s="1" t="s">
        <v>252</v>
      </c>
      <c r="DO43">
        <f>STDEV(DO3:DO14,DO15:DO27,DO28:DO40)</f>
        <v>353276.52570204833</v>
      </c>
      <c r="DV43" s="62" t="s">
        <v>514</v>
      </c>
      <c r="DW43" s="66">
        <f>DW41/AE41</f>
        <v>3962.5188766114179</v>
      </c>
      <c r="DX43" s="360" t="s">
        <v>517</v>
      </c>
      <c r="DY43" s="24">
        <f>AVERAGE(DY3:DY40)</f>
        <v>0.90611146516167274</v>
      </c>
      <c r="DZ43" s="15"/>
      <c r="EA43" s="15"/>
      <c r="EB43" s="15"/>
      <c r="EC43" s="15"/>
    </row>
    <row r="44" spans="1:133" ht="18.75" x14ac:dyDescent="0.3">
      <c r="A44" s="13"/>
      <c r="Z44" s="237"/>
      <c r="AB44" s="15"/>
      <c r="BI44" s="237" t="s">
        <v>367</v>
      </c>
      <c r="BK44" s="204" t="s">
        <v>324</v>
      </c>
      <c r="BN44" s="49">
        <f>BN41/Z41</f>
        <v>11.516567544604928</v>
      </c>
      <c r="BO44" s="49">
        <f>BO41/Z41</f>
        <v>15.490229396771452</v>
      </c>
      <c r="BP44" s="49">
        <f>BP41/Z41</f>
        <v>7.6465590484282071</v>
      </c>
      <c r="BQ44" s="49"/>
      <c r="CA44" s="49">
        <f>CG41/Z41</f>
        <v>12.289719626168225</v>
      </c>
      <c r="CB44" s="49"/>
      <c r="CC44" s="49"/>
      <c r="CD44" s="361" t="s">
        <v>518</v>
      </c>
      <c r="CE44" s="49">
        <f>STDEV(CE3:CE40)</f>
        <v>0.53933416810921497</v>
      </c>
      <c r="CF44" s="191"/>
      <c r="CP44" s="237" t="s">
        <v>367</v>
      </c>
      <c r="CW44" s="204" t="s">
        <v>324</v>
      </c>
      <c r="CY44" s="285" t="s">
        <v>367</v>
      </c>
      <c r="CZ44" s="31">
        <f>CZ41/Z41</f>
        <v>2389.8602378929481</v>
      </c>
      <c r="DA44" s="31">
        <f>DA41/Z41</f>
        <v>3997.3670348343244</v>
      </c>
      <c r="DB44" s="31">
        <f>DC41/Z41</f>
        <v>4118.8950722175023</v>
      </c>
      <c r="DC44" s="31"/>
      <c r="DV44" s="15"/>
      <c r="DW44" s="15"/>
      <c r="DX44" s="361" t="s">
        <v>518</v>
      </c>
      <c r="DY44" s="24">
        <f>STDEV(DY3:DY40)</f>
        <v>1.2448375809782775</v>
      </c>
      <c r="DZ44" s="15"/>
      <c r="EA44" s="15"/>
      <c r="EB44" s="15"/>
      <c r="EC44" s="15"/>
    </row>
    <row r="45" spans="1:133" ht="18.75" x14ac:dyDescent="0.3">
      <c r="A45" s="13"/>
      <c r="Z45" s="237"/>
      <c r="AB45" s="15"/>
      <c r="BI45" s="237" t="s">
        <v>399</v>
      </c>
      <c r="BK45" s="204" t="s">
        <v>325</v>
      </c>
      <c r="BN45" s="49">
        <v>11.48911</v>
      </c>
      <c r="BO45" s="49">
        <v>15.396000000000001</v>
      </c>
      <c r="BP45" s="49">
        <v>7.518751</v>
      </c>
      <c r="BQ45" s="49"/>
      <c r="CA45" s="49">
        <v>12.03838</v>
      </c>
      <c r="CB45" s="49"/>
      <c r="CC45" s="49"/>
      <c r="CD45" s="49"/>
      <c r="CE45" s="49"/>
      <c r="CF45" s="191"/>
      <c r="CP45" s="237" t="s">
        <v>399</v>
      </c>
      <c r="CW45" s="204" t="s">
        <v>325</v>
      </c>
      <c r="CY45" s="285" t="s">
        <v>399</v>
      </c>
      <c r="CZ45" s="31">
        <v>2161.375</v>
      </c>
      <c r="DA45" s="31">
        <v>3688.96</v>
      </c>
      <c r="DB45" s="31">
        <v>3689.3290000000002</v>
      </c>
      <c r="DC45" s="31"/>
      <c r="DV45" s="15"/>
      <c r="DW45" s="15"/>
      <c r="DX45" s="15"/>
      <c r="DY45" s="15"/>
      <c r="DZ45" s="15"/>
      <c r="EA45" s="15"/>
      <c r="EB45" s="15"/>
      <c r="EC45" s="15"/>
    </row>
    <row r="46" spans="1:133" ht="18.75" x14ac:dyDescent="0.3">
      <c r="A46" s="13"/>
      <c r="BK46" s="233" t="s">
        <v>362</v>
      </c>
      <c r="BP46">
        <v>2023</v>
      </c>
      <c r="CA46">
        <v>2024</v>
      </c>
      <c r="CW46" s="233" t="s">
        <v>363</v>
      </c>
      <c r="CZ46" s="42">
        <v>2023</v>
      </c>
      <c r="DA46" s="42"/>
      <c r="DB46" s="42">
        <v>2024</v>
      </c>
      <c r="DV46" s="15"/>
      <c r="DW46" s="15"/>
      <c r="DX46" s="15"/>
      <c r="DY46" s="15"/>
      <c r="DZ46" s="15"/>
      <c r="EA46" s="15"/>
      <c r="EB46" s="15"/>
      <c r="EC46" s="15"/>
    </row>
    <row r="47" spans="1:133" ht="18.75" x14ac:dyDescent="0.3">
      <c r="A47" s="13"/>
      <c r="DV47" s="15"/>
      <c r="DW47" s="15"/>
      <c r="DX47" s="15"/>
      <c r="DY47" s="15"/>
      <c r="DZ47" s="15"/>
      <c r="EA47" s="15"/>
      <c r="EB47" s="15"/>
      <c r="EC47" s="15"/>
    </row>
    <row r="48" spans="1:133" ht="18.75" x14ac:dyDescent="0.3">
      <c r="A48" s="13"/>
    </row>
    <row r="49" spans="1:1" ht="18.75" x14ac:dyDescent="0.3">
      <c r="A49" s="13"/>
    </row>
    <row r="50" spans="1:1" ht="18.75" x14ac:dyDescent="0.3">
      <c r="A50" s="13"/>
    </row>
    <row r="51" spans="1:1" ht="18.75" x14ac:dyDescent="0.3">
      <c r="A51" s="13"/>
    </row>
    <row r="52" spans="1:1" ht="18.75" x14ac:dyDescent="0.3">
      <c r="A52" s="13"/>
    </row>
    <row r="53" spans="1:1" ht="18.75" x14ac:dyDescent="0.3">
      <c r="A53" s="13"/>
    </row>
    <row r="54" spans="1:1" ht="18.75" x14ac:dyDescent="0.3">
      <c r="A54" s="13"/>
    </row>
    <row r="55" spans="1:1" ht="18.75" x14ac:dyDescent="0.3">
      <c r="A55" s="13"/>
    </row>
    <row r="56" spans="1:1" ht="18.75" x14ac:dyDescent="0.3">
      <c r="A56" s="13"/>
    </row>
    <row r="57" spans="1:1" ht="18.75" x14ac:dyDescent="0.3">
      <c r="A57" s="13"/>
    </row>
    <row r="58" spans="1:1" ht="18.75" x14ac:dyDescent="0.3">
      <c r="A58" s="13"/>
    </row>
    <row r="59" spans="1:1" ht="18.75" x14ac:dyDescent="0.3">
      <c r="A59" s="13"/>
    </row>
    <row r="60" spans="1:1" ht="18.75" x14ac:dyDescent="0.3">
      <c r="A60" s="13"/>
    </row>
    <row r="61" spans="1:1" ht="18.75" x14ac:dyDescent="0.3">
      <c r="A61" s="13"/>
    </row>
    <row r="62" spans="1:1" ht="18.75" x14ac:dyDescent="0.3">
      <c r="A62" s="13"/>
    </row>
    <row r="63" spans="1:1" ht="18.75" x14ac:dyDescent="0.3">
      <c r="A63" s="13"/>
    </row>
    <row r="64" spans="1:1" ht="18.75" x14ac:dyDescent="0.3">
      <c r="A64" s="13"/>
    </row>
    <row r="65" spans="1:1" ht="18.75" x14ac:dyDescent="0.3">
      <c r="A65" s="13"/>
    </row>
    <row r="66" spans="1:1" ht="18.75" x14ac:dyDescent="0.3">
      <c r="A66" s="13"/>
    </row>
    <row r="67" spans="1:1" ht="18.75" x14ac:dyDescent="0.3">
      <c r="A67" s="13"/>
    </row>
  </sheetData>
  <dataValidations disablePrompts="1" count="1">
    <dataValidation type="list" showInputMessage="1" showErrorMessage="1" sqref="D1:J1">
      <formula1>$A$43:$A$67</formula1>
    </dataValidation>
  </dataValidations>
  <pageMargins left="0.75" right="0.75" top="1" bottom="1" header="0.5" footer="0.5"/>
  <pageSetup paperSize="9" orientation="portrait" r:id="rId1"/>
  <ignoredErrors>
    <ignoredError sqref="O43 C6:C13 C15:C24 C26:C40 C3:C4 C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F41"/>
  <sheetViews>
    <sheetView workbookViewId="0">
      <pane ySplit="2" topLeftCell="A3" activePane="bottomLeft" state="frozen"/>
      <selection pane="bottomLeft" activeCell="CC5" sqref="CC5"/>
    </sheetView>
  </sheetViews>
  <sheetFormatPr defaultColWidth="8.5703125" defaultRowHeight="15" x14ac:dyDescent="0.25"/>
  <cols>
    <col min="1" max="1" width="34.42578125" customWidth="1"/>
    <col min="2" max="2" width="34.5703125" customWidth="1"/>
    <col min="3" max="3" width="9" style="1" customWidth="1"/>
    <col min="4" max="4" width="16.85546875" hidden="1" customWidth="1"/>
    <col min="5" max="5" width="16.85546875" style="15" hidden="1" customWidth="1"/>
    <col min="6" max="6" width="13.42578125" hidden="1" customWidth="1"/>
    <col min="7" max="8" width="16.42578125" hidden="1" customWidth="1"/>
    <col min="9" max="9" width="13.85546875" hidden="1" customWidth="1"/>
    <col min="10" max="10" width="15.140625" hidden="1" customWidth="1"/>
    <col min="11" max="12" width="20.140625" hidden="1" customWidth="1"/>
    <col min="13" max="14" width="14.5703125" hidden="1" customWidth="1"/>
    <col min="15" max="16" width="13.85546875" hidden="1" customWidth="1"/>
    <col min="17" max="17" width="14" hidden="1" customWidth="1"/>
    <col min="18" max="18" width="14" style="15" hidden="1" customWidth="1"/>
    <col min="19" max="19" width="15.140625" style="15" hidden="1" customWidth="1"/>
    <col min="20" max="20" width="14.140625" hidden="1" customWidth="1"/>
    <col min="21" max="21" width="22.5703125" hidden="1" customWidth="1"/>
    <col min="22" max="22" width="8.5703125" bestFit="1" customWidth="1"/>
    <col min="23" max="23" width="7.140625" hidden="1" customWidth="1"/>
    <col min="24" max="24" width="24.42578125" hidden="1" customWidth="1"/>
    <col min="25" max="25" width="13.5703125" hidden="1" customWidth="1"/>
    <col min="26" max="26" width="11.140625" hidden="1" customWidth="1"/>
    <col min="27" max="27" width="12.85546875" hidden="1" customWidth="1"/>
    <col min="28" max="28" width="8.28515625" style="15" bestFit="1" customWidth="1"/>
    <col min="29" max="29" width="11.140625" hidden="1" customWidth="1"/>
    <col min="30" max="30" width="16.42578125" hidden="1" customWidth="1"/>
    <col min="31" max="31" width="11.5703125" hidden="1" customWidth="1"/>
    <col min="32" max="32" width="19.140625" hidden="1" customWidth="1"/>
    <col min="33" max="35" width="11.140625" style="15" hidden="1" customWidth="1"/>
    <col min="36" max="36" width="14.42578125" style="15" hidden="1" customWidth="1"/>
    <col min="37" max="37" width="13.5703125" style="15" hidden="1" customWidth="1"/>
    <col min="38" max="38" width="11.42578125" style="15" hidden="1" customWidth="1"/>
    <col min="39" max="40" width="11.140625" style="15" hidden="1" customWidth="1"/>
    <col min="41" max="41" width="11.140625" style="15" bestFit="1" customWidth="1"/>
    <col min="42" max="43" width="11.140625" style="15" customWidth="1"/>
    <col min="44" max="44" width="11.140625" style="15" hidden="1" customWidth="1"/>
    <col min="45" max="45" width="13.5703125" style="15" hidden="1" customWidth="1"/>
    <col min="46" max="46" width="11.140625" hidden="1" customWidth="1"/>
    <col min="47" max="47" width="21.42578125" hidden="1" customWidth="1"/>
    <col min="48" max="48" width="12.5703125" style="15" hidden="1" customWidth="1"/>
    <col min="49" max="49" width="11.5703125" hidden="1" customWidth="1"/>
    <col min="50" max="50" width="20.140625" hidden="1" customWidth="1"/>
    <col min="51" max="54" width="14.42578125" hidden="1" customWidth="1"/>
    <col min="55" max="55" width="12.5703125" hidden="1" customWidth="1"/>
    <col min="56" max="56" width="22.85546875" hidden="1" customWidth="1"/>
    <col min="57" max="58" width="15" hidden="1" customWidth="1"/>
    <col min="59" max="59" width="12.42578125" hidden="1" customWidth="1"/>
    <col min="60" max="60" width="0" hidden="1" customWidth="1"/>
    <col min="61" max="61" width="12.140625" hidden="1" customWidth="1"/>
    <col min="62" max="62" width="13.140625" hidden="1" customWidth="1"/>
    <col min="63" max="63" width="20.42578125" hidden="1" customWidth="1"/>
    <col min="64" max="64" width="22.140625" hidden="1" customWidth="1"/>
    <col min="65" max="65" width="12.42578125" hidden="1" customWidth="1"/>
    <col min="66" max="66" width="17.42578125" hidden="1" customWidth="1"/>
    <col min="67" max="67" width="20.140625" hidden="1" customWidth="1"/>
    <col min="68" max="68" width="9.140625" hidden="1" customWidth="1"/>
    <col min="69" max="69" width="16" hidden="1" customWidth="1"/>
    <col min="70" max="70" width="6.42578125" hidden="1" customWidth="1"/>
    <col min="71" max="72" width="0" hidden="1" customWidth="1"/>
    <col min="73" max="74" width="10" hidden="1" customWidth="1"/>
    <col min="75" max="75" width="11" hidden="1" customWidth="1"/>
    <col min="76" max="76" width="12.85546875" hidden="1" customWidth="1"/>
    <col min="77" max="77" width="13.5703125" hidden="1" customWidth="1"/>
    <col min="78" max="78" width="11.5703125" hidden="1" customWidth="1"/>
    <col min="79" max="83" width="11.5703125" customWidth="1"/>
    <col min="84" max="84" width="12.5703125" bestFit="1" customWidth="1"/>
    <col min="85" max="85" width="11.5703125" customWidth="1"/>
    <col min="86" max="86" width="7.42578125" style="15" bestFit="1" customWidth="1"/>
    <col min="87" max="87" width="9.5703125" style="15" hidden="1" customWidth="1"/>
    <col min="88" max="90" width="9.5703125" style="15" customWidth="1"/>
    <col min="91" max="91" width="10.85546875" style="15" bestFit="1" customWidth="1"/>
    <col min="92" max="92" width="9.140625" style="15" bestFit="1" customWidth="1"/>
    <col min="93" max="93" width="9.5703125" style="15" hidden="1" customWidth="1"/>
    <col min="94" max="94" width="12.42578125" style="15" hidden="1" customWidth="1"/>
    <col min="95" max="95" width="10.85546875" style="15" hidden="1" customWidth="1"/>
    <col min="96" max="96" width="13.140625" style="15" hidden="1" customWidth="1"/>
    <col min="97" max="98" width="10.85546875" hidden="1" customWidth="1"/>
    <col min="99" max="99" width="11.42578125" hidden="1" customWidth="1"/>
    <col min="100" max="100" width="10.85546875" hidden="1" customWidth="1"/>
    <col min="101" max="101" width="15" hidden="1" customWidth="1"/>
    <col min="102" max="102" width="9.5703125" hidden="1" customWidth="1"/>
    <col min="103" max="103" width="15.5703125" hidden="1" customWidth="1"/>
    <col min="104" max="104" width="12.42578125" hidden="1" customWidth="1"/>
    <col min="105" max="105" width="18.42578125" hidden="1" customWidth="1"/>
    <col min="106" max="106" width="9.5703125" hidden="1" customWidth="1"/>
    <col min="107" max="107" width="16.85546875" hidden="1" customWidth="1"/>
    <col min="108" max="109" width="0" hidden="1" customWidth="1"/>
    <col min="110" max="110" width="10.5703125" hidden="1" customWidth="1"/>
    <col min="111" max="111" width="8.140625" bestFit="1" customWidth="1"/>
    <col min="112" max="112" width="8.7109375" bestFit="1" customWidth="1"/>
    <col min="113" max="113" width="10.42578125" bestFit="1" customWidth="1"/>
    <col min="114" max="114" width="10.42578125" customWidth="1"/>
    <col min="115" max="115" width="11.7109375" bestFit="1" customWidth="1"/>
    <col min="116" max="116" width="11.7109375" customWidth="1"/>
    <col min="117" max="117" width="10.42578125" hidden="1" customWidth="1"/>
    <col min="118" max="118" width="11.42578125" hidden="1" customWidth="1"/>
    <col min="119" max="119" width="10.85546875" hidden="1" customWidth="1"/>
    <col min="120" max="120" width="13.5703125" hidden="1" customWidth="1"/>
    <col min="121" max="121" width="14.42578125" hidden="1" customWidth="1"/>
    <col min="122" max="122" width="12.5703125" hidden="1" customWidth="1"/>
    <col min="123" max="123" width="12.5703125" style="15" hidden="1" customWidth="1"/>
    <col min="124" max="125" width="11.5703125" hidden="1" customWidth="1"/>
    <col min="126" max="126" width="9.85546875" hidden="1" customWidth="1"/>
    <col min="127" max="127" width="6.42578125" style="15" hidden="1" customWidth="1"/>
    <col min="128" max="128" width="14.85546875" hidden="1" customWidth="1"/>
    <col min="129" max="129" width="11.5703125" hidden="1" customWidth="1"/>
    <col min="130" max="130" width="15.85546875" hidden="1" customWidth="1"/>
    <col min="131" max="131" width="0" hidden="1" customWidth="1"/>
    <col min="132" max="132" width="13.85546875" hidden="1" customWidth="1"/>
    <col min="133" max="133" width="9.140625" hidden="1" customWidth="1"/>
    <col min="134" max="134" width="0" hidden="1" customWidth="1"/>
    <col min="135" max="135" width="6.42578125" style="15" bestFit="1" customWidth="1"/>
    <col min="136" max="136" width="0" hidden="1" customWidth="1"/>
  </cols>
  <sheetData>
    <row r="1" spans="1:136" ht="75" x14ac:dyDescent="0.25">
      <c r="C1" s="134"/>
      <c r="D1" s="4" t="s">
        <v>23</v>
      </c>
      <c r="E1" s="74" t="s">
        <v>156</v>
      </c>
      <c r="F1" s="75" t="s">
        <v>156</v>
      </c>
      <c r="G1" s="77" t="s">
        <v>150</v>
      </c>
      <c r="H1" s="77" t="s">
        <v>150</v>
      </c>
      <c r="I1" s="77"/>
      <c r="J1" s="78"/>
      <c r="K1" s="19" t="s">
        <v>151</v>
      </c>
      <c r="L1" s="19" t="s">
        <v>151</v>
      </c>
      <c r="M1" s="19"/>
      <c r="N1" s="19"/>
      <c r="O1" s="19"/>
      <c r="P1" s="19"/>
      <c r="AP1" s="441" t="s">
        <v>551</v>
      </c>
      <c r="AQ1" s="447">
        <v>1866423</v>
      </c>
      <c r="BG1" s="55"/>
      <c r="BM1" t="s">
        <v>176</v>
      </c>
      <c r="BN1" s="178" t="s">
        <v>258</v>
      </c>
      <c r="BO1" s="190" t="s">
        <v>280</v>
      </c>
      <c r="CA1" s="15"/>
      <c r="CB1" s="15"/>
      <c r="CC1" s="15"/>
      <c r="CD1" s="15"/>
      <c r="CE1" s="15"/>
      <c r="CF1" s="15"/>
      <c r="CG1" s="15"/>
    </row>
    <row r="2" spans="1:136" x14ac:dyDescent="0.25">
      <c r="A2" s="5" t="s">
        <v>0</v>
      </c>
      <c r="B2" s="5" t="s">
        <v>1</v>
      </c>
      <c r="C2" s="6" t="s">
        <v>313</v>
      </c>
      <c r="E2" s="79" t="s">
        <v>180</v>
      </c>
      <c r="F2" s="80" t="s">
        <v>188</v>
      </c>
      <c r="G2" s="80" t="s">
        <v>183</v>
      </c>
      <c r="H2" s="80" t="s">
        <v>182</v>
      </c>
      <c r="I2" s="81" t="s">
        <v>185</v>
      </c>
      <c r="J2" s="82" t="s">
        <v>184</v>
      </c>
      <c r="K2" s="1" t="s">
        <v>167</v>
      </c>
      <c r="L2" s="1" t="s">
        <v>166</v>
      </c>
      <c r="M2" s="1" t="s">
        <v>186</v>
      </c>
      <c r="N2" s="1" t="s">
        <v>187</v>
      </c>
      <c r="O2" s="1" t="s">
        <v>184</v>
      </c>
      <c r="P2" s="1" t="s">
        <v>185</v>
      </c>
      <c r="Q2" s="1" t="s">
        <v>171</v>
      </c>
      <c r="R2" s="1" t="s">
        <v>172</v>
      </c>
      <c r="S2" s="1" t="s">
        <v>170</v>
      </c>
      <c r="T2" s="1" t="s">
        <v>169</v>
      </c>
      <c r="U2" s="1" t="s">
        <v>238</v>
      </c>
      <c r="V2" s="1" t="s">
        <v>312</v>
      </c>
      <c r="W2" s="1" t="s">
        <v>333</v>
      </c>
      <c r="X2" s="1" t="s">
        <v>279</v>
      </c>
      <c r="Y2" s="1" t="s">
        <v>155</v>
      </c>
      <c r="Z2" s="1" t="s">
        <v>173</v>
      </c>
      <c r="AA2" s="1" t="s">
        <v>239</v>
      </c>
      <c r="AB2" s="52" t="s">
        <v>504</v>
      </c>
      <c r="AC2" s="1" t="s">
        <v>398</v>
      </c>
      <c r="AD2" s="188" t="s">
        <v>277</v>
      </c>
      <c r="AE2" s="1" t="s">
        <v>177</v>
      </c>
      <c r="AF2" s="1" t="s">
        <v>259</v>
      </c>
      <c r="AG2" s="52" t="s">
        <v>360</v>
      </c>
      <c r="AH2" s="52" t="s">
        <v>396</v>
      </c>
      <c r="AI2" s="52" t="s">
        <v>397</v>
      </c>
      <c r="AJ2" s="52" t="s">
        <v>409</v>
      </c>
      <c r="AK2" s="52" t="s">
        <v>412</v>
      </c>
      <c r="AL2" s="52" t="s">
        <v>444</v>
      </c>
      <c r="AM2" s="52" t="s">
        <v>437</v>
      </c>
      <c r="AN2" s="52" t="s">
        <v>474</v>
      </c>
      <c r="AO2" s="52" t="s">
        <v>436</v>
      </c>
      <c r="AP2" s="52" t="s">
        <v>475</v>
      </c>
      <c r="AQ2" s="52"/>
      <c r="AR2" s="52" t="s">
        <v>471</v>
      </c>
      <c r="AS2" s="52" t="s">
        <v>433</v>
      </c>
      <c r="AT2" s="1" t="s">
        <v>358</v>
      </c>
      <c r="AU2" s="1" t="s">
        <v>282</v>
      </c>
      <c r="AV2" s="1" t="s">
        <v>194</v>
      </c>
      <c r="AW2" s="1" t="s">
        <v>174</v>
      </c>
      <c r="AX2" s="1" t="s">
        <v>257</v>
      </c>
      <c r="AY2" s="1" t="s">
        <v>408</v>
      </c>
      <c r="AZ2" s="1" t="s">
        <v>411</v>
      </c>
      <c r="BA2" s="1" t="s">
        <v>470</v>
      </c>
      <c r="BB2" s="1" t="s">
        <v>432</v>
      </c>
      <c r="BC2" s="1" t="s">
        <v>361</v>
      </c>
      <c r="BD2" s="1" t="s">
        <v>281</v>
      </c>
      <c r="BE2" s="1" t="s">
        <v>407</v>
      </c>
      <c r="BF2" s="1" t="s">
        <v>410</v>
      </c>
      <c r="BG2" s="1" t="s">
        <v>160</v>
      </c>
      <c r="BH2" s="1" t="s">
        <v>2</v>
      </c>
      <c r="BI2" s="15"/>
      <c r="BJ2" s="33" t="s">
        <v>179</v>
      </c>
      <c r="BK2" s="33" t="s">
        <v>260</v>
      </c>
      <c r="BL2" s="33" t="s">
        <v>283</v>
      </c>
      <c r="BM2" s="23">
        <f>SUM(S3,S4,S5)</f>
        <v>3.2829999999999999</v>
      </c>
      <c r="BN2" s="23">
        <f>SUM(U3:U5)</f>
        <v>3.2814825692683858</v>
      </c>
      <c r="BO2" s="23">
        <f>SUM(X3:X5)</f>
        <v>3.2823540098818498</v>
      </c>
      <c r="BP2" s="1" t="s">
        <v>220</v>
      </c>
      <c r="BQ2" s="1" t="s">
        <v>240</v>
      </c>
      <c r="BR2" s="1" t="s">
        <v>233</v>
      </c>
      <c r="BS2" s="1" t="s">
        <v>221</v>
      </c>
      <c r="BT2" s="1" t="s">
        <v>334</v>
      </c>
      <c r="BU2" s="1" t="s">
        <v>376</v>
      </c>
      <c r="BV2" s="1" t="s">
        <v>422</v>
      </c>
      <c r="BW2" s="1" t="s">
        <v>327</v>
      </c>
      <c r="BX2" s="1" t="s">
        <v>380</v>
      </c>
      <c r="BY2" s="1" t="s">
        <v>382</v>
      </c>
      <c r="BZ2" s="1" t="s">
        <v>381</v>
      </c>
      <c r="CA2" s="52" t="s">
        <v>548</v>
      </c>
      <c r="CB2" s="52" t="s">
        <v>549</v>
      </c>
      <c r="CC2" s="52" t="s">
        <v>550</v>
      </c>
      <c r="CD2" s="52" t="s">
        <v>546</v>
      </c>
      <c r="CE2" s="52" t="s">
        <v>545</v>
      </c>
      <c r="CF2" s="52"/>
      <c r="CG2" s="52"/>
      <c r="CH2" s="52" t="s">
        <v>445</v>
      </c>
      <c r="CI2" s="52" t="s">
        <v>446</v>
      </c>
      <c r="CJ2" s="52" t="s">
        <v>512</v>
      </c>
      <c r="CK2" s="52" t="s">
        <v>513</v>
      </c>
      <c r="CL2" s="52" t="s">
        <v>515</v>
      </c>
      <c r="CM2" s="52" t="s">
        <v>516</v>
      </c>
      <c r="CN2" s="52" t="s">
        <v>519</v>
      </c>
      <c r="CO2" s="52" t="s">
        <v>462</v>
      </c>
      <c r="CP2" s="52" t="s">
        <v>423</v>
      </c>
      <c r="CQ2" s="52" t="s">
        <v>463</v>
      </c>
      <c r="CR2" s="52" t="s">
        <v>429</v>
      </c>
      <c r="CS2" s="1" t="s">
        <v>328</v>
      </c>
      <c r="CT2" s="1" t="s">
        <v>464</v>
      </c>
      <c r="CU2" s="1" t="s">
        <v>430</v>
      </c>
      <c r="CV2" s="1" t="s">
        <v>329</v>
      </c>
      <c r="CW2" s="1" t="s">
        <v>234</v>
      </c>
      <c r="CX2" s="1" t="s">
        <v>222</v>
      </c>
      <c r="CY2" s="1" t="s">
        <v>235</v>
      </c>
      <c r="CZ2" s="1" t="s">
        <v>223</v>
      </c>
      <c r="DA2" s="1" t="s">
        <v>236</v>
      </c>
      <c r="DB2" s="1" t="s">
        <v>224</v>
      </c>
      <c r="DC2" s="1" t="s">
        <v>264</v>
      </c>
      <c r="DD2" s="1" t="s">
        <v>225</v>
      </c>
      <c r="DE2" s="1" t="s">
        <v>330</v>
      </c>
      <c r="DF2" s="1" t="s">
        <v>377</v>
      </c>
      <c r="DG2" s="1" t="s">
        <v>447</v>
      </c>
      <c r="DH2" s="1" t="s">
        <v>520</v>
      </c>
      <c r="DI2" s="1" t="s">
        <v>521</v>
      </c>
      <c r="DJ2" s="1" t="s">
        <v>529</v>
      </c>
      <c r="DK2" s="1" t="s">
        <v>530</v>
      </c>
      <c r="DL2" s="1" t="s">
        <v>531</v>
      </c>
      <c r="DM2" s="1" t="s">
        <v>448</v>
      </c>
      <c r="DN2" s="1" t="s">
        <v>465</v>
      </c>
      <c r="DO2" s="1" t="s">
        <v>331</v>
      </c>
      <c r="DP2" s="1" t="s">
        <v>386</v>
      </c>
      <c r="DQ2" s="1" t="s">
        <v>387</v>
      </c>
      <c r="DR2" s="1" t="s">
        <v>388</v>
      </c>
      <c r="DS2" s="52" t="s">
        <v>466</v>
      </c>
      <c r="DT2" s="1" t="s">
        <v>332</v>
      </c>
      <c r="DU2" s="1" t="s">
        <v>467</v>
      </c>
      <c r="DV2" s="1" t="s">
        <v>326</v>
      </c>
      <c r="DW2" s="52" t="s">
        <v>333</v>
      </c>
      <c r="DX2" s="1" t="s">
        <v>271</v>
      </c>
      <c r="DY2" s="1" t="s">
        <v>226</v>
      </c>
      <c r="DZ2" s="1" t="s">
        <v>272</v>
      </c>
      <c r="EA2" s="1" t="s">
        <v>227</v>
      </c>
      <c r="EB2" s="1" t="s">
        <v>273</v>
      </c>
      <c r="EC2" s="1" t="s">
        <v>392</v>
      </c>
      <c r="ED2" s="1" t="s">
        <v>428</v>
      </c>
      <c r="EE2" s="52" t="s">
        <v>532</v>
      </c>
      <c r="EF2" s="1" t="s">
        <v>468</v>
      </c>
    </row>
    <row r="3" spans="1:136" x14ac:dyDescent="0.25">
      <c r="A3" s="7" t="s">
        <v>3</v>
      </c>
      <c r="B3" s="7" t="s">
        <v>32</v>
      </c>
      <c r="C3" s="204">
        <f t="shared" ref="C3:C14" si="0">SUM(D3:D3)</f>
        <v>223</v>
      </c>
      <c r="D3" s="8">
        <v>223</v>
      </c>
      <c r="E3" s="83">
        <v>2043.5</v>
      </c>
      <c r="F3" s="60">
        <v>1646.5</v>
      </c>
      <c r="G3" s="85">
        <f t="shared" ref="G3:G15" si="1">E3/C3</f>
        <v>9.1636771300448423</v>
      </c>
      <c r="H3" s="109">
        <f t="shared" ref="H3:H15" si="2">F3/C3</f>
        <v>7.383408071748879</v>
      </c>
      <c r="I3" s="109">
        <f>G3/G$16</f>
        <v>0.21513520586820442</v>
      </c>
      <c r="J3" s="86">
        <f>H3/H16</f>
        <v>0.18851584302927257</v>
      </c>
      <c r="K3" s="28">
        <v>10909</v>
      </c>
      <c r="L3" s="28">
        <v>51903</v>
      </c>
      <c r="M3" s="28">
        <f t="shared" ref="M3:M15" si="3">K3/C3</f>
        <v>48.91928251121076</v>
      </c>
      <c r="N3" s="28">
        <f t="shared" ref="N3:N15" si="4">L3/C3</f>
        <v>232.74887892376682</v>
      </c>
      <c r="O3" s="34">
        <f>N3/N16</f>
        <v>2.4195965168803138E-2</v>
      </c>
      <c r="P3" s="34">
        <f>M3/M$16</f>
        <v>2.9624409307545461E-3</v>
      </c>
      <c r="Q3" s="39">
        <f t="shared" ref="Q3:Q14" si="5">(0.6*J3)+(0.4*O3)</f>
        <v>0.12278789188508479</v>
      </c>
      <c r="R3" s="39">
        <f t="shared" ref="R3:R14" si="6">(0.6*I3)+(0.4*P3)</f>
        <v>0.13026609989322446</v>
      </c>
      <c r="S3" s="23">
        <v>1.2669999999999999</v>
      </c>
      <c r="T3" s="62">
        <v>1.147</v>
      </c>
      <c r="U3" s="24">
        <f t="shared" ref="U3:U14" si="7">(0.6*DA3)+(0.4*EA3)</f>
        <v>1.3030877059192811</v>
      </c>
      <c r="V3" s="194">
        <v>224</v>
      </c>
      <c r="W3" s="23">
        <v>1.4033400290229823</v>
      </c>
      <c r="X3" s="23">
        <f>(0.6*DA3)+(0.4*EB3)</f>
        <v>1.3035220815603161</v>
      </c>
      <c r="Y3" s="56">
        <f>AE3*BJ$3</f>
        <v>771539.22319424397</v>
      </c>
      <c r="Z3" s="56" t="e">
        <f>AW3*C3</f>
        <v>#VALUE!</v>
      </c>
      <c r="AA3" s="56">
        <f>AF3*BK$3</f>
        <v>804902.14973116189</v>
      </c>
      <c r="AB3" s="310">
        <v>215</v>
      </c>
      <c r="AC3" s="250">
        <f>AU3*BL$3</f>
        <v>804808.26417449617</v>
      </c>
      <c r="AD3" s="257">
        <f>AC3-Y3</f>
        <v>33269.040980252204</v>
      </c>
      <c r="AE3" s="250">
        <f>AV3*C3</f>
        <v>86.061833688699352</v>
      </c>
      <c r="AF3" s="250">
        <f>AX3*C3</f>
        <v>88.554046009998189</v>
      </c>
      <c r="AG3" s="250">
        <f>AS3*BL$15</f>
        <v>818586.03262216225</v>
      </c>
      <c r="AH3" s="56" t="e">
        <f>AT3*BL$7</f>
        <v>#DIV/0!</v>
      </c>
      <c r="AI3" s="56" t="e">
        <f>SUM(AJ3:AK3)</f>
        <v>#DIV/0!</v>
      </c>
      <c r="AJ3" s="56" t="e">
        <f>AY3*BL10</f>
        <v>#DIV/0!</v>
      </c>
      <c r="AK3" s="59"/>
      <c r="AL3" s="275">
        <f>AR3*BL$13</f>
        <v>641338.81119168969</v>
      </c>
      <c r="AM3" s="257">
        <f>AVERAGE(AC3,AG3)</f>
        <v>811697.14839832927</v>
      </c>
      <c r="AN3" s="257">
        <f>AVERAGE(AC3,AO3,AL3)</f>
        <v>750309.34083707666</v>
      </c>
      <c r="AO3" s="56">
        <f>AM3-(BB3*AM$16)</f>
        <v>804780.94714504422</v>
      </c>
      <c r="AP3" s="272">
        <f>AN3-(BA3*AN$16)</f>
        <v>706768.08248874999</v>
      </c>
      <c r="AQ3" s="59"/>
      <c r="AR3" s="59">
        <f>V3*BA3</f>
        <v>76.189579367578105</v>
      </c>
      <c r="AS3" s="59">
        <f>BB3*V3</f>
        <v>87.252318948906833</v>
      </c>
      <c r="AT3" s="59" t="e">
        <f>BC3*V3</f>
        <v>#DIV/0!</v>
      </c>
      <c r="AU3" s="56">
        <f>BD3*C3</f>
        <v>88.560046635071487</v>
      </c>
      <c r="AV3" s="116">
        <f>S3/BM$2</f>
        <v>0.38592750533049036</v>
      </c>
      <c r="AW3" s="49" t="e">
        <f>T3/BJ2</f>
        <v>#VALUE!</v>
      </c>
      <c r="AX3" s="49">
        <f>U3/BN$2</f>
        <v>0.39710334533631475</v>
      </c>
      <c r="AY3" s="49" t="e">
        <f>BE3*V3</f>
        <v>#DIV/0!</v>
      </c>
      <c r="AZ3" s="49"/>
      <c r="BA3" s="21">
        <f>EF3/BO$13</f>
        <v>0.34013205074811653</v>
      </c>
      <c r="BB3" s="49">
        <f>ED3/BO$15</f>
        <v>0.38951928102190553</v>
      </c>
      <c r="BC3" s="21" t="e">
        <f>EC3/BO$7</f>
        <v>#DIV/0!</v>
      </c>
      <c r="BD3" s="49">
        <f t="shared" ref="BD3:BD5" si="8">X3/BO$2</f>
        <v>0.39713025396893042</v>
      </c>
      <c r="BE3" s="21" t="e">
        <f>BZ3/BO9</f>
        <v>#DIV/0!</v>
      </c>
      <c r="BF3" s="21"/>
      <c r="BG3" s="127">
        <v>2244684.0333812442</v>
      </c>
      <c r="BH3">
        <v>347</v>
      </c>
      <c r="BI3" s="123"/>
      <c r="BJ3" s="53">
        <f>BG3/AE15</f>
        <v>8964.9405564031531</v>
      </c>
      <c r="BK3" s="53">
        <f>BG3/AF15</f>
        <v>9089.3887518169922</v>
      </c>
      <c r="BL3" s="53">
        <f>BG3/AU15</f>
        <v>9087.7127412868431</v>
      </c>
      <c r="BP3">
        <v>4087</v>
      </c>
      <c r="BQ3">
        <v>4094</v>
      </c>
      <c r="BR3">
        <f t="shared" ref="BR3:BR14" si="9">BP3-BQ3</f>
        <v>-7</v>
      </c>
      <c r="BS3">
        <v>1729</v>
      </c>
      <c r="BT3" s="28">
        <v>4785</v>
      </c>
      <c r="BU3" s="28">
        <v>6584</v>
      </c>
      <c r="BV3" s="28">
        <v>2328</v>
      </c>
      <c r="BW3" s="108">
        <f>V3*BT$18</f>
        <v>2788.7669616519174</v>
      </c>
      <c r="BX3" s="108">
        <f>V3*BU$19</f>
        <v>2827.328</v>
      </c>
      <c r="BY3" s="108">
        <f>BU3-BX3</f>
        <v>3756.672</v>
      </c>
      <c r="BZ3" s="23">
        <f>(BY3-BY$17)/BY$18</f>
        <v>2.3792591514455084</v>
      </c>
      <c r="CA3" s="66">
        <f>CD3*CG$4</f>
        <v>563342.58611319296</v>
      </c>
      <c r="CB3" s="66">
        <f>AVERAGE(AO3,AP3,CA3)</f>
        <v>691630.53858232906</v>
      </c>
      <c r="CC3" s="436">
        <f>CB3-(CE3*CB$16)-29405</f>
        <v>606507.93587970221</v>
      </c>
      <c r="CD3" s="24">
        <f>AB3*CE3</f>
        <v>70.296063376577067</v>
      </c>
      <c r="CE3" s="24">
        <f>EE3/CG3</f>
        <v>0.32695843430966076</v>
      </c>
      <c r="CF3" s="323" t="s">
        <v>544</v>
      </c>
      <c r="CG3" s="444">
        <f>SUM(EE3,EE4,EE13)</f>
        <v>2.5728179052131006</v>
      </c>
      <c r="CH3" s="66">
        <v>1121</v>
      </c>
      <c r="CI3" s="66">
        <f>BV3+CH3</f>
        <v>3449</v>
      </c>
      <c r="CJ3" s="66">
        <v>781</v>
      </c>
      <c r="CK3" s="66">
        <f t="shared" ref="CK3:CK14" si="10">CH3+CJ3</f>
        <v>1902</v>
      </c>
      <c r="CL3" s="66">
        <f t="shared" ref="CL3:CL14" si="11">AB3*CL$17</f>
        <v>1640.746996996997</v>
      </c>
      <c r="CM3" s="130">
        <f t="shared" ref="CM3:CM14" si="12">CK3/CL3</f>
        <v>1.1592280854276531</v>
      </c>
      <c r="CN3" s="58">
        <f t="shared" ref="CN3:CN14" si="13">(CM3-CM$18)/CM$19</f>
        <v>1.159809535607474</v>
      </c>
      <c r="CO3" s="66">
        <f>V3*CH$19</f>
        <v>1833.664</v>
      </c>
      <c r="CP3" s="66">
        <f>V3*BV$19</f>
        <v>1227.3909759999999</v>
      </c>
      <c r="CQ3" s="66">
        <f>CI3-CO3</f>
        <v>1615.336</v>
      </c>
      <c r="CR3" s="66">
        <f>BV3-CP3</f>
        <v>1100.6090240000001</v>
      </c>
      <c r="CS3" s="108">
        <f t="shared" ref="CS3:CS14" si="14">BT3-BW3</f>
        <v>1996.2330383480826</v>
      </c>
      <c r="CT3" s="23">
        <f t="shared" ref="CT3:CV5" si="15">(CQ3-CQ$17)/CQ$18</f>
        <v>1.6059947607363685</v>
      </c>
      <c r="CU3" s="23">
        <f t="shared" si="15"/>
        <v>1.900718411657895</v>
      </c>
      <c r="CV3" s="23">
        <f t="shared" si="15"/>
        <v>2.8200032757877187</v>
      </c>
      <c r="CW3">
        <v>1722</v>
      </c>
      <c r="CX3">
        <f t="shared" ref="CX3:CX14" si="16">BP3-BS3</f>
        <v>2358</v>
      </c>
      <c r="CY3">
        <f t="shared" ref="CY3:CY14" si="17">BQ3-CW3</f>
        <v>2372</v>
      </c>
      <c r="CZ3" s="21">
        <v>2.198</v>
      </c>
      <c r="DA3" s="21">
        <f>(CY3-CY$17)/CY$18</f>
        <v>2.2591661765321351</v>
      </c>
      <c r="DB3" s="28">
        <v>10909</v>
      </c>
      <c r="DC3" s="179">
        <v>10908.529999999999</v>
      </c>
      <c r="DD3" s="108">
        <v>50675.199999999997</v>
      </c>
      <c r="DE3" s="28">
        <v>25652</v>
      </c>
      <c r="DF3" s="28">
        <v>36562</v>
      </c>
      <c r="DG3" s="28">
        <v>41676</v>
      </c>
      <c r="DH3" s="28">
        <v>421202</v>
      </c>
      <c r="DI3" s="28">
        <f t="shared" ref="DI3:DI14" si="18">DG3+DH3</f>
        <v>462878</v>
      </c>
      <c r="DJ3" s="28">
        <f t="shared" ref="DJ3:DJ14" si="19">AB3*DI$17</f>
        <v>290542.8003003003</v>
      </c>
      <c r="DK3" s="130">
        <f t="shared" ref="DK3:DK14" si="20">DI3/DJ3</f>
        <v>1.593149097212448</v>
      </c>
      <c r="DL3" s="30">
        <f t="shared" ref="DL3:DL14" si="21">(DK3-DJ$18)/DJ$19</f>
        <v>0.36329698171963032</v>
      </c>
      <c r="DM3" s="28">
        <f>DE3+DG3</f>
        <v>67328</v>
      </c>
      <c r="DN3" s="28">
        <f>V3*DG$19</f>
        <v>552410.2080000001</v>
      </c>
      <c r="DO3" s="28">
        <f>V3*DE$18</f>
        <v>263568.54277286131</v>
      </c>
      <c r="DP3" s="28">
        <f>V3*DF$19</f>
        <v>574884.576</v>
      </c>
      <c r="DQ3" s="28">
        <f>DF3-DP3</f>
        <v>-538322.576</v>
      </c>
      <c r="DR3" s="21">
        <f>(DQ3-DQ$17)/DQ$18</f>
        <v>-0.79122239292647134</v>
      </c>
      <c r="DS3" s="66">
        <f>DM3-DN3</f>
        <v>-485082.2080000001</v>
      </c>
      <c r="DT3" s="28">
        <f>DE3-DO3</f>
        <v>-237916.54277286131</v>
      </c>
      <c r="DU3" s="21">
        <f t="shared" ref="DU3:DV5" si="22">(DS3-DS$17)/DS$18</f>
        <v>-0.83411219275844228</v>
      </c>
      <c r="DV3" s="30">
        <f t="shared" si="22"/>
        <v>-0.72165484112412215</v>
      </c>
      <c r="DW3" s="201">
        <f>(0.6*CV3)+(0.4*DV3)</f>
        <v>1.4033400290229823</v>
      </c>
      <c r="DX3" s="108">
        <v>50543</v>
      </c>
      <c r="DY3" s="108">
        <f>DB3-DD3</f>
        <v>-39766.199999999997</v>
      </c>
      <c r="DZ3" s="108">
        <f>DC3-DX3</f>
        <v>-39634.47</v>
      </c>
      <c r="EA3" s="21">
        <v>-0.13103000000000001</v>
      </c>
      <c r="EB3" s="21">
        <f>(DZ3-DZ$16)/DZ$17</f>
        <v>-0.1299440608974122</v>
      </c>
      <c r="EC3" s="23">
        <f t="shared" ref="EC3:EC14" si="23">(0.6*BZ3)+(0.4*DR3)</f>
        <v>1.1110665336967163</v>
      </c>
      <c r="ED3" s="23">
        <f>(0.6*CU3)+(0.4*DV3)</f>
        <v>0.85176911054508808</v>
      </c>
      <c r="EE3" s="23">
        <f t="shared" ref="EE3:EE14" si="24">(0.6*CN3)+(0.4*DL3)</f>
        <v>0.84120451405233654</v>
      </c>
      <c r="EF3" s="23">
        <f>(0.6*CT3)+(0.4*DU3)</f>
        <v>0.62995197933844405</v>
      </c>
    </row>
    <row r="4" spans="1:136" x14ac:dyDescent="0.25">
      <c r="A4" s="9" t="s">
        <v>3</v>
      </c>
      <c r="B4" s="9" t="s">
        <v>36</v>
      </c>
      <c r="C4" s="204">
        <f t="shared" si="0"/>
        <v>434</v>
      </c>
      <c r="D4" s="8">
        <v>434</v>
      </c>
      <c r="E4" s="83">
        <v>2655.5</v>
      </c>
      <c r="F4" s="60">
        <v>2229.5</v>
      </c>
      <c r="G4" s="85">
        <f t="shared" si="1"/>
        <v>6.1186635944700463</v>
      </c>
      <c r="H4" s="109">
        <f t="shared" si="2"/>
        <v>5.137096774193548</v>
      </c>
      <c r="I4" s="109">
        <f>G4/G$16</f>
        <v>0.14364757000426526</v>
      </c>
      <c r="J4" s="86">
        <f>H4/H16</f>
        <v>0.13116221123081803</v>
      </c>
      <c r="K4" s="28">
        <v>10264</v>
      </c>
      <c r="L4" s="28">
        <v>10264</v>
      </c>
      <c r="M4" s="28">
        <f t="shared" si="3"/>
        <v>23.649769585253456</v>
      </c>
      <c r="N4" s="28">
        <f t="shared" si="4"/>
        <v>23.649769585253456</v>
      </c>
      <c r="O4" s="34">
        <f>N4/N16</f>
        <v>2.4585682379266666E-3</v>
      </c>
      <c r="P4" s="34">
        <f>M4/M$16</f>
        <v>1.432176471644142E-3</v>
      </c>
      <c r="Q4" s="39">
        <f t="shared" si="5"/>
        <v>7.9680754033661483E-2</v>
      </c>
      <c r="R4" s="39">
        <f t="shared" si="6"/>
        <v>8.6761412591216808E-2</v>
      </c>
      <c r="S4" s="23">
        <v>1.052</v>
      </c>
      <c r="T4">
        <v>0.189</v>
      </c>
      <c r="U4" s="24">
        <f t="shared" si="7"/>
        <v>1.0047502238290769</v>
      </c>
      <c r="V4" s="194">
        <v>452</v>
      </c>
      <c r="W4" s="24">
        <v>-0.26518512581027759</v>
      </c>
      <c r="X4" s="23">
        <f t="shared" ref="X4:X14" si="25">(0.6*DA4)+(0.4*EB4)</f>
        <v>1.0054118620566259</v>
      </c>
      <c r="Y4" s="56">
        <f>AE4*BJ$3</f>
        <v>1246757.5327310006</v>
      </c>
      <c r="Z4" s="31"/>
      <c r="AA4" s="56">
        <f>AF4*BK$3</f>
        <v>1207848.3711232648</v>
      </c>
      <c r="AB4" s="310">
        <v>479</v>
      </c>
      <c r="AC4" s="250">
        <f>AU4*BL$3</f>
        <v>1208100.0605390852</v>
      </c>
      <c r="AD4" s="257">
        <f>AC4-Y4</f>
        <v>-38657.472191915382</v>
      </c>
      <c r="AE4" s="250">
        <f>AV4*C4</f>
        <v>139.07036247334756</v>
      </c>
      <c r="AF4" s="250">
        <f>AX4*C4</f>
        <v>132.88554424320478</v>
      </c>
      <c r="AG4" s="250">
        <f>AS4*BL$15</f>
        <v>1254828.8678765243</v>
      </c>
      <c r="AH4" s="59"/>
      <c r="AI4" s="56" t="e">
        <f>SUM(AJ4:AK4)</f>
        <v>#DIV/0!</v>
      </c>
      <c r="AJ4" s="56" t="e">
        <f>AY4*BL10</f>
        <v>#DIV/0!</v>
      </c>
      <c r="AK4" s="59"/>
      <c r="AL4" s="275">
        <f>AR4*BL$13</f>
        <v>1267003.7807948352</v>
      </c>
      <c r="AM4" s="257">
        <f>AVERAGE(AC4,AG4)</f>
        <v>1231464.4642078048</v>
      </c>
      <c r="AN4" s="257">
        <f>AVERAGE(AC4,AO4,AL4)</f>
        <v>1233771.4057081216</v>
      </c>
      <c r="AO4" s="56">
        <f>AM4-(BB4*AM$16)</f>
        <v>1226210.3757904442</v>
      </c>
      <c r="AP4" s="272">
        <f>AN4-(BA4*AN$16)</f>
        <v>1191142.8176715146</v>
      </c>
      <c r="AQ4" s="59"/>
      <c r="AR4" s="59">
        <f>V4*BA4</f>
        <v>150.51714231440303</v>
      </c>
      <c r="AS4" s="59">
        <f>BB4*V4</f>
        <v>133.75103439713143</v>
      </c>
      <c r="AT4" s="59"/>
      <c r="AU4" s="56">
        <f>BD4*C4</f>
        <v>132.93774736634282</v>
      </c>
      <c r="AV4" s="116">
        <f>S4/BM$2</f>
        <v>0.32043862321047822</v>
      </c>
      <c r="AW4" s="49"/>
      <c r="AX4" s="49">
        <f>U4/BN$2</f>
        <v>0.30618788996130131</v>
      </c>
      <c r="AY4" s="49" t="e">
        <f>BE4*V4</f>
        <v>#DIV/0!</v>
      </c>
      <c r="AZ4" s="49"/>
      <c r="BA4" s="21">
        <f>EF4/BO$13</f>
        <v>0.3330025272442545</v>
      </c>
      <c r="BB4" s="49">
        <f>ED4/BO$15</f>
        <v>0.29590936813524654</v>
      </c>
      <c r="BC4" s="21"/>
      <c r="BD4" s="49">
        <f t="shared" si="8"/>
        <v>0.30630817365516777</v>
      </c>
      <c r="BE4" s="21" t="e">
        <f>BZ4/BO9</f>
        <v>#DIV/0!</v>
      </c>
      <c r="BF4" s="21"/>
      <c r="BH4" s="43">
        <f>BH3/C15</f>
        <v>0.26407914764079149</v>
      </c>
      <c r="BI4" s="33" t="s">
        <v>163</v>
      </c>
      <c r="BP4">
        <v>5311</v>
      </c>
      <c r="BQ4">
        <v>5194</v>
      </c>
      <c r="BR4">
        <f t="shared" si="9"/>
        <v>117</v>
      </c>
      <c r="BS4">
        <v>3365</v>
      </c>
      <c r="BT4" s="28">
        <v>6034</v>
      </c>
      <c r="BU4" s="28">
        <v>8322</v>
      </c>
      <c r="BV4" s="28">
        <v>3670</v>
      </c>
      <c r="BW4" s="108">
        <f>V4*BT$18</f>
        <v>5627.333333333333</v>
      </c>
      <c r="BX4" s="108">
        <f>V4*BU$19</f>
        <v>5705.1440000000002</v>
      </c>
      <c r="BY4" s="108">
        <f t="shared" ref="BY4:BY14" si="26">BU4-BX4</f>
        <v>2616.8559999999998</v>
      </c>
      <c r="BZ4" s="23">
        <f>(BY4-BY$17)/BY$18</f>
        <v>1.5355438296563069</v>
      </c>
      <c r="CA4" s="66">
        <f>CD4*CG$4</f>
        <v>1258830.4918282947</v>
      </c>
      <c r="CB4" s="66">
        <f>AVERAGE(AO4,AP4,CA4)</f>
        <v>1225394.5617634179</v>
      </c>
      <c r="CC4" s="436">
        <f>CB4-(CE4*CB$16)-29405</f>
        <v>1140105.2329088149</v>
      </c>
      <c r="CD4" s="24">
        <f>AB4*CE4</f>
        <v>157.08173004365932</v>
      </c>
      <c r="CE4" s="24">
        <f>EE4/CG3</f>
        <v>0.3279368059366583</v>
      </c>
      <c r="CF4" s="323" t="s">
        <v>547</v>
      </c>
      <c r="CG4" s="436">
        <f>AQ1/CD15</f>
        <v>8013.8568086716077</v>
      </c>
      <c r="CH4" s="66">
        <v>2237</v>
      </c>
      <c r="CI4" s="66">
        <f t="shared" ref="CI4:CI14" si="27">BV4+CH4</f>
        <v>5907</v>
      </c>
      <c r="CJ4" s="66">
        <v>2417</v>
      </c>
      <c r="CK4" s="66">
        <f t="shared" si="10"/>
        <v>4654</v>
      </c>
      <c r="CL4" s="66">
        <f t="shared" si="11"/>
        <v>3655.4316816816818</v>
      </c>
      <c r="CM4" s="130">
        <f t="shared" si="12"/>
        <v>1.2731738424554351</v>
      </c>
      <c r="CN4" s="58">
        <f t="shared" si="13"/>
        <v>1.4549621243858817</v>
      </c>
      <c r="CO4" s="66">
        <f>V4*CH$19</f>
        <v>3700.0720000000001</v>
      </c>
      <c r="CP4" s="66">
        <f>V4*BV$19</f>
        <v>2476.6996479999998</v>
      </c>
      <c r="CQ4" s="66">
        <f t="shared" ref="CQ4:CQ14" si="28">CI4-CO4</f>
        <v>2206.9279999999999</v>
      </c>
      <c r="CR4" s="66">
        <f t="shared" ref="CR4:CR14" si="29">BV4-CP4</f>
        <v>1193.3003520000002</v>
      </c>
      <c r="CS4" s="108">
        <f t="shared" si="14"/>
        <v>406.66666666666697</v>
      </c>
      <c r="CT4" s="23">
        <f t="shared" si="15"/>
        <v>2.3426098579704817</v>
      </c>
      <c r="CU4" s="23">
        <f t="shared" si="15"/>
        <v>2.0949088362181141</v>
      </c>
      <c r="CV4" s="23">
        <f t="shared" si="15"/>
        <v>0.57448269321435086</v>
      </c>
      <c r="CW4">
        <v>3351</v>
      </c>
      <c r="CX4">
        <f t="shared" si="16"/>
        <v>1946</v>
      </c>
      <c r="CY4">
        <f t="shared" si="17"/>
        <v>1843</v>
      </c>
      <c r="CZ4" s="21">
        <v>1.744</v>
      </c>
      <c r="DA4" s="21">
        <f>(CY4-CY$17)/CY$18</f>
        <v>1.6657437063817948</v>
      </c>
      <c r="DB4" s="28">
        <v>10264</v>
      </c>
      <c r="DC4" s="179">
        <v>10264.41</v>
      </c>
      <c r="DD4" s="108">
        <v>25872.75</v>
      </c>
      <c r="DE4" s="28">
        <v>29182</v>
      </c>
      <c r="DF4" s="28">
        <v>39447</v>
      </c>
      <c r="DG4" s="28">
        <v>98079</v>
      </c>
      <c r="DH4" s="28">
        <v>473697</v>
      </c>
      <c r="DI4" s="28">
        <f t="shared" si="18"/>
        <v>571776</v>
      </c>
      <c r="DJ4" s="28">
        <f t="shared" si="19"/>
        <v>647302.33183183183</v>
      </c>
      <c r="DK4" s="31">
        <f t="shared" si="20"/>
        <v>0.88332139694585021</v>
      </c>
      <c r="DL4" s="30">
        <f t="shared" si="21"/>
        <v>-7.3138971348251786E-2</v>
      </c>
      <c r="DM4" s="28">
        <f t="shared" ref="DM4:DM14" si="30">DE4+DG4</f>
        <v>127261</v>
      </c>
      <c r="DN4" s="28">
        <f>V4*DG$19</f>
        <v>1114684.8840000001</v>
      </c>
      <c r="DO4" s="28">
        <f>V4*DE$18</f>
        <v>531843.66666666663</v>
      </c>
      <c r="DP4" s="28">
        <f>V4*DF$19</f>
        <v>1160034.9480000001</v>
      </c>
      <c r="DQ4" s="28">
        <f t="shared" ref="DQ4:DQ14" si="31">DF4-DP4</f>
        <v>-1120587.9480000001</v>
      </c>
      <c r="DR4" s="21">
        <f>(DQ4-DQ$17)/DQ$18</f>
        <v>-1.9361682833175586</v>
      </c>
      <c r="DS4" s="66">
        <f t="shared" ref="DS4:DS14" si="32">DM4-DN4</f>
        <v>-987423.88400000008</v>
      </c>
      <c r="DT4" s="28">
        <f t="shared" ref="DT4:DT14" si="33">DE4-DO4</f>
        <v>-502661.66666666663</v>
      </c>
      <c r="DU4" s="21">
        <f t="shared" si="22"/>
        <v>-1.9720459693830823</v>
      </c>
      <c r="DV4" s="30">
        <f t="shared" si="22"/>
        <v>-1.5246868543472201</v>
      </c>
      <c r="DW4" s="214">
        <f t="shared" ref="DW4:DW14" si="34">(0.6*CV4)+(0.4*DV4)</f>
        <v>-0.26518512581027759</v>
      </c>
      <c r="DX4" s="108">
        <v>25670</v>
      </c>
      <c r="DY4" s="108">
        <f t="shared" ref="DY4:DY14" si="35">DB4-DD4</f>
        <v>-15608.75</v>
      </c>
      <c r="DZ4" s="108">
        <f t="shared" ref="DZ4:DZ14" si="36">DC4-DX4</f>
        <v>-15405.59</v>
      </c>
      <c r="EA4" s="21">
        <v>1.3259999999999999E-2</v>
      </c>
      <c r="EB4" s="21">
        <f>(DZ4-DZ$16)/DZ$17</f>
        <v>1.4914095568872477E-2</v>
      </c>
      <c r="EC4" s="21">
        <f t="shared" si="23"/>
        <v>0.1468589844667606</v>
      </c>
      <c r="ED4" s="23">
        <f t="shared" ref="ED4:ED14" si="37">(0.6*CU4)+(0.4*DV4)</f>
        <v>0.64707055999198038</v>
      </c>
      <c r="EE4" s="23">
        <f t="shared" si="24"/>
        <v>0.84372168609222831</v>
      </c>
      <c r="EF4" s="23">
        <f t="shared" ref="EF4:EF14" si="38">(0.6*CT4)+(0.4*DU4)</f>
        <v>0.616747527029056</v>
      </c>
    </row>
    <row r="5" spans="1:136" x14ac:dyDescent="0.25">
      <c r="A5" s="7" t="s">
        <v>3</v>
      </c>
      <c r="B5" s="7" t="s">
        <v>41</v>
      </c>
      <c r="C5" s="204">
        <f t="shared" si="0"/>
        <v>86</v>
      </c>
      <c r="D5" s="8">
        <v>86</v>
      </c>
      <c r="E5" s="83">
        <v>500.5</v>
      </c>
      <c r="F5" s="60">
        <v>519.5</v>
      </c>
      <c r="G5" s="85">
        <f t="shared" si="1"/>
        <v>5.8197674418604652</v>
      </c>
      <c r="H5" s="109">
        <f t="shared" si="2"/>
        <v>6.0406976744186043</v>
      </c>
      <c r="I5" s="109">
        <f>G5/G$16</f>
        <v>0.13663039945009475</v>
      </c>
      <c r="J5" s="86">
        <f>H5/H16</f>
        <v>0.15423327594952424</v>
      </c>
      <c r="K5" s="28">
        <v>513058</v>
      </c>
      <c r="L5" s="28">
        <v>111160</v>
      </c>
      <c r="M5" s="28">
        <f t="shared" si="3"/>
        <v>5965.7906976744189</v>
      </c>
      <c r="N5" s="66">
        <f t="shared" si="4"/>
        <v>1292.5581395348838</v>
      </c>
      <c r="O5" s="34">
        <f>N5/N16</f>
        <v>0.13437096611357927</v>
      </c>
      <c r="P5" s="34">
        <f>M5/M$16</f>
        <v>0.36127477019016491</v>
      </c>
      <c r="Q5" s="39">
        <f t="shared" si="5"/>
        <v>0.14628835201514626</v>
      </c>
      <c r="R5" s="39">
        <f t="shared" si="6"/>
        <v>0.22648814774612283</v>
      </c>
      <c r="S5" s="23">
        <v>0.96399999999999997</v>
      </c>
      <c r="T5" s="62">
        <v>0.60299999999999998</v>
      </c>
      <c r="U5" s="24">
        <f t="shared" si="7"/>
        <v>0.97364463952002789</v>
      </c>
      <c r="V5" s="194">
        <v>97</v>
      </c>
      <c r="W5" s="23">
        <v>0.26206840059940151</v>
      </c>
      <c r="X5" s="23">
        <f t="shared" si="25"/>
        <v>0.97342006626490785</v>
      </c>
      <c r="Y5" s="56">
        <f>AE5*BJ$3</f>
        <v>226387.27745599966</v>
      </c>
      <c r="Z5" s="56" t="e">
        <f>AW5*C5</f>
        <v>#VALUE!</v>
      </c>
      <c r="AA5" s="56">
        <f>AF5*BK$3</f>
        <v>231933.51252681727</v>
      </c>
      <c r="AB5" s="310">
        <v>87</v>
      </c>
      <c r="AC5" s="250">
        <f>AU5*BL$3</f>
        <v>231775.70866766275</v>
      </c>
      <c r="AD5" s="257">
        <f>AC5-Y5</f>
        <v>5388.4312116630899</v>
      </c>
      <c r="AE5" s="250">
        <f>AV5*C5</f>
        <v>25.252512945476695</v>
      </c>
      <c r="AF5" s="250">
        <f>AX5*C5</f>
        <v>25.516953764405024</v>
      </c>
      <c r="AG5" s="257">
        <v>0</v>
      </c>
      <c r="AH5" s="56" t="e">
        <f>AT5*BL$7</f>
        <v>#DIV/0!</v>
      </c>
      <c r="AI5" s="56" t="e">
        <f>SUM(AJ5:AK5)</f>
        <v>#DIV/0!</v>
      </c>
      <c r="AJ5" s="59"/>
      <c r="AK5" s="56" t="e">
        <f>AZ5*BL12</f>
        <v>#DIV/0!</v>
      </c>
      <c r="AL5" s="274">
        <v>0</v>
      </c>
      <c r="AM5" s="257">
        <f>AVERAGE(AC5,AG5)</f>
        <v>115887.85433383138</v>
      </c>
      <c r="AN5" s="257">
        <f>AVERAGE(AC5,AO5,AL5)</f>
        <v>115887.85433383139</v>
      </c>
      <c r="AO5" s="56">
        <f>AM5-(BB5*AM$16)</f>
        <v>115887.85433383138</v>
      </c>
      <c r="AP5" s="272">
        <f>AN5-(BA5*AN$16)</f>
        <v>115887.85433383139</v>
      </c>
      <c r="AQ5" s="59"/>
      <c r="AR5" s="59"/>
      <c r="AS5" s="59"/>
      <c r="AT5" s="59" t="e">
        <f>BC5*V5</f>
        <v>#DIV/0!</v>
      </c>
      <c r="AU5" s="56">
        <f>BD5*C5</f>
        <v>25.50429522432756</v>
      </c>
      <c r="AV5" s="116">
        <f>S5/BM$2</f>
        <v>0.29363387145903136</v>
      </c>
      <c r="AW5" s="49" t="e">
        <f>T5/BJ2</f>
        <v>#VALUE!</v>
      </c>
      <c r="AX5" s="49">
        <f>U5/BN$2</f>
        <v>0.296708764702384</v>
      </c>
      <c r="AY5" s="49"/>
      <c r="AZ5" s="49" t="e">
        <f>BF5*V5</f>
        <v>#DIV/0!</v>
      </c>
      <c r="BA5" s="21"/>
      <c r="BB5" s="49"/>
      <c r="BC5" s="21" t="e">
        <f>EC5/BO$7</f>
        <v>#DIV/0!</v>
      </c>
      <c r="BD5" s="49">
        <f t="shared" si="8"/>
        <v>0.29656157237590186</v>
      </c>
      <c r="BE5" s="49"/>
      <c r="BF5" s="21" t="e">
        <f>DR5/BO11</f>
        <v>#DIV/0!</v>
      </c>
      <c r="BG5" s="15"/>
      <c r="BH5" s="15"/>
      <c r="BI5" s="15"/>
      <c r="BJ5" s="15"/>
      <c r="BK5" s="15"/>
      <c r="BL5" s="72"/>
      <c r="BM5" s="15"/>
      <c r="BN5" s="15"/>
      <c r="BO5" s="230"/>
      <c r="BP5">
        <v>1001</v>
      </c>
      <c r="BQ5">
        <v>1005</v>
      </c>
      <c r="BR5">
        <f t="shared" si="9"/>
        <v>-4</v>
      </c>
      <c r="BS5">
        <v>667</v>
      </c>
      <c r="BT5" s="28">
        <v>1060</v>
      </c>
      <c r="BU5" s="28">
        <v>1609</v>
      </c>
      <c r="BV5" s="28">
        <v>702</v>
      </c>
      <c r="BW5" s="108">
        <f>V5*BT$18</f>
        <v>1207.6356932153392</v>
      </c>
      <c r="BX5" s="108">
        <f>V5*BU$19</f>
        <v>1224.3340000000001</v>
      </c>
      <c r="BY5" s="108">
        <f t="shared" si="26"/>
        <v>384.66599999999994</v>
      </c>
      <c r="BZ5" s="21">
        <f>(BY5-BY$17)/BY$18</f>
        <v>-0.1167692666194399</v>
      </c>
      <c r="CA5" s="66">
        <v>0</v>
      </c>
      <c r="CB5" s="66">
        <f>AVERAGE(AO5,AP5,CA5)</f>
        <v>77258.569555887589</v>
      </c>
      <c r="CC5" s="436">
        <f>CB5-(CE5*CB$16)</f>
        <v>77258.569555887589</v>
      </c>
      <c r="CD5" s="24"/>
      <c r="CE5" s="24"/>
      <c r="CF5" s="24"/>
      <c r="CG5" s="24"/>
      <c r="CH5" s="66">
        <v>361</v>
      </c>
      <c r="CI5" s="66">
        <f t="shared" si="27"/>
        <v>1063</v>
      </c>
      <c r="CJ5" s="66">
        <v>348</v>
      </c>
      <c r="CK5" s="66">
        <f t="shared" si="10"/>
        <v>709</v>
      </c>
      <c r="CL5" s="66">
        <f t="shared" si="11"/>
        <v>663.93018018018017</v>
      </c>
      <c r="CM5" s="58">
        <f t="shared" si="12"/>
        <v>1.0678833726275081</v>
      </c>
      <c r="CN5" s="58">
        <f t="shared" si="13"/>
        <v>0.92320021238704486</v>
      </c>
      <c r="CO5" s="66">
        <f>V5*CH$19</f>
        <v>794.04200000000003</v>
      </c>
      <c r="CP5" s="66">
        <f>V5*BV$19</f>
        <v>531.50412800000004</v>
      </c>
      <c r="CQ5" s="66">
        <f t="shared" si="28"/>
        <v>268.95799999999997</v>
      </c>
      <c r="CR5" s="66">
        <f t="shared" si="29"/>
        <v>170.49587199999996</v>
      </c>
      <c r="CS5" s="108">
        <f t="shared" si="14"/>
        <v>-147.63569321533919</v>
      </c>
      <c r="CT5" s="21">
        <f t="shared" si="15"/>
        <v>-7.0434875539766809E-2</v>
      </c>
      <c r="CU5" s="21">
        <f t="shared" si="15"/>
        <v>-4.7889638017726555E-2</v>
      </c>
      <c r="CV5" s="21">
        <f t="shared" si="15"/>
        <v>-0.20855938685143205</v>
      </c>
      <c r="CW5">
        <v>664</v>
      </c>
      <c r="CX5">
        <f t="shared" si="16"/>
        <v>334</v>
      </c>
      <c r="CY5">
        <f t="shared" si="17"/>
        <v>341</v>
      </c>
      <c r="CZ5" s="21">
        <v>-3.5000000000000003E-2</v>
      </c>
      <c r="DA5" s="21">
        <f>(CY5-CY$17)/CY$18</f>
        <v>-1.9172267466620357E-2</v>
      </c>
      <c r="DB5" s="28">
        <v>513058</v>
      </c>
      <c r="DC5" s="179">
        <v>513058</v>
      </c>
      <c r="DD5" s="108">
        <v>118530.66</v>
      </c>
      <c r="DE5" s="28">
        <v>433270</v>
      </c>
      <c r="DF5" s="28">
        <v>513058</v>
      </c>
      <c r="DG5" s="28">
        <v>3626</v>
      </c>
      <c r="DH5" s="28">
        <v>221459</v>
      </c>
      <c r="DI5" s="28">
        <f t="shared" si="18"/>
        <v>225085</v>
      </c>
      <c r="DJ5" s="28">
        <f t="shared" si="19"/>
        <v>117568.48198198198</v>
      </c>
      <c r="DK5" s="130">
        <f t="shared" si="20"/>
        <v>1.9145012013891234</v>
      </c>
      <c r="DL5" s="30">
        <f t="shared" si="21"/>
        <v>0.56087959480170868</v>
      </c>
      <c r="DM5" s="28">
        <f t="shared" si="30"/>
        <v>436896</v>
      </c>
      <c r="DN5" s="28">
        <f>V5*DG$19</f>
        <v>239213.34900000002</v>
      </c>
      <c r="DO5" s="28">
        <f>V5*DE$18</f>
        <v>114134.59218289085</v>
      </c>
      <c r="DP5" s="28">
        <f>V5*DF$19</f>
        <v>248945.55300000001</v>
      </c>
      <c r="DQ5" s="66">
        <f t="shared" si="31"/>
        <v>264112.44699999999</v>
      </c>
      <c r="DR5" s="23">
        <f>(DQ5-DQ$17)/DQ$18</f>
        <v>0.78665725795156061</v>
      </c>
      <c r="DS5" s="66">
        <f t="shared" si="32"/>
        <v>197682.65099999998</v>
      </c>
      <c r="DT5" s="28">
        <f t="shared" si="33"/>
        <v>319135.40781710914</v>
      </c>
      <c r="DU5" s="23">
        <f t="shared" si="22"/>
        <v>0.71252674179107722</v>
      </c>
      <c r="DV5" s="201">
        <f t="shared" si="22"/>
        <v>0.96801008177565173</v>
      </c>
      <c r="DW5" s="201">
        <f t="shared" si="34"/>
        <v>0.26206840059940151</v>
      </c>
      <c r="DX5" s="108">
        <v>119114</v>
      </c>
      <c r="DY5" s="108">
        <f t="shared" si="35"/>
        <v>394527.33999999997</v>
      </c>
      <c r="DZ5" s="108">
        <f t="shared" si="36"/>
        <v>393944</v>
      </c>
      <c r="EA5" s="21">
        <v>2.4628700000000001</v>
      </c>
      <c r="EB5" s="21">
        <f>(DZ5-DZ$16)/DZ$17</f>
        <v>2.4623085668622</v>
      </c>
      <c r="EC5" s="23">
        <f t="shared" si="23"/>
        <v>0.24460134320896035</v>
      </c>
      <c r="ED5" s="21">
        <f t="shared" si="37"/>
        <v>0.35847024989962478</v>
      </c>
      <c r="EE5" s="24">
        <f t="shared" si="24"/>
        <v>0.77827196535291032</v>
      </c>
      <c r="EF5" s="21">
        <f t="shared" si="38"/>
        <v>0.24274977139257084</v>
      </c>
    </row>
    <row r="6" spans="1:136" x14ac:dyDescent="0.25">
      <c r="A6" s="7" t="s">
        <v>3</v>
      </c>
      <c r="B6" s="311" t="s">
        <v>30</v>
      </c>
      <c r="C6" s="204">
        <v>0</v>
      </c>
      <c r="D6" s="8"/>
      <c r="E6" s="83"/>
      <c r="F6" s="60"/>
      <c r="G6" s="85"/>
      <c r="H6" s="109"/>
      <c r="I6" s="109"/>
      <c r="J6" s="86"/>
      <c r="K6" s="28"/>
      <c r="L6" s="28"/>
      <c r="M6" s="28"/>
      <c r="N6" s="66"/>
      <c r="O6" s="34"/>
      <c r="P6" s="34"/>
      <c r="Q6" s="39"/>
      <c r="R6" s="39"/>
      <c r="S6" s="23"/>
      <c r="T6" s="62"/>
      <c r="U6" s="24"/>
      <c r="V6" s="194">
        <v>0</v>
      </c>
      <c r="W6" s="23"/>
      <c r="X6" s="23"/>
      <c r="Y6" s="56"/>
      <c r="Z6" s="56"/>
      <c r="AA6" s="56"/>
      <c r="AB6" s="310">
        <v>14</v>
      </c>
      <c r="AC6" s="250"/>
      <c r="AD6" s="257"/>
      <c r="AE6" s="250"/>
      <c r="AF6" s="250"/>
      <c r="AG6" s="257"/>
      <c r="AH6" s="56"/>
      <c r="AI6" s="56"/>
      <c r="AJ6" s="59"/>
      <c r="AK6" s="56"/>
      <c r="AL6" s="274"/>
      <c r="AM6" s="257"/>
      <c r="AN6" s="257"/>
      <c r="AO6" s="59"/>
      <c r="AP6" s="59"/>
      <c r="AQ6" s="59"/>
      <c r="AR6" s="59"/>
      <c r="AS6" s="59"/>
      <c r="AT6" s="59"/>
      <c r="AU6" s="56"/>
      <c r="AV6" s="116"/>
      <c r="AW6" s="49"/>
      <c r="AX6" s="49"/>
      <c r="AY6" s="49"/>
      <c r="AZ6" s="49"/>
      <c r="BA6" s="21"/>
      <c r="BB6" s="49"/>
      <c r="BC6" s="21"/>
      <c r="BD6" s="49"/>
      <c r="BE6" s="49"/>
      <c r="BF6" s="21"/>
      <c r="BG6" s="15"/>
      <c r="BH6" s="15"/>
      <c r="BI6" s="15"/>
      <c r="BJ6" s="15"/>
      <c r="BK6" s="15"/>
      <c r="BL6" s="72"/>
      <c r="BM6" s="15"/>
      <c r="BN6" s="15"/>
      <c r="BO6" s="230"/>
      <c r="BT6" s="28"/>
      <c r="BU6" s="28"/>
      <c r="BV6" s="28"/>
      <c r="BW6" s="108"/>
      <c r="BX6" s="108"/>
      <c r="BY6" s="108"/>
      <c r="BZ6" s="21"/>
      <c r="CA6" s="66"/>
      <c r="CB6" s="66"/>
      <c r="CC6" s="66"/>
      <c r="CD6" s="24"/>
      <c r="CE6" s="24"/>
      <c r="CF6" s="24"/>
      <c r="CG6" s="24"/>
      <c r="CH6" s="66">
        <v>7</v>
      </c>
      <c r="CI6" s="66"/>
      <c r="CJ6" s="66">
        <v>5</v>
      </c>
      <c r="CK6" s="66">
        <f t="shared" si="10"/>
        <v>12</v>
      </c>
      <c r="CL6" s="66">
        <f t="shared" si="11"/>
        <v>106.83933933933935</v>
      </c>
      <c r="CM6" s="58">
        <f t="shared" si="12"/>
        <v>0.11231817862413042</v>
      </c>
      <c r="CN6" s="58">
        <f t="shared" si="13"/>
        <v>-1.5519910374975172</v>
      </c>
      <c r="CO6" s="66"/>
      <c r="CP6" s="66"/>
      <c r="CQ6" s="66"/>
      <c r="CR6" s="66"/>
      <c r="CS6" s="108"/>
      <c r="CT6" s="21"/>
      <c r="CU6" s="21"/>
      <c r="CV6" s="21"/>
      <c r="CZ6" s="21"/>
      <c r="DA6" s="21"/>
      <c r="DB6" s="28"/>
      <c r="DC6" s="179"/>
      <c r="DD6" s="108"/>
      <c r="DE6" s="28"/>
      <c r="DF6" s="28"/>
      <c r="DG6" s="28">
        <v>0</v>
      </c>
      <c r="DH6" s="28">
        <v>0</v>
      </c>
      <c r="DI6" s="28">
        <f t="shared" si="18"/>
        <v>0</v>
      </c>
      <c r="DJ6" s="28">
        <f t="shared" si="19"/>
        <v>18919.066066066065</v>
      </c>
      <c r="DK6" s="31">
        <f t="shared" si="20"/>
        <v>0</v>
      </c>
      <c r="DL6" s="30">
        <f t="shared" si="21"/>
        <v>-0.61624713068962955</v>
      </c>
      <c r="DM6" s="28"/>
      <c r="DN6" s="28"/>
      <c r="DO6" s="28"/>
      <c r="DP6" s="28"/>
      <c r="DQ6" s="66"/>
      <c r="DR6" s="23"/>
      <c r="DS6" s="66"/>
      <c r="DT6" s="28"/>
      <c r="DU6" s="23"/>
      <c r="DV6" s="201"/>
      <c r="DW6" s="201"/>
      <c r="DX6" s="108"/>
      <c r="DY6" s="108"/>
      <c r="DZ6" s="108"/>
      <c r="EA6" s="21"/>
      <c r="EB6" s="21"/>
      <c r="EC6" s="23"/>
      <c r="ED6" s="21"/>
      <c r="EE6" s="24">
        <f t="shared" si="24"/>
        <v>-1.1776934747743621</v>
      </c>
      <c r="EF6" s="21"/>
    </row>
    <row r="7" spans="1:136" x14ac:dyDescent="0.25">
      <c r="A7" s="9" t="s">
        <v>80</v>
      </c>
      <c r="B7" s="9" t="s">
        <v>81</v>
      </c>
      <c r="C7" s="212">
        <f t="shared" si="0"/>
        <v>48</v>
      </c>
      <c r="D7">
        <v>48</v>
      </c>
      <c r="E7" s="83">
        <v>127</v>
      </c>
      <c r="F7" s="60">
        <v>135</v>
      </c>
      <c r="G7" s="85">
        <f t="shared" si="1"/>
        <v>2.6458333333333335</v>
      </c>
      <c r="H7" s="109">
        <f t="shared" si="2"/>
        <v>2.8125</v>
      </c>
      <c r="I7" s="109">
        <f t="shared" ref="I7:I14" si="39">G7/G$16</f>
        <v>6.2116101514899054E-2</v>
      </c>
      <c r="J7" s="86">
        <f>H7/H16</f>
        <v>7.1809766352822282E-2</v>
      </c>
      <c r="K7" s="28">
        <v>0</v>
      </c>
      <c r="L7" s="28">
        <v>0</v>
      </c>
      <c r="M7" s="28">
        <f t="shared" si="3"/>
        <v>0</v>
      </c>
      <c r="N7" s="66">
        <f t="shared" si="4"/>
        <v>0</v>
      </c>
      <c r="O7" s="34">
        <f>N7/N16</f>
        <v>0</v>
      </c>
      <c r="P7" s="34">
        <f t="shared" ref="P7:P14" si="40">M7/M$16</f>
        <v>0</v>
      </c>
      <c r="Q7" s="39">
        <f t="shared" si="5"/>
        <v>4.3085859811693369E-2</v>
      </c>
      <c r="R7" s="39">
        <f t="shared" si="6"/>
        <v>3.7269660908939434E-2</v>
      </c>
      <c r="S7" s="24">
        <v>-0.64300000000000002</v>
      </c>
      <c r="T7">
        <v>-0.36699999999999999</v>
      </c>
      <c r="U7" s="24">
        <f t="shared" si="7"/>
        <v>-0.64186894610816436</v>
      </c>
      <c r="V7" s="194">
        <v>35</v>
      </c>
      <c r="W7" s="24">
        <v>-0.13620511008465794</v>
      </c>
      <c r="X7" s="24">
        <f t="shared" si="25"/>
        <v>-0.64550952641041559</v>
      </c>
      <c r="Y7" s="64"/>
      <c r="Z7" s="31"/>
      <c r="AA7" s="58"/>
      <c r="AB7" s="310">
        <v>37</v>
      </c>
      <c r="AC7" s="257"/>
      <c r="AD7" s="257"/>
      <c r="AE7" s="258"/>
      <c r="AF7" s="258"/>
      <c r="AG7" s="257"/>
      <c r="AH7" s="58"/>
      <c r="AI7" s="58"/>
      <c r="AJ7" s="58"/>
      <c r="AK7" s="58"/>
      <c r="AL7" s="274"/>
      <c r="AM7" s="257"/>
      <c r="AN7" s="257"/>
      <c r="AO7" s="58"/>
      <c r="AP7" s="58"/>
      <c r="AQ7" s="58"/>
      <c r="AR7" s="58"/>
      <c r="AS7" s="58"/>
      <c r="AT7" s="58"/>
      <c r="AU7" s="31"/>
      <c r="AV7" s="116"/>
      <c r="AW7" s="49"/>
      <c r="AX7" s="49"/>
      <c r="AY7" s="49"/>
      <c r="AZ7" s="49"/>
      <c r="BA7" s="21"/>
      <c r="BB7" s="49"/>
      <c r="BC7" s="21"/>
      <c r="BD7" s="49"/>
      <c r="BE7" s="49"/>
      <c r="BF7" s="21"/>
      <c r="BG7" s="230"/>
      <c r="BH7" s="15"/>
      <c r="BI7" s="15"/>
      <c r="BJ7" s="15"/>
      <c r="BK7" s="15"/>
      <c r="BL7" s="123"/>
      <c r="BM7" s="15"/>
      <c r="BN7" s="15"/>
      <c r="BO7" s="24"/>
      <c r="BP7">
        <v>254</v>
      </c>
      <c r="BQ7">
        <v>254</v>
      </c>
      <c r="BR7">
        <f t="shared" si="9"/>
        <v>0</v>
      </c>
      <c r="BS7">
        <v>372</v>
      </c>
      <c r="BT7" s="28">
        <v>334</v>
      </c>
      <c r="BU7" s="28">
        <v>462</v>
      </c>
      <c r="BV7" s="28">
        <v>162</v>
      </c>
      <c r="BW7" s="108">
        <f t="shared" ref="BW7:BW14" si="41">V7*BT$18</f>
        <v>435.74483775811211</v>
      </c>
      <c r="BX7" s="108">
        <f t="shared" ref="BX7:BX14" si="42">V7*BU$19</f>
        <v>441.77</v>
      </c>
      <c r="BY7" s="108">
        <f t="shared" si="26"/>
        <v>20.230000000000018</v>
      </c>
      <c r="BZ7" s="21">
        <f t="shared" ref="BZ7:BZ14" si="43">(BY7-BY$17)/BY$18</f>
        <v>-0.38653231347223826</v>
      </c>
      <c r="CA7" s="66"/>
      <c r="CB7" s="66"/>
      <c r="CC7" s="66"/>
      <c r="CD7" s="24"/>
      <c r="CE7" s="24"/>
      <c r="CF7" s="24"/>
      <c r="CG7" s="24"/>
      <c r="CH7" s="66">
        <v>87</v>
      </c>
      <c r="CI7" s="66">
        <f t="shared" si="27"/>
        <v>249</v>
      </c>
      <c r="CJ7" s="66">
        <v>62</v>
      </c>
      <c r="CK7" s="66">
        <f t="shared" si="10"/>
        <v>149</v>
      </c>
      <c r="CL7" s="66">
        <f t="shared" si="11"/>
        <v>282.36111111111114</v>
      </c>
      <c r="CM7" s="58">
        <f t="shared" si="12"/>
        <v>0.52769306443679287</v>
      </c>
      <c r="CN7" s="58">
        <f t="shared" si="13"/>
        <v>-0.47604950128699358</v>
      </c>
      <c r="CO7" s="66">
        <f t="shared" ref="CO7:CO14" si="44">V7*CH$19</f>
        <v>286.51</v>
      </c>
      <c r="CP7" s="66">
        <f>V7*BV$19</f>
        <v>191.77984000000001</v>
      </c>
      <c r="CQ7" s="66">
        <f t="shared" si="28"/>
        <v>-37.509999999999991</v>
      </c>
      <c r="CR7" s="66">
        <f t="shared" si="29"/>
        <v>-29.779840000000007</v>
      </c>
      <c r="CS7" s="108">
        <f t="shared" si="14"/>
        <v>-101.74483775811211</v>
      </c>
      <c r="CT7" s="21">
        <f t="shared" ref="CT7:CV14" si="45">(CQ7-CQ$17)/CQ$18</f>
        <v>-0.45203056246444512</v>
      </c>
      <c r="CU7" s="21">
        <f t="shared" si="45"/>
        <v>-0.46747177565178977</v>
      </c>
      <c r="CV7" s="21">
        <f t="shared" si="45"/>
        <v>-0.14373110266214117</v>
      </c>
      <c r="CW7">
        <v>371</v>
      </c>
      <c r="CX7">
        <f t="shared" si="16"/>
        <v>-118</v>
      </c>
      <c r="CY7">
        <f t="shared" si="17"/>
        <v>-117</v>
      </c>
      <c r="CZ7" s="21">
        <v>-0.53400000000000003</v>
      </c>
      <c r="DA7" s="21">
        <f t="shared" ref="DA7:DA14" si="46">(CY7-CY$17)/CY$18</f>
        <v>-0.53294824351360714</v>
      </c>
      <c r="DB7" s="28">
        <v>0</v>
      </c>
      <c r="DC7" s="179">
        <v>0</v>
      </c>
      <c r="DD7" s="108">
        <v>152650.23000000001</v>
      </c>
      <c r="DE7" s="28">
        <v>0</v>
      </c>
      <c r="DF7" s="28">
        <v>0</v>
      </c>
      <c r="DG7" s="28">
        <v>0</v>
      </c>
      <c r="DH7" s="28">
        <v>0</v>
      </c>
      <c r="DI7" s="28">
        <f t="shared" si="18"/>
        <v>0</v>
      </c>
      <c r="DJ7" s="28">
        <f t="shared" si="19"/>
        <v>50000.388888888891</v>
      </c>
      <c r="DK7" s="31">
        <f t="shared" si="20"/>
        <v>0</v>
      </c>
      <c r="DL7" s="30">
        <f t="shared" si="21"/>
        <v>-0.61624713068962955</v>
      </c>
      <c r="DM7" s="28">
        <f t="shared" si="30"/>
        <v>0</v>
      </c>
      <c r="DN7" s="28">
        <f t="shared" ref="DN7:DN14" si="47">V7*DG$19</f>
        <v>86314.095000000001</v>
      </c>
      <c r="DO7" s="28">
        <f t="shared" ref="DO7:DO14" si="48">V7*DE$18</f>
        <v>41182.584808259584</v>
      </c>
      <c r="DP7" s="28">
        <f t="shared" ref="DP7:DP14" si="49">V7*DF$19</f>
        <v>89825.714999999997</v>
      </c>
      <c r="DQ7" s="66">
        <f t="shared" si="31"/>
        <v>-89825.714999999997</v>
      </c>
      <c r="DR7" s="21">
        <f t="shared" ref="DR7:DR14" si="50">(DQ7-DQ$17)/DQ$18</f>
        <v>9.0685861537358609E-2</v>
      </c>
      <c r="DS7" s="66">
        <f t="shared" si="32"/>
        <v>-86314.095000000001</v>
      </c>
      <c r="DT7" s="28">
        <f t="shared" si="33"/>
        <v>-41182.584808259584</v>
      </c>
      <c r="DU7" s="21">
        <f t="shared" ref="DU7:DV14" si="51">(DS7-DS$17)/DS$18</f>
        <v>6.9200684717348318E-2</v>
      </c>
      <c r="DV7" s="30">
        <f t="shared" si="51"/>
        <v>-0.12491612121843308</v>
      </c>
      <c r="DW7" s="214">
        <f t="shared" si="34"/>
        <v>-0.13620511008465794</v>
      </c>
      <c r="DX7" s="108">
        <v>154108</v>
      </c>
      <c r="DY7" s="108">
        <f t="shared" si="35"/>
        <v>-152650.23000000001</v>
      </c>
      <c r="DZ7" s="108">
        <f t="shared" si="36"/>
        <v>-154108</v>
      </c>
      <c r="EA7" s="21">
        <v>-0.80525000000000002</v>
      </c>
      <c r="EB7" s="21">
        <f t="shared" ref="EB7:EB14" si="52">(DZ7-DZ$16)/DZ$17</f>
        <v>-0.8143514507556282</v>
      </c>
      <c r="EC7" s="21">
        <f t="shared" si="23"/>
        <v>-0.1956450434683995</v>
      </c>
      <c r="ED7" s="21">
        <f t="shared" si="37"/>
        <v>-0.33044951387844712</v>
      </c>
      <c r="EE7" s="24">
        <f t="shared" si="24"/>
        <v>-0.53212855304804796</v>
      </c>
      <c r="EF7" s="21">
        <f t="shared" si="38"/>
        <v>-0.24353806359172775</v>
      </c>
    </row>
    <row r="8" spans="1:136" x14ac:dyDescent="0.25">
      <c r="A8" s="7" t="s">
        <v>99</v>
      </c>
      <c r="B8" s="7" t="s">
        <v>102</v>
      </c>
      <c r="C8" s="212">
        <f t="shared" si="0"/>
        <v>293</v>
      </c>
      <c r="D8" s="8">
        <v>293</v>
      </c>
      <c r="E8" s="83">
        <v>1239</v>
      </c>
      <c r="F8" s="60">
        <v>1080</v>
      </c>
      <c r="G8" s="85">
        <f t="shared" si="1"/>
        <v>4.2286689419795218</v>
      </c>
      <c r="H8" s="109">
        <f t="shared" si="2"/>
        <v>3.6860068259385668</v>
      </c>
      <c r="I8" s="109">
        <f t="shared" si="39"/>
        <v>9.9276256733064838E-2</v>
      </c>
      <c r="J8" s="86">
        <f>H8/H16</f>
        <v>9.4112458291753437E-2</v>
      </c>
      <c r="K8" s="28">
        <v>56571</v>
      </c>
      <c r="L8" s="28">
        <v>46292</v>
      </c>
      <c r="M8" s="28">
        <f t="shared" si="3"/>
        <v>193.07508532423208</v>
      </c>
      <c r="N8" s="66">
        <f t="shared" si="4"/>
        <v>157.99317406143345</v>
      </c>
      <c r="O8" s="34">
        <f>N8/N16</f>
        <v>1.6424557463716898E-2</v>
      </c>
      <c r="P8" s="34">
        <f t="shared" si="40"/>
        <v>1.169218978921764E-2</v>
      </c>
      <c r="Q8" s="39">
        <f t="shared" si="5"/>
        <v>6.3037297960538821E-2</v>
      </c>
      <c r="R8" s="39">
        <f t="shared" si="6"/>
        <v>6.4242629955525959E-2</v>
      </c>
      <c r="S8" s="24">
        <v>-0.02</v>
      </c>
      <c r="T8">
        <v>-0.30299999999999999</v>
      </c>
      <c r="U8" s="24">
        <f t="shared" si="7"/>
        <v>-3.0209049939294838E-2</v>
      </c>
      <c r="V8" s="194">
        <v>315</v>
      </c>
      <c r="W8" s="24">
        <v>-0.65424922354727244</v>
      </c>
      <c r="X8" s="24">
        <f t="shared" si="25"/>
        <v>-2.9512527853035958E-2</v>
      </c>
      <c r="Y8" s="64"/>
      <c r="Z8" s="31"/>
      <c r="AA8" s="58"/>
      <c r="AB8" s="310">
        <v>285</v>
      </c>
      <c r="AC8" s="257"/>
      <c r="AD8" s="257"/>
      <c r="AE8" s="258"/>
      <c r="AF8" s="258"/>
      <c r="AG8" s="257"/>
      <c r="AH8" s="58"/>
      <c r="AI8" s="58"/>
      <c r="AJ8" s="58"/>
      <c r="AK8" s="58"/>
      <c r="AL8" s="274"/>
      <c r="AM8" s="257"/>
      <c r="AN8" s="257"/>
      <c r="AO8" s="58"/>
      <c r="AP8" s="58"/>
      <c r="AQ8" s="58"/>
      <c r="AR8" s="58"/>
      <c r="AS8" s="58"/>
      <c r="AT8" s="58"/>
      <c r="AU8" s="31"/>
      <c r="AV8" s="116"/>
      <c r="AW8" s="49"/>
      <c r="AX8" s="49"/>
      <c r="AY8" s="49"/>
      <c r="AZ8" s="49"/>
      <c r="BA8" s="21"/>
      <c r="BB8" s="49"/>
      <c r="BC8" s="21"/>
      <c r="BD8" s="49"/>
      <c r="BE8" s="49"/>
      <c r="BF8" s="21"/>
      <c r="BG8" s="58"/>
      <c r="BH8" s="15"/>
      <c r="BI8" s="15"/>
      <c r="BJ8" s="15"/>
      <c r="BK8" s="15"/>
      <c r="BL8" s="15"/>
      <c r="BM8" s="15"/>
      <c r="BN8" s="15"/>
      <c r="BO8" s="238"/>
      <c r="BP8">
        <v>2478</v>
      </c>
      <c r="BQ8">
        <v>2448</v>
      </c>
      <c r="BR8">
        <f t="shared" si="9"/>
        <v>30</v>
      </c>
      <c r="BS8">
        <v>2272</v>
      </c>
      <c r="BT8" s="28">
        <v>3366</v>
      </c>
      <c r="BU8" s="28">
        <v>4270</v>
      </c>
      <c r="BV8" s="28">
        <v>1713</v>
      </c>
      <c r="BW8" s="108">
        <f t="shared" si="41"/>
        <v>3921.7035398230087</v>
      </c>
      <c r="BX8" s="108">
        <f t="shared" si="42"/>
        <v>3975.93</v>
      </c>
      <c r="BY8" s="108">
        <f t="shared" si="26"/>
        <v>294.07000000000016</v>
      </c>
      <c r="BZ8" s="21">
        <f t="shared" si="43"/>
        <v>-0.18383029514756574</v>
      </c>
      <c r="CA8" s="66"/>
      <c r="CB8" s="66"/>
      <c r="CC8" s="66"/>
      <c r="CD8" s="24"/>
      <c r="CE8" s="24"/>
      <c r="CF8" s="24"/>
      <c r="CG8" s="24"/>
      <c r="CH8" s="66">
        <v>834</v>
      </c>
      <c r="CI8" s="66">
        <f t="shared" si="27"/>
        <v>2547</v>
      </c>
      <c r="CJ8" s="66">
        <v>829</v>
      </c>
      <c r="CK8" s="66">
        <f t="shared" si="10"/>
        <v>1663</v>
      </c>
      <c r="CL8" s="66">
        <f t="shared" si="11"/>
        <v>2174.9436936936936</v>
      </c>
      <c r="CM8" s="58">
        <f t="shared" si="12"/>
        <v>0.76461749553421188</v>
      </c>
      <c r="CN8" s="58">
        <f t="shared" si="13"/>
        <v>0.13765355363417223</v>
      </c>
      <c r="CO8" s="66">
        <f t="shared" si="44"/>
        <v>2578.59</v>
      </c>
      <c r="CP8" s="66">
        <f t="shared" ref="CP8:CP14" si="53">V8*BV$19</f>
        <v>1726.01856</v>
      </c>
      <c r="CQ8" s="66">
        <f t="shared" si="28"/>
        <v>-31.590000000000146</v>
      </c>
      <c r="CR8" s="66">
        <f t="shared" si="29"/>
        <v>-13.018559999999979</v>
      </c>
      <c r="CS8" s="108">
        <f t="shared" si="14"/>
        <v>-555.70353982300867</v>
      </c>
      <c r="CT8" s="21">
        <f t="shared" si="45"/>
        <v>-0.44465933131928792</v>
      </c>
      <c r="CU8" s="21">
        <f t="shared" si="45"/>
        <v>-0.43235651568515399</v>
      </c>
      <c r="CV8" s="24">
        <f t="shared" si="45"/>
        <v>-0.78502147422853297</v>
      </c>
      <c r="CW8">
        <v>2262</v>
      </c>
      <c r="CX8">
        <f t="shared" si="16"/>
        <v>206</v>
      </c>
      <c r="CY8">
        <f t="shared" si="17"/>
        <v>186</v>
      </c>
      <c r="CZ8" s="21">
        <v>-0.17599999999999999</v>
      </c>
      <c r="DA8" s="21">
        <f t="shared" si="46"/>
        <v>-0.1930484165654914</v>
      </c>
      <c r="DB8" s="28">
        <v>56571</v>
      </c>
      <c r="DC8" s="179">
        <v>56571</v>
      </c>
      <c r="DD8" s="108">
        <v>38560.949999999997</v>
      </c>
      <c r="DE8" s="28">
        <v>219619</v>
      </c>
      <c r="DF8" s="28">
        <v>271235</v>
      </c>
      <c r="DG8" s="28">
        <v>144988</v>
      </c>
      <c r="DH8" s="28">
        <v>207044</v>
      </c>
      <c r="DI8" s="28">
        <f t="shared" si="18"/>
        <v>352032</v>
      </c>
      <c r="DJ8" s="28">
        <f t="shared" si="19"/>
        <v>385138.13063063059</v>
      </c>
      <c r="DK8" s="31">
        <f t="shared" si="20"/>
        <v>0.91404089079307171</v>
      </c>
      <c r="DL8" s="30">
        <f t="shared" si="21"/>
        <v>-5.4251160165425853E-2</v>
      </c>
      <c r="DM8" s="28">
        <f t="shared" si="30"/>
        <v>364607</v>
      </c>
      <c r="DN8" s="28">
        <f t="shared" si="47"/>
        <v>776826.8550000001</v>
      </c>
      <c r="DO8" s="28">
        <f t="shared" si="48"/>
        <v>370643.26327433629</v>
      </c>
      <c r="DP8" s="28">
        <f t="shared" si="49"/>
        <v>808431.43500000006</v>
      </c>
      <c r="DQ8" s="66">
        <f t="shared" si="31"/>
        <v>-537196.43500000006</v>
      </c>
      <c r="DR8" s="21">
        <f t="shared" si="50"/>
        <v>-0.78900798937105809</v>
      </c>
      <c r="DS8" s="66">
        <f t="shared" si="32"/>
        <v>-412219.8550000001</v>
      </c>
      <c r="DT8" s="28">
        <f t="shared" si="33"/>
        <v>-151024.26327433629</v>
      </c>
      <c r="DU8" s="21">
        <f t="shared" si="51"/>
        <v>-0.66906012464564713</v>
      </c>
      <c r="DV8" s="30">
        <f t="shared" si="51"/>
        <v>-0.45809084752538165</v>
      </c>
      <c r="DW8" s="214">
        <f t="shared" si="34"/>
        <v>-0.65424922354727244</v>
      </c>
      <c r="DX8" s="108">
        <v>38378</v>
      </c>
      <c r="DY8" s="108">
        <f t="shared" si="35"/>
        <v>18010.050000000003</v>
      </c>
      <c r="DZ8" s="108">
        <f t="shared" si="36"/>
        <v>18193</v>
      </c>
      <c r="EA8" s="21">
        <v>0.21404999999999999</v>
      </c>
      <c r="EB8" s="21">
        <f t="shared" si="52"/>
        <v>0.21579130521564718</v>
      </c>
      <c r="EC8" s="21">
        <f t="shared" si="23"/>
        <v>-0.42590137283696272</v>
      </c>
      <c r="ED8" s="21">
        <f t="shared" si="37"/>
        <v>-0.44265024842124506</v>
      </c>
      <c r="EE8" s="24">
        <f t="shared" si="24"/>
        <v>6.089166811433299E-2</v>
      </c>
      <c r="EF8" s="21">
        <f t="shared" si="38"/>
        <v>-0.5344196486498316</v>
      </c>
    </row>
    <row r="9" spans="1:136" x14ac:dyDescent="0.25">
      <c r="A9" s="9" t="s">
        <v>106</v>
      </c>
      <c r="B9" s="9" t="s">
        <v>109</v>
      </c>
      <c r="C9" s="212">
        <f t="shared" si="0"/>
        <v>38</v>
      </c>
      <c r="D9" s="8">
        <v>38</v>
      </c>
      <c r="E9" s="83">
        <v>178.5</v>
      </c>
      <c r="F9" s="60">
        <v>225</v>
      </c>
      <c r="G9" s="85">
        <f t="shared" si="1"/>
        <v>4.6973684210526319</v>
      </c>
      <c r="H9" s="109">
        <f t="shared" si="2"/>
        <v>5.9210526315789478</v>
      </c>
      <c r="I9" s="109">
        <f t="shared" si="39"/>
        <v>0.11027989179023105</v>
      </c>
      <c r="J9" s="86">
        <f>H9/H16</f>
        <v>0.15117845547962586</v>
      </c>
      <c r="K9" s="28">
        <v>329494</v>
      </c>
      <c r="L9" s="28">
        <v>257811</v>
      </c>
      <c r="M9" s="28">
        <f t="shared" si="3"/>
        <v>8670.894736842105</v>
      </c>
      <c r="N9" s="66">
        <f t="shared" si="4"/>
        <v>6784.5</v>
      </c>
      <c r="O9" s="34">
        <f>N9/N16</f>
        <v>0.70529888885742842</v>
      </c>
      <c r="P9" s="34">
        <f t="shared" si="40"/>
        <v>0.52508974285954757</v>
      </c>
      <c r="Q9" s="39">
        <f t="shared" si="5"/>
        <v>0.37282662883074685</v>
      </c>
      <c r="R9" s="39">
        <f t="shared" si="6"/>
        <v>0.27620383221795763</v>
      </c>
      <c r="S9" s="24">
        <v>0.27</v>
      </c>
      <c r="T9" s="62">
        <v>0.753</v>
      </c>
      <c r="U9" s="24">
        <f t="shared" si="7"/>
        <v>0.28171443295705256</v>
      </c>
      <c r="V9" s="194">
        <v>46</v>
      </c>
      <c r="W9" s="23">
        <v>0.72862914665684042</v>
      </c>
      <c r="X9" s="24">
        <f t="shared" si="25"/>
        <v>0.27826478582989411</v>
      </c>
      <c r="Y9" s="122"/>
      <c r="Z9" s="56" t="e">
        <f>AW9*C9</f>
        <v>#VALUE!</v>
      </c>
      <c r="AA9" s="59"/>
      <c r="AB9" s="310">
        <v>43</v>
      </c>
      <c r="AC9" s="257">
        <v>0</v>
      </c>
      <c r="AD9" s="257"/>
      <c r="AE9" s="257"/>
      <c r="AF9" s="257"/>
      <c r="AG9" s="250">
        <f>AS9*BL$15</f>
        <v>135757.66225578697</v>
      </c>
      <c r="AH9" s="56" t="e">
        <f>AT9*BL$7</f>
        <v>#DIV/0!</v>
      </c>
      <c r="AI9" s="56" t="e">
        <f>SUM(AJ9:AK9)</f>
        <v>#DIV/0!</v>
      </c>
      <c r="AJ9" s="59"/>
      <c r="AK9" s="56" t="e">
        <f>AZ9*BL12</f>
        <v>#DIV/0!</v>
      </c>
      <c r="AL9" s="275">
        <f>AR9*BL$13</f>
        <v>126566.49654539884</v>
      </c>
      <c r="AM9" s="257">
        <f>AVERAGE(AC9,AG9)</f>
        <v>67878.831127893485</v>
      </c>
      <c r="AN9" s="257">
        <f>AVERAGE(AC9,AO9,AL9)</f>
        <v>62953.294010184218</v>
      </c>
      <c r="AO9" s="56">
        <f>AM9-(BB9*AM$16)</f>
        <v>62293.385485153827</v>
      </c>
      <c r="AP9" s="272">
        <f>AN9-(BA9*AN$16)</f>
        <v>21110.334037827619</v>
      </c>
      <c r="AQ9" s="59"/>
      <c r="AR9" s="59">
        <f>V9*BA9</f>
        <v>15.035809412350931</v>
      </c>
      <c r="AS9" s="59">
        <f>BB9*V9</f>
        <v>14.470282138771008</v>
      </c>
      <c r="AT9" s="59" t="e">
        <f>BC9*V9</f>
        <v>#DIV/0!</v>
      </c>
      <c r="AU9" s="59"/>
      <c r="AV9" s="116"/>
      <c r="AW9" s="49" t="e">
        <f>T9/BJ2</f>
        <v>#VALUE!</v>
      </c>
      <c r="AX9" s="49"/>
      <c r="AY9" s="49"/>
      <c r="AZ9" s="49" t="e">
        <f>BF9*V9</f>
        <v>#DIV/0!</v>
      </c>
      <c r="BA9" s="21">
        <f>EF9/BO$13</f>
        <v>0.32686542200762891</v>
      </c>
      <c r="BB9" s="49">
        <f>ED9/BO$15</f>
        <v>0.31457135084284799</v>
      </c>
      <c r="BC9" s="21" t="e">
        <f>EC9/BO$7</f>
        <v>#DIV/0!</v>
      </c>
      <c r="BD9" s="49"/>
      <c r="BE9" s="49"/>
      <c r="BF9" s="21" t="e">
        <f>DR9/BO11</f>
        <v>#DIV/0!</v>
      </c>
      <c r="BG9" s="238"/>
      <c r="BH9" s="15"/>
      <c r="BI9" s="15"/>
      <c r="BJ9" s="15"/>
      <c r="BK9" s="15"/>
      <c r="BL9" s="238"/>
      <c r="BM9" s="15"/>
      <c r="BN9" s="15"/>
      <c r="BO9" s="24"/>
      <c r="BP9">
        <v>357</v>
      </c>
      <c r="BQ9">
        <v>370</v>
      </c>
      <c r="BR9">
        <f t="shared" si="9"/>
        <v>-13</v>
      </c>
      <c r="BS9">
        <v>295</v>
      </c>
      <c r="BT9" s="28">
        <v>285</v>
      </c>
      <c r="BU9" s="28">
        <v>484</v>
      </c>
      <c r="BV9" s="28">
        <v>219</v>
      </c>
      <c r="BW9" s="108">
        <f t="shared" si="41"/>
        <v>572.69321533923301</v>
      </c>
      <c r="BX9" s="108">
        <f t="shared" si="42"/>
        <v>580.61199999999997</v>
      </c>
      <c r="BY9" s="108">
        <f t="shared" si="26"/>
        <v>-96.611999999999966</v>
      </c>
      <c r="BZ9" s="21">
        <f t="shared" si="43"/>
        <v>-0.47302117275171307</v>
      </c>
      <c r="CA9" s="28">
        <v>0</v>
      </c>
      <c r="CB9" s="66">
        <f>AVERAGE(AO9,AP9,CA9)</f>
        <v>27801.239840993814</v>
      </c>
      <c r="CC9" s="436">
        <f>CB9-(CE9*CB$16)</f>
        <v>27801.239840993814</v>
      </c>
      <c r="CD9" s="21"/>
      <c r="CE9" s="21"/>
      <c r="CF9" s="21"/>
      <c r="CG9" s="21"/>
      <c r="CH9" s="66">
        <v>190</v>
      </c>
      <c r="CI9" s="66">
        <f t="shared" si="27"/>
        <v>409</v>
      </c>
      <c r="CJ9" s="66">
        <v>190</v>
      </c>
      <c r="CK9" s="66">
        <f t="shared" si="10"/>
        <v>380</v>
      </c>
      <c r="CL9" s="66">
        <f t="shared" si="11"/>
        <v>328.14939939939944</v>
      </c>
      <c r="CM9" s="130">
        <f t="shared" si="12"/>
        <v>1.1580091284503367</v>
      </c>
      <c r="CN9" s="58">
        <f t="shared" si="13"/>
        <v>1.1566520831770448</v>
      </c>
      <c r="CO9" s="66">
        <f t="shared" si="44"/>
        <v>376.55599999999998</v>
      </c>
      <c r="CP9" s="66">
        <f t="shared" si="53"/>
        <v>252.053504</v>
      </c>
      <c r="CQ9" s="66">
        <f t="shared" si="28"/>
        <v>32.444000000000017</v>
      </c>
      <c r="CR9" s="66">
        <f t="shared" si="29"/>
        <v>-33.053504000000004</v>
      </c>
      <c r="CS9" s="108">
        <f t="shared" si="14"/>
        <v>-287.69321533923301</v>
      </c>
      <c r="CT9" s="21">
        <f t="shared" si="45"/>
        <v>-0.36492801119276602</v>
      </c>
      <c r="CU9" s="21">
        <f t="shared" si="45"/>
        <v>-0.47433017563099283</v>
      </c>
      <c r="CV9" s="21">
        <f t="shared" si="45"/>
        <v>-0.40641337664158694</v>
      </c>
      <c r="CW9">
        <v>293</v>
      </c>
      <c r="CX9">
        <f t="shared" si="16"/>
        <v>62</v>
      </c>
      <c r="CY9">
        <f t="shared" si="17"/>
        <v>77</v>
      </c>
      <c r="CZ9" s="21">
        <v>-0.33500000000000002</v>
      </c>
      <c r="DA9" s="21">
        <f t="shared" si="46"/>
        <v>-0.31532261173824588</v>
      </c>
      <c r="DB9" s="28">
        <v>329494</v>
      </c>
      <c r="DC9" s="179">
        <v>329493.82999999996</v>
      </c>
      <c r="DD9" s="108">
        <v>150212.88</v>
      </c>
      <c r="DE9" s="28">
        <v>855646</v>
      </c>
      <c r="DF9" s="28">
        <v>1032093</v>
      </c>
      <c r="DG9" s="28">
        <v>50694</v>
      </c>
      <c r="DH9" s="28">
        <v>5598</v>
      </c>
      <c r="DI9" s="28">
        <f t="shared" si="18"/>
        <v>56292</v>
      </c>
      <c r="DJ9" s="28">
        <f t="shared" si="19"/>
        <v>58108.560060060059</v>
      </c>
      <c r="DK9" s="31">
        <f t="shared" si="20"/>
        <v>0.9687385118787577</v>
      </c>
      <c r="DL9" s="30">
        <f t="shared" si="21"/>
        <v>-2.0620451783502504E-2</v>
      </c>
      <c r="DM9" s="28">
        <f t="shared" si="30"/>
        <v>906340</v>
      </c>
      <c r="DN9" s="28">
        <f t="shared" si="47"/>
        <v>113441.38200000001</v>
      </c>
      <c r="DO9" s="28">
        <f t="shared" si="48"/>
        <v>54125.682890855453</v>
      </c>
      <c r="DP9" s="28">
        <f t="shared" si="49"/>
        <v>118056.65400000001</v>
      </c>
      <c r="DQ9" s="66">
        <f t="shared" si="31"/>
        <v>914036.34600000002</v>
      </c>
      <c r="DR9" s="23">
        <f t="shared" si="50"/>
        <v>2.0646444662085579</v>
      </c>
      <c r="DS9" s="66">
        <f t="shared" si="32"/>
        <v>792898.61800000002</v>
      </c>
      <c r="DT9" s="28">
        <f t="shared" si="33"/>
        <v>801520.31710914453</v>
      </c>
      <c r="DU9" s="23">
        <f t="shared" si="51"/>
        <v>2.0608448001868473</v>
      </c>
      <c r="DV9" s="201">
        <f t="shared" si="51"/>
        <v>2.4311929316044814</v>
      </c>
      <c r="DW9" s="201">
        <f t="shared" si="34"/>
        <v>0.72862914665684042</v>
      </c>
      <c r="DX9" s="108">
        <v>151927</v>
      </c>
      <c r="DY9" s="108">
        <f t="shared" si="35"/>
        <v>179281.12</v>
      </c>
      <c r="DZ9" s="108">
        <f t="shared" si="36"/>
        <v>177566.82999999996</v>
      </c>
      <c r="EA9" s="21">
        <v>1.17727</v>
      </c>
      <c r="EB9" s="21">
        <f t="shared" si="52"/>
        <v>1.168645882182104</v>
      </c>
      <c r="EC9" s="23">
        <f t="shared" si="23"/>
        <v>0.54204508283239539</v>
      </c>
      <c r="ED9" s="23">
        <f t="shared" si="37"/>
        <v>0.68787906726319692</v>
      </c>
      <c r="EE9" s="24">
        <f t="shared" si="24"/>
        <v>0.68574306919282579</v>
      </c>
      <c r="EF9" s="23">
        <f t="shared" si="38"/>
        <v>0.60538111335907929</v>
      </c>
    </row>
    <row r="10" spans="1:136" x14ac:dyDescent="0.25">
      <c r="A10" s="7" t="s">
        <v>114</v>
      </c>
      <c r="B10" s="7" t="s">
        <v>115</v>
      </c>
      <c r="C10" s="212">
        <f t="shared" si="0"/>
        <v>18</v>
      </c>
      <c r="D10">
        <v>18</v>
      </c>
      <c r="E10" s="83">
        <v>46.5</v>
      </c>
      <c r="F10" s="60">
        <v>31</v>
      </c>
      <c r="G10" s="85">
        <f t="shared" si="1"/>
        <v>2.5833333333333335</v>
      </c>
      <c r="H10" s="109">
        <f t="shared" si="2"/>
        <v>1.7222222222222223</v>
      </c>
      <c r="I10" s="109">
        <f t="shared" si="39"/>
        <v>6.0648792030295134E-2</v>
      </c>
      <c r="J10" s="86">
        <f>H10/H16</f>
        <v>4.3972400137036856E-2</v>
      </c>
      <c r="K10" s="28">
        <v>0</v>
      </c>
      <c r="L10" s="28">
        <v>0</v>
      </c>
      <c r="M10" s="28">
        <f t="shared" si="3"/>
        <v>0</v>
      </c>
      <c r="N10" s="66">
        <f t="shared" si="4"/>
        <v>0</v>
      </c>
      <c r="O10" s="34">
        <f>N10/N16</f>
        <v>0</v>
      </c>
      <c r="P10" s="34">
        <f t="shared" si="40"/>
        <v>0</v>
      </c>
      <c r="Q10" s="34">
        <f t="shared" si="5"/>
        <v>2.6383440082222112E-2</v>
      </c>
      <c r="R10" s="39">
        <f t="shared" si="6"/>
        <v>3.6389275218177079E-2</v>
      </c>
      <c r="S10" s="24">
        <v>-0.443</v>
      </c>
      <c r="T10">
        <v>-0.32800000000000001</v>
      </c>
      <c r="U10" s="24">
        <f t="shared" si="7"/>
        <v>-0.4463074634316741</v>
      </c>
      <c r="V10" s="194">
        <v>17</v>
      </c>
      <c r="W10" s="24">
        <v>-6.8316871116035752E-2</v>
      </c>
      <c r="X10" s="24">
        <f t="shared" si="25"/>
        <v>-0.45001246642527287</v>
      </c>
      <c r="Z10" s="31"/>
      <c r="AA10" s="31"/>
      <c r="AB10" s="310">
        <v>21</v>
      </c>
      <c r="AC10" s="31"/>
      <c r="AD10" s="31"/>
      <c r="AE10" s="31"/>
      <c r="AF10" s="31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31"/>
      <c r="AU10" s="31"/>
      <c r="AV10" s="58"/>
      <c r="AW10" s="49"/>
      <c r="AX10" s="49"/>
      <c r="AY10" s="49"/>
      <c r="AZ10" s="49"/>
      <c r="BA10" s="21"/>
      <c r="BB10" s="49"/>
      <c r="BC10" s="49"/>
      <c r="BD10" s="49"/>
      <c r="BE10" s="49"/>
      <c r="BF10" s="21"/>
      <c r="BG10" s="58"/>
      <c r="BH10" s="15"/>
      <c r="BI10" s="15"/>
      <c r="BJ10" s="15"/>
      <c r="BK10" s="15"/>
      <c r="BL10" s="123"/>
      <c r="BM10" s="15"/>
      <c r="BN10" s="15"/>
      <c r="BO10" s="238"/>
      <c r="BP10">
        <v>93</v>
      </c>
      <c r="BQ10">
        <v>87</v>
      </c>
      <c r="BR10">
        <f t="shared" si="9"/>
        <v>6</v>
      </c>
      <c r="BS10">
        <v>140</v>
      </c>
      <c r="BT10" s="28">
        <v>144</v>
      </c>
      <c r="BU10" s="28">
        <v>168</v>
      </c>
      <c r="BV10" s="28">
        <v>93</v>
      </c>
      <c r="BW10" s="108">
        <f t="shared" si="41"/>
        <v>211.64749262536873</v>
      </c>
      <c r="BX10" s="108">
        <f t="shared" si="42"/>
        <v>214.57400000000001</v>
      </c>
      <c r="BY10" s="108">
        <f t="shared" si="26"/>
        <v>-46.574000000000012</v>
      </c>
      <c r="BZ10" s="21">
        <f t="shared" si="43"/>
        <v>-0.43598201268404602</v>
      </c>
      <c r="CA10" s="28"/>
      <c r="CB10" s="28"/>
      <c r="CC10" s="28"/>
      <c r="CD10" s="21"/>
      <c r="CE10" s="21"/>
      <c r="CF10" s="21"/>
      <c r="CG10" s="21"/>
      <c r="CH10" s="66">
        <v>23</v>
      </c>
      <c r="CI10" s="66">
        <f t="shared" si="27"/>
        <v>116</v>
      </c>
      <c r="CJ10" s="66">
        <v>32</v>
      </c>
      <c r="CK10" s="66">
        <f t="shared" si="10"/>
        <v>55</v>
      </c>
      <c r="CL10" s="66">
        <f t="shared" si="11"/>
        <v>160.25900900900902</v>
      </c>
      <c r="CM10" s="58">
        <f t="shared" si="12"/>
        <v>0.3431944346848429</v>
      </c>
      <c r="CN10" s="58">
        <f t="shared" si="13"/>
        <v>-0.95395451168663348</v>
      </c>
      <c r="CO10" s="66">
        <f t="shared" si="44"/>
        <v>139.16200000000001</v>
      </c>
      <c r="CP10" s="66">
        <f t="shared" si="53"/>
        <v>93.150207999999992</v>
      </c>
      <c r="CQ10" s="66">
        <f t="shared" si="28"/>
        <v>-23.162000000000006</v>
      </c>
      <c r="CR10" s="66">
        <f t="shared" si="29"/>
        <v>-0.15020799999999213</v>
      </c>
      <c r="CS10" s="108">
        <f t="shared" si="14"/>
        <v>-67.647492625368727</v>
      </c>
      <c r="CT10" s="21">
        <f t="shared" si="45"/>
        <v>-0.43416528806060756</v>
      </c>
      <c r="CU10" s="21">
        <f t="shared" si="45"/>
        <v>-0.40539702775689451</v>
      </c>
      <c r="CV10" s="21">
        <f t="shared" si="45"/>
        <v>-9.556306660480271E-2</v>
      </c>
      <c r="CW10">
        <v>139</v>
      </c>
      <c r="CX10">
        <f t="shared" si="16"/>
        <v>-47</v>
      </c>
      <c r="CY10">
        <f t="shared" si="17"/>
        <v>-52</v>
      </c>
      <c r="CZ10" s="21">
        <v>-0.45500000000000002</v>
      </c>
      <c r="DA10" s="21">
        <f t="shared" si="46"/>
        <v>-0.46003243905279018</v>
      </c>
      <c r="DB10" s="28">
        <v>0</v>
      </c>
      <c r="DC10" s="179">
        <v>0</v>
      </c>
      <c r="DD10" s="108">
        <v>89105.64</v>
      </c>
      <c r="DE10" s="28">
        <v>10954</v>
      </c>
      <c r="DF10" s="28">
        <v>10954</v>
      </c>
      <c r="DG10" s="28">
        <v>10954</v>
      </c>
      <c r="DH10" s="28">
        <v>0</v>
      </c>
      <c r="DI10" s="28">
        <f t="shared" si="18"/>
        <v>10954</v>
      </c>
      <c r="DJ10" s="28">
        <f t="shared" si="19"/>
        <v>28378.599099099098</v>
      </c>
      <c r="DK10" s="31">
        <f t="shared" si="20"/>
        <v>0.38599509305403817</v>
      </c>
      <c r="DL10" s="30">
        <f t="shared" si="21"/>
        <v>-0.37891892237471908</v>
      </c>
      <c r="DM10" s="28">
        <f t="shared" si="30"/>
        <v>21908</v>
      </c>
      <c r="DN10" s="28">
        <f t="shared" si="47"/>
        <v>41923.989000000001</v>
      </c>
      <c r="DO10" s="28">
        <f t="shared" si="48"/>
        <v>20002.969764011799</v>
      </c>
      <c r="DP10" s="28">
        <f t="shared" si="49"/>
        <v>43629.633000000002</v>
      </c>
      <c r="DQ10" s="28">
        <f t="shared" si="31"/>
        <v>-32675.633000000002</v>
      </c>
      <c r="DR10" s="21">
        <f t="shared" si="50"/>
        <v>0.20306374740863731</v>
      </c>
      <c r="DS10" s="66">
        <f t="shared" si="32"/>
        <v>-20015.989000000001</v>
      </c>
      <c r="DT10" s="28">
        <f t="shared" si="33"/>
        <v>-9048.9697640117993</v>
      </c>
      <c r="DU10" s="21">
        <f t="shared" si="51"/>
        <v>0.21938303618850261</v>
      </c>
      <c r="DV10" s="30">
        <f t="shared" si="51"/>
        <v>-2.7447577882885318E-2</v>
      </c>
      <c r="DW10" s="214">
        <f t="shared" si="34"/>
        <v>-6.8316871116035752E-2</v>
      </c>
      <c r="DX10" s="108">
        <v>90655</v>
      </c>
      <c r="DY10" s="108">
        <f t="shared" si="35"/>
        <v>-89105.64</v>
      </c>
      <c r="DZ10" s="108">
        <f t="shared" si="36"/>
        <v>-90655</v>
      </c>
      <c r="EA10" s="21">
        <v>-0.42571999999999999</v>
      </c>
      <c r="EB10" s="21">
        <f t="shared" si="52"/>
        <v>-0.43498250748399692</v>
      </c>
      <c r="EC10" s="21">
        <f t="shared" si="23"/>
        <v>-0.18036370864697265</v>
      </c>
      <c r="ED10" s="21">
        <f t="shared" si="37"/>
        <v>-0.25421724780729082</v>
      </c>
      <c r="EE10" s="24">
        <f t="shared" si="24"/>
        <v>-0.72394027596186772</v>
      </c>
      <c r="EF10" s="21">
        <f t="shared" si="38"/>
        <v>-0.17274595836096349</v>
      </c>
    </row>
    <row r="11" spans="1:136" x14ac:dyDescent="0.25">
      <c r="A11" s="7" t="s">
        <v>118</v>
      </c>
      <c r="B11" s="7" t="s">
        <v>122</v>
      </c>
      <c r="C11" s="212">
        <f t="shared" si="0"/>
        <v>77</v>
      </c>
      <c r="D11" s="8">
        <v>77</v>
      </c>
      <c r="E11" s="83">
        <v>128.5</v>
      </c>
      <c r="F11" s="60">
        <v>77.5</v>
      </c>
      <c r="G11" s="85">
        <f t="shared" si="1"/>
        <v>1.6688311688311688</v>
      </c>
      <c r="H11" s="109">
        <f t="shared" si="2"/>
        <v>1.0064935064935066</v>
      </c>
      <c r="I11" s="109">
        <f t="shared" si="39"/>
        <v>3.917906883565777E-2</v>
      </c>
      <c r="J11" s="86">
        <f>H11/H16</f>
        <v>2.5698155924242318E-2</v>
      </c>
      <c r="K11" s="28">
        <v>12500</v>
      </c>
      <c r="L11" s="28">
        <v>12500</v>
      </c>
      <c r="M11" s="28">
        <f t="shared" si="3"/>
        <v>162.33766233766235</v>
      </c>
      <c r="N11" s="66">
        <f t="shared" si="4"/>
        <v>162.33766233766235</v>
      </c>
      <c r="O11" s="34">
        <f>N11/N16</f>
        <v>1.6876199110688432E-2</v>
      </c>
      <c r="P11" s="34">
        <f t="shared" si="40"/>
        <v>9.8308010834355745E-3</v>
      </c>
      <c r="Q11" s="34">
        <f t="shared" si="5"/>
        <v>2.2169373198820765E-2</v>
      </c>
      <c r="R11" s="39">
        <f t="shared" si="6"/>
        <v>2.7439761734768892E-2</v>
      </c>
      <c r="S11" s="24">
        <v>-0.7</v>
      </c>
      <c r="T11">
        <v>-0.64300000000000002</v>
      </c>
      <c r="U11" s="24">
        <f t="shared" si="7"/>
        <v>-0.70076118720823066</v>
      </c>
      <c r="V11" s="194">
        <v>74</v>
      </c>
      <c r="W11" s="24">
        <v>-0.49802243273308355</v>
      </c>
      <c r="X11" s="24">
        <f t="shared" si="25"/>
        <v>-0.7025917369328788</v>
      </c>
      <c r="Z11" s="31"/>
      <c r="AA11" s="31"/>
      <c r="AB11" s="310">
        <v>69</v>
      </c>
      <c r="AC11" s="31"/>
      <c r="AD11" s="31"/>
      <c r="AE11" s="31"/>
      <c r="AF11" s="31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31"/>
      <c r="AU11" s="31"/>
      <c r="AV11" s="58"/>
      <c r="AW11" s="49"/>
      <c r="AX11" s="49"/>
      <c r="AY11" s="49"/>
      <c r="AZ11" s="49"/>
      <c r="BA11" s="21"/>
      <c r="BB11" s="49"/>
      <c r="BC11" s="49"/>
      <c r="BD11" s="49"/>
      <c r="BE11" s="49"/>
      <c r="BF11" s="21"/>
      <c r="BG11" s="238"/>
      <c r="BH11" s="15"/>
      <c r="BI11" s="15"/>
      <c r="BJ11" s="15"/>
      <c r="BK11" s="15"/>
      <c r="BL11" s="238"/>
      <c r="BM11" s="15"/>
      <c r="BN11" s="15"/>
      <c r="BO11" s="24"/>
      <c r="BP11">
        <v>257</v>
      </c>
      <c r="BQ11">
        <v>257</v>
      </c>
      <c r="BR11">
        <f t="shared" si="9"/>
        <v>0</v>
      </c>
      <c r="BS11">
        <v>597</v>
      </c>
      <c r="BT11" s="28">
        <v>428</v>
      </c>
      <c r="BU11" s="28">
        <v>508</v>
      </c>
      <c r="BV11" s="28">
        <v>339</v>
      </c>
      <c r="BW11" s="108">
        <f t="shared" si="41"/>
        <v>921.28908554572274</v>
      </c>
      <c r="BX11" s="108">
        <f t="shared" si="42"/>
        <v>934.02800000000002</v>
      </c>
      <c r="BY11" s="108">
        <f t="shared" si="26"/>
        <v>-426.02800000000002</v>
      </c>
      <c r="BZ11" s="21">
        <f t="shared" si="43"/>
        <v>-0.71686169301332681</v>
      </c>
      <c r="CA11" s="28"/>
      <c r="CB11" s="28"/>
      <c r="CC11" s="28"/>
      <c r="CD11" s="21"/>
      <c r="CE11" s="21"/>
      <c r="CF11" s="21"/>
      <c r="CG11" s="21"/>
      <c r="CH11" s="66">
        <v>150</v>
      </c>
      <c r="CI11" s="66">
        <f t="shared" si="27"/>
        <v>489</v>
      </c>
      <c r="CJ11" s="66">
        <v>136</v>
      </c>
      <c r="CK11" s="66">
        <f t="shared" si="10"/>
        <v>286</v>
      </c>
      <c r="CL11" s="66">
        <f t="shared" si="11"/>
        <v>526.56531531531539</v>
      </c>
      <c r="CM11" s="58">
        <f t="shared" si="12"/>
        <v>0.54314249663166436</v>
      </c>
      <c r="CN11" s="58">
        <f t="shared" si="13"/>
        <v>-0.4360309869832007</v>
      </c>
      <c r="CO11" s="66">
        <f t="shared" si="44"/>
        <v>605.76400000000001</v>
      </c>
      <c r="CP11" s="66">
        <f t="shared" si="53"/>
        <v>405.47737599999999</v>
      </c>
      <c r="CQ11" s="66">
        <f t="shared" si="28"/>
        <v>-116.76400000000001</v>
      </c>
      <c r="CR11" s="66">
        <f t="shared" si="29"/>
        <v>-66.477375999999992</v>
      </c>
      <c r="CS11" s="108">
        <f t="shared" si="14"/>
        <v>-493.28908554572274</v>
      </c>
      <c r="CT11" s="21">
        <f t="shared" si="45"/>
        <v>-0.5507129194202397</v>
      </c>
      <c r="CU11" s="21">
        <f t="shared" si="45"/>
        <v>-0.54435394197649611</v>
      </c>
      <c r="CV11" s="21">
        <f t="shared" si="45"/>
        <v>-0.69685092392840398</v>
      </c>
      <c r="CW11">
        <v>595</v>
      </c>
      <c r="CX11">
        <f t="shared" si="16"/>
        <v>-340</v>
      </c>
      <c r="CY11">
        <f t="shared" si="17"/>
        <v>-338</v>
      </c>
      <c r="CZ11" s="21">
        <v>-0.77900000000000003</v>
      </c>
      <c r="DA11" s="21">
        <f t="shared" si="46"/>
        <v>-0.78086197868038443</v>
      </c>
      <c r="DB11" s="28">
        <v>12500</v>
      </c>
      <c r="DC11" s="179">
        <v>12500</v>
      </c>
      <c r="DD11" s="108">
        <v>127538.48</v>
      </c>
      <c r="DE11" s="28">
        <v>21208</v>
      </c>
      <c r="DF11" s="28">
        <v>33708</v>
      </c>
      <c r="DG11" s="28">
        <v>0</v>
      </c>
      <c r="DH11" s="28">
        <v>0</v>
      </c>
      <c r="DI11" s="28">
        <f t="shared" si="18"/>
        <v>0</v>
      </c>
      <c r="DJ11" s="28">
        <f t="shared" si="19"/>
        <v>93243.968468468462</v>
      </c>
      <c r="DK11" s="31">
        <f t="shared" si="20"/>
        <v>0</v>
      </c>
      <c r="DL11" s="30">
        <f t="shared" si="21"/>
        <v>-0.61624713068962955</v>
      </c>
      <c r="DM11" s="28">
        <f t="shared" si="30"/>
        <v>21208</v>
      </c>
      <c r="DN11" s="28">
        <f t="shared" si="47"/>
        <v>182492.65800000002</v>
      </c>
      <c r="DO11" s="28">
        <f t="shared" si="48"/>
        <v>87071.750737463124</v>
      </c>
      <c r="DP11" s="28">
        <f t="shared" si="49"/>
        <v>189917.226</v>
      </c>
      <c r="DQ11" s="28">
        <f t="shared" si="31"/>
        <v>-156209.226</v>
      </c>
      <c r="DR11" s="21">
        <f t="shared" si="50"/>
        <v>-3.9848310275251819E-2</v>
      </c>
      <c r="DS11" s="66">
        <f t="shared" si="32"/>
        <v>-161284.65800000002</v>
      </c>
      <c r="DT11" s="28">
        <f t="shared" si="33"/>
        <v>-65863.750737463124</v>
      </c>
      <c r="DU11" s="21">
        <f t="shared" si="51"/>
        <v>-0.10062702412332833</v>
      </c>
      <c r="DV11" s="30">
        <f t="shared" si="51"/>
        <v>-0.199779695940103</v>
      </c>
      <c r="DW11" s="214">
        <f t="shared" si="34"/>
        <v>-0.49802243273308355</v>
      </c>
      <c r="DX11" s="108">
        <v>128278</v>
      </c>
      <c r="DY11" s="108">
        <f t="shared" si="35"/>
        <v>-115038.48</v>
      </c>
      <c r="DZ11" s="108">
        <f t="shared" si="36"/>
        <v>-115778</v>
      </c>
      <c r="EA11" s="21">
        <v>-0.58060999999999996</v>
      </c>
      <c r="EB11" s="21">
        <f t="shared" si="52"/>
        <v>-0.58518637431162035</v>
      </c>
      <c r="EC11" s="21">
        <f t="shared" si="23"/>
        <v>-0.44605633991809679</v>
      </c>
      <c r="ED11" s="21">
        <f t="shared" si="37"/>
        <v>-0.40652424356193884</v>
      </c>
      <c r="EE11" s="24">
        <f t="shared" si="24"/>
        <v>-0.50811744446577223</v>
      </c>
      <c r="EF11" s="21">
        <f t="shared" si="38"/>
        <v>-0.37067856130147514</v>
      </c>
    </row>
    <row r="12" spans="1:136" x14ac:dyDescent="0.25">
      <c r="A12" s="9" t="s">
        <v>129</v>
      </c>
      <c r="B12" s="9" t="s">
        <v>131</v>
      </c>
      <c r="C12" s="212">
        <f t="shared" si="0"/>
        <v>30</v>
      </c>
      <c r="D12">
        <v>30</v>
      </c>
      <c r="E12" s="83">
        <v>59</v>
      </c>
      <c r="F12" s="60">
        <v>71.5</v>
      </c>
      <c r="G12" s="85">
        <f t="shared" si="1"/>
        <v>1.9666666666666666</v>
      </c>
      <c r="H12" s="109">
        <f t="shared" si="2"/>
        <v>2.3833333333333333</v>
      </c>
      <c r="I12" s="109">
        <f t="shared" si="39"/>
        <v>4.6171338448869843E-2</v>
      </c>
      <c r="J12" s="86">
        <f>H12/H16</f>
        <v>6.0852127931576808E-2</v>
      </c>
      <c r="K12" s="28">
        <v>0</v>
      </c>
      <c r="L12" s="28">
        <v>0</v>
      </c>
      <c r="M12" s="28">
        <f t="shared" si="3"/>
        <v>0</v>
      </c>
      <c r="N12" s="66">
        <f t="shared" si="4"/>
        <v>0</v>
      </c>
      <c r="O12" s="34">
        <f>N12/N16</f>
        <v>0</v>
      </c>
      <c r="P12" s="34">
        <f t="shared" si="40"/>
        <v>0</v>
      </c>
      <c r="Q12" s="34">
        <f t="shared" si="5"/>
        <v>3.6511276758946082E-2</v>
      </c>
      <c r="R12" s="39">
        <f t="shared" si="6"/>
        <v>2.7702803069321904E-2</v>
      </c>
      <c r="S12" s="24">
        <v>-0.60199999999999998</v>
      </c>
      <c r="T12">
        <v>-0.34599999999999997</v>
      </c>
      <c r="U12" s="24">
        <f t="shared" si="7"/>
        <v>-0.60155373921540312</v>
      </c>
      <c r="V12" s="194">
        <v>28</v>
      </c>
      <c r="W12" s="24">
        <v>-0.27526270112967721</v>
      </c>
      <c r="X12" s="24">
        <f t="shared" si="25"/>
        <v>-0.60601797323222617</v>
      </c>
      <c r="Z12" s="31"/>
      <c r="AA12" s="31"/>
      <c r="AB12" s="310">
        <v>24</v>
      </c>
      <c r="AC12" s="31"/>
      <c r="AD12" s="31"/>
      <c r="AE12" s="31"/>
      <c r="AF12" s="31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31"/>
      <c r="AU12" s="31"/>
      <c r="AV12" s="58"/>
      <c r="AW12" s="49"/>
      <c r="AX12" s="49"/>
      <c r="AY12" s="49"/>
      <c r="AZ12" s="49"/>
      <c r="BA12" s="21"/>
      <c r="BB12" s="49"/>
      <c r="BC12" s="49"/>
      <c r="BD12" s="49"/>
      <c r="BE12" s="49"/>
      <c r="BF12" s="21"/>
      <c r="BG12" s="274" t="s">
        <v>472</v>
      </c>
      <c r="BH12" s="15"/>
      <c r="BI12" s="15"/>
      <c r="BJ12" s="15"/>
      <c r="BK12" s="15"/>
      <c r="BL12" s="274" t="s">
        <v>473</v>
      </c>
      <c r="BM12" s="15"/>
      <c r="BN12" s="15"/>
      <c r="BO12" s="273" t="s">
        <v>476</v>
      </c>
      <c r="BP12">
        <v>118</v>
      </c>
      <c r="BQ12">
        <v>118</v>
      </c>
      <c r="BR12">
        <f t="shared" si="9"/>
        <v>0</v>
      </c>
      <c r="BS12">
        <v>233</v>
      </c>
      <c r="BT12" s="28">
        <v>71</v>
      </c>
      <c r="BU12" s="28">
        <v>156</v>
      </c>
      <c r="BV12" s="28">
        <v>40</v>
      </c>
      <c r="BW12" s="108">
        <f t="shared" si="41"/>
        <v>348.59587020648968</v>
      </c>
      <c r="BX12" s="108">
        <f t="shared" si="42"/>
        <v>353.416</v>
      </c>
      <c r="BY12" s="108">
        <f t="shared" si="26"/>
        <v>-197.416</v>
      </c>
      <c r="BZ12" s="21">
        <f t="shared" si="43"/>
        <v>-0.54763837350836031</v>
      </c>
      <c r="CA12" s="28"/>
      <c r="CB12" s="28"/>
      <c r="CC12" s="28"/>
      <c r="CD12" s="21"/>
      <c r="CE12" s="21"/>
      <c r="CF12" s="21"/>
      <c r="CG12" s="21"/>
      <c r="CH12" s="66">
        <v>27</v>
      </c>
      <c r="CI12" s="66">
        <f t="shared" si="27"/>
        <v>67</v>
      </c>
      <c r="CJ12" s="66">
        <v>16</v>
      </c>
      <c r="CK12" s="66">
        <f t="shared" si="10"/>
        <v>43</v>
      </c>
      <c r="CL12" s="66">
        <f t="shared" si="11"/>
        <v>183.15315315315317</v>
      </c>
      <c r="CM12" s="58">
        <f t="shared" si="12"/>
        <v>0.23477619281849482</v>
      </c>
      <c r="CN12" s="58">
        <f t="shared" si="13"/>
        <v>-1.234789231577555</v>
      </c>
      <c r="CO12" s="66">
        <f t="shared" si="44"/>
        <v>229.208</v>
      </c>
      <c r="CP12" s="66">
        <f t="shared" si="53"/>
        <v>153.42387199999999</v>
      </c>
      <c r="CQ12" s="66">
        <f t="shared" si="28"/>
        <v>-162.208</v>
      </c>
      <c r="CR12" s="66">
        <f t="shared" si="29"/>
        <v>-113.42387199999999</v>
      </c>
      <c r="CS12" s="108">
        <f t="shared" si="14"/>
        <v>-277.59587020648968</v>
      </c>
      <c r="CT12" s="21">
        <f t="shared" si="45"/>
        <v>-0.60729707958249191</v>
      </c>
      <c r="CU12" s="21">
        <f t="shared" si="45"/>
        <v>-0.64270791085969758</v>
      </c>
      <c r="CV12" s="21">
        <f t="shared" si="45"/>
        <v>-0.39214923723296435</v>
      </c>
      <c r="CW12">
        <v>232</v>
      </c>
      <c r="CX12">
        <f t="shared" si="16"/>
        <v>-115</v>
      </c>
      <c r="CY12">
        <f t="shared" si="17"/>
        <v>-114</v>
      </c>
      <c r="CZ12" s="21">
        <v>-0.53</v>
      </c>
      <c r="DA12" s="21">
        <f t="shared" si="46"/>
        <v>-0.52958289869233865</v>
      </c>
      <c r="DB12" s="28">
        <v>0</v>
      </c>
      <c r="DC12" s="179">
        <v>0</v>
      </c>
      <c r="DD12" s="108">
        <v>136621.60999999999</v>
      </c>
      <c r="DE12" s="28">
        <v>0</v>
      </c>
      <c r="DF12" s="28">
        <v>0</v>
      </c>
      <c r="DG12" s="28">
        <v>0</v>
      </c>
      <c r="DH12" s="28">
        <v>0</v>
      </c>
      <c r="DI12" s="28">
        <f t="shared" si="18"/>
        <v>0</v>
      </c>
      <c r="DJ12" s="28">
        <f t="shared" si="19"/>
        <v>32432.684684684682</v>
      </c>
      <c r="DK12" s="31">
        <f t="shared" si="20"/>
        <v>0</v>
      </c>
      <c r="DL12" s="30">
        <f t="shared" si="21"/>
        <v>-0.61624713068962955</v>
      </c>
      <c r="DM12" s="28">
        <f t="shared" si="30"/>
        <v>0</v>
      </c>
      <c r="DN12" s="28">
        <f t="shared" si="47"/>
        <v>69051.276000000013</v>
      </c>
      <c r="DO12" s="28">
        <f t="shared" si="48"/>
        <v>32946.067846607664</v>
      </c>
      <c r="DP12" s="28">
        <f t="shared" si="49"/>
        <v>71860.572</v>
      </c>
      <c r="DQ12" s="28">
        <f t="shared" si="31"/>
        <v>-71860.572</v>
      </c>
      <c r="DR12" s="21">
        <f t="shared" si="50"/>
        <v>0.12601187891236781</v>
      </c>
      <c r="DS12" s="66">
        <f t="shared" si="32"/>
        <v>-69051.276000000013</v>
      </c>
      <c r="DT12" s="28">
        <f t="shared" si="33"/>
        <v>-32946.067846607664</v>
      </c>
      <c r="DU12" s="21">
        <f t="shared" si="51"/>
        <v>0.10830543305572345</v>
      </c>
      <c r="DV12" s="30">
        <f t="shared" si="51"/>
        <v>-9.9932896974746457E-2</v>
      </c>
      <c r="DW12" s="214">
        <f t="shared" si="34"/>
        <v>-0.27526270112967721</v>
      </c>
      <c r="DX12" s="108">
        <v>138439</v>
      </c>
      <c r="DY12" s="108">
        <f t="shared" si="35"/>
        <v>-136621.60999999999</v>
      </c>
      <c r="DZ12" s="108">
        <f t="shared" si="36"/>
        <v>-138439</v>
      </c>
      <c r="EA12" s="21">
        <v>-0.70950999999999997</v>
      </c>
      <c r="EB12" s="21">
        <f t="shared" si="52"/>
        <v>-0.72067058504205761</v>
      </c>
      <c r="EC12" s="21">
        <f t="shared" si="23"/>
        <v>-0.27817827254006905</v>
      </c>
      <c r="ED12" s="21">
        <f t="shared" si="37"/>
        <v>-0.42559790530571712</v>
      </c>
      <c r="EE12" s="24">
        <f t="shared" si="24"/>
        <v>-0.98737239122238485</v>
      </c>
      <c r="EF12" s="21">
        <f t="shared" si="38"/>
        <v>-0.32105607452720575</v>
      </c>
    </row>
    <row r="13" spans="1:136" x14ac:dyDescent="0.25">
      <c r="A13" s="9" t="s">
        <v>135</v>
      </c>
      <c r="B13" s="213" t="s">
        <v>295</v>
      </c>
      <c r="C13" s="212">
        <f t="shared" si="0"/>
        <v>26</v>
      </c>
      <c r="D13" s="8">
        <v>26</v>
      </c>
      <c r="E13" s="83">
        <v>39.5</v>
      </c>
      <c r="F13" s="60">
        <v>26</v>
      </c>
      <c r="G13" s="85">
        <f t="shared" si="1"/>
        <v>1.5192307692307692</v>
      </c>
      <c r="H13" s="109">
        <f t="shared" si="2"/>
        <v>1</v>
      </c>
      <c r="I13" s="109">
        <f t="shared" si="39"/>
        <v>3.5666907471910536E-2</v>
      </c>
      <c r="J13" s="86">
        <f>H13/H16</f>
        <v>2.5532361369892367E-2</v>
      </c>
      <c r="K13" s="28">
        <v>37661</v>
      </c>
      <c r="L13" s="28">
        <v>25104</v>
      </c>
      <c r="M13" s="28">
        <f t="shared" si="3"/>
        <v>1448.5</v>
      </c>
      <c r="N13" s="66">
        <f t="shared" si="4"/>
        <v>965.53846153846155</v>
      </c>
      <c r="O13" s="34">
        <f>N13/N16</f>
        <v>0.1003748550478573</v>
      </c>
      <c r="P13" s="34">
        <f t="shared" si="40"/>
        <v>8.7717878675235603E-2</v>
      </c>
      <c r="Q13" s="34">
        <f t="shared" si="5"/>
        <v>5.5469358841078342E-2</v>
      </c>
      <c r="R13" s="39">
        <f t="shared" si="6"/>
        <v>5.6487295953240563E-2</v>
      </c>
      <c r="S13" s="24">
        <v>-0.48799999999999999</v>
      </c>
      <c r="T13">
        <v>-0.29899999999999999</v>
      </c>
      <c r="U13" s="24">
        <f t="shared" si="7"/>
        <v>-0.48734522196517904</v>
      </c>
      <c r="V13" s="194">
        <v>27</v>
      </c>
      <c r="W13" s="24">
        <v>-0.22175035210353078</v>
      </c>
      <c r="X13" s="24">
        <f t="shared" si="25"/>
        <v>-0.46772757848608881</v>
      </c>
      <c r="Z13" s="31"/>
      <c r="AA13" s="31"/>
      <c r="AB13" s="310">
        <v>16</v>
      </c>
      <c r="AC13" s="31"/>
      <c r="AD13" s="31"/>
      <c r="AE13" s="31"/>
      <c r="AF13" s="31"/>
      <c r="AG13" s="58"/>
      <c r="AH13" s="58"/>
      <c r="AI13" s="56" t="e">
        <f>SUM(AJ13:AK13)</f>
        <v>#DIV/0!</v>
      </c>
      <c r="AJ13" s="58"/>
      <c r="AK13" s="56" t="e">
        <f>AZ13*BL12</f>
        <v>#DIV/0!</v>
      </c>
      <c r="AL13" s="59"/>
      <c r="AM13" s="59"/>
      <c r="AN13" s="59"/>
      <c r="AO13" s="59">
        <v>0</v>
      </c>
      <c r="AP13" s="59">
        <v>0</v>
      </c>
      <c r="AQ13" s="59"/>
      <c r="AR13" s="59"/>
      <c r="AS13" s="59"/>
      <c r="AT13" s="31"/>
      <c r="AU13" s="31"/>
      <c r="AV13" s="58"/>
      <c r="AW13" s="49"/>
      <c r="AX13" s="49"/>
      <c r="AY13" s="49"/>
      <c r="AZ13" s="49" t="e">
        <f>BF13*V13</f>
        <v>#DIV/0!</v>
      </c>
      <c r="BA13" s="21"/>
      <c r="BB13" s="49"/>
      <c r="BC13" s="49"/>
      <c r="BD13" s="49"/>
      <c r="BE13" s="49"/>
      <c r="BF13" s="21" t="e">
        <f>DR13/BO11</f>
        <v>#DIV/0!</v>
      </c>
      <c r="BG13" s="57">
        <v>2034909.0885319237</v>
      </c>
      <c r="BL13" s="53">
        <f>BG13/AR15</f>
        <v>8417.670979617018</v>
      </c>
      <c r="BO13" s="181">
        <f>SUM(EF3,EF4,EF9)</f>
        <v>1.8520806197265793</v>
      </c>
      <c r="BP13">
        <v>79</v>
      </c>
      <c r="BQ13">
        <v>80</v>
      </c>
      <c r="BR13">
        <f t="shared" si="9"/>
        <v>-1</v>
      </c>
      <c r="BS13">
        <v>202</v>
      </c>
      <c r="BT13" s="28">
        <v>120</v>
      </c>
      <c r="BU13" s="28">
        <v>139</v>
      </c>
      <c r="BV13" s="28">
        <v>72</v>
      </c>
      <c r="BW13" s="108">
        <f t="shared" si="41"/>
        <v>336.14601769911502</v>
      </c>
      <c r="BX13" s="108">
        <f t="shared" si="42"/>
        <v>340.79399999999998</v>
      </c>
      <c r="BY13" s="108">
        <f t="shared" si="26"/>
        <v>-201.79399999999998</v>
      </c>
      <c r="BZ13" s="21">
        <f t="shared" si="43"/>
        <v>-0.5508790594425752</v>
      </c>
      <c r="CA13" s="66">
        <f>CD13*CG$4</f>
        <v>44249.922058512238</v>
      </c>
      <c r="CB13" s="66">
        <f>AVERAGE(AO13,AP13,CA13)</f>
        <v>14749.974019504079</v>
      </c>
      <c r="CC13" s="436">
        <f>CB13</f>
        <v>14749.974019504079</v>
      </c>
      <c r="CD13" s="24">
        <f>AB13*CE13</f>
        <v>5.5216761560588941</v>
      </c>
      <c r="CE13" s="21">
        <f>EE13/CG3</f>
        <v>0.34510475975368088</v>
      </c>
      <c r="CF13" s="21"/>
      <c r="CG13" s="21"/>
      <c r="CH13" s="66">
        <v>14</v>
      </c>
      <c r="CI13" s="66">
        <f t="shared" si="27"/>
        <v>86</v>
      </c>
      <c r="CJ13" s="66">
        <v>61</v>
      </c>
      <c r="CK13" s="66">
        <f t="shared" si="10"/>
        <v>75</v>
      </c>
      <c r="CL13" s="66">
        <f t="shared" si="11"/>
        <v>122.10210210210211</v>
      </c>
      <c r="CM13" s="58">
        <f t="shared" si="12"/>
        <v>0.61424003935071325</v>
      </c>
      <c r="CN13" s="58">
        <f t="shared" si="13"/>
        <v>-0.25186771195932872</v>
      </c>
      <c r="CO13" s="66">
        <f t="shared" si="44"/>
        <v>221.02199999999999</v>
      </c>
      <c r="CP13" s="66">
        <f t="shared" si="53"/>
        <v>147.94444799999999</v>
      </c>
      <c r="CQ13" s="66">
        <f t="shared" si="28"/>
        <v>-135.02199999999999</v>
      </c>
      <c r="CR13" s="66">
        <f t="shared" si="29"/>
        <v>-75.944447999999994</v>
      </c>
      <c r="CS13" s="108">
        <f t="shared" si="14"/>
        <v>-216.14601769911502</v>
      </c>
      <c r="CT13" s="21">
        <f t="shared" si="45"/>
        <v>-0.57344669277299032</v>
      </c>
      <c r="CU13" s="21">
        <f t="shared" si="45"/>
        <v>-0.56418767152476801</v>
      </c>
      <c r="CV13" s="21">
        <f t="shared" si="45"/>
        <v>-0.30534134354592857</v>
      </c>
      <c r="CW13">
        <v>201</v>
      </c>
      <c r="CX13">
        <f t="shared" si="16"/>
        <v>-123</v>
      </c>
      <c r="CY13">
        <f t="shared" si="17"/>
        <v>-121</v>
      </c>
      <c r="CZ13" s="21">
        <v>-0.53900000000000003</v>
      </c>
      <c r="DA13" s="21">
        <f t="shared" si="46"/>
        <v>-0.53743536994196506</v>
      </c>
      <c r="DB13" s="28">
        <v>37661</v>
      </c>
      <c r="DC13" s="179">
        <v>47661</v>
      </c>
      <c r="DD13" s="108">
        <v>124506.06</v>
      </c>
      <c r="DE13" s="28">
        <v>0</v>
      </c>
      <c r="DF13" s="28">
        <v>47661</v>
      </c>
      <c r="DG13" s="28">
        <v>113016</v>
      </c>
      <c r="DH13" s="28">
        <v>0</v>
      </c>
      <c r="DI13" s="28">
        <f t="shared" si="18"/>
        <v>113016</v>
      </c>
      <c r="DJ13" s="28">
        <f t="shared" si="19"/>
        <v>21621.789789789789</v>
      </c>
      <c r="DK13" s="130">
        <f t="shared" si="20"/>
        <v>5.2269493459495315</v>
      </c>
      <c r="DL13" s="30">
        <f t="shared" si="21"/>
        <v>2.597530830610332</v>
      </c>
      <c r="DM13" s="28">
        <f t="shared" si="30"/>
        <v>113016</v>
      </c>
      <c r="DN13" s="28">
        <f t="shared" si="47"/>
        <v>66585.159</v>
      </c>
      <c r="DO13" s="28">
        <f t="shared" si="48"/>
        <v>31769.422566371679</v>
      </c>
      <c r="DP13" s="28">
        <f t="shared" si="49"/>
        <v>69294.123000000007</v>
      </c>
      <c r="DQ13" s="28">
        <f t="shared" si="31"/>
        <v>-21633.123000000007</v>
      </c>
      <c r="DR13" s="23">
        <f t="shared" si="50"/>
        <v>0.2247773457987928</v>
      </c>
      <c r="DS13" s="66">
        <f t="shared" si="32"/>
        <v>46430.841</v>
      </c>
      <c r="DT13" s="28">
        <f t="shared" si="33"/>
        <v>-31769.422566371679</v>
      </c>
      <c r="DU13" s="23">
        <f t="shared" si="51"/>
        <v>0.36990228597226021</v>
      </c>
      <c r="DV13" s="30">
        <f t="shared" si="51"/>
        <v>-9.6363864939934096E-2</v>
      </c>
      <c r="DW13" s="214">
        <f t="shared" si="34"/>
        <v>-0.22175035210353078</v>
      </c>
      <c r="DX13" s="108">
        <v>126304</v>
      </c>
      <c r="DY13" s="108">
        <f t="shared" si="35"/>
        <v>-86845.06</v>
      </c>
      <c r="DZ13" s="108">
        <f t="shared" si="36"/>
        <v>-78643</v>
      </c>
      <c r="EA13" s="21">
        <v>-0.41221000000000002</v>
      </c>
      <c r="EB13" s="21">
        <f t="shared" si="52"/>
        <v>-0.36316589130227445</v>
      </c>
      <c r="EC13" s="21">
        <f t="shared" si="23"/>
        <v>-0.24061649734602797</v>
      </c>
      <c r="ED13" s="21">
        <f t="shared" si="37"/>
        <v>-0.37705814889083444</v>
      </c>
      <c r="EE13" s="23">
        <f t="shared" si="24"/>
        <v>0.88789170506853565</v>
      </c>
      <c r="EF13" s="21">
        <f t="shared" si="38"/>
        <v>-0.19610710127489009</v>
      </c>
    </row>
    <row r="14" spans="1:136" x14ac:dyDescent="0.25">
      <c r="A14" s="7" t="s">
        <v>138</v>
      </c>
      <c r="B14" s="7" t="s">
        <v>131</v>
      </c>
      <c r="C14" s="212">
        <f t="shared" si="0"/>
        <v>41</v>
      </c>
      <c r="D14">
        <v>41</v>
      </c>
      <c r="E14" s="83">
        <v>89.5</v>
      </c>
      <c r="F14" s="60">
        <v>85</v>
      </c>
      <c r="G14" s="85">
        <f t="shared" si="1"/>
        <v>2.1829268292682928</v>
      </c>
      <c r="H14" s="109">
        <f t="shared" si="2"/>
        <v>2.0731707317073171</v>
      </c>
      <c r="I14" s="109">
        <f t="shared" si="39"/>
        <v>5.1248467852507459E-2</v>
      </c>
      <c r="J14" s="86">
        <f>H14/H16</f>
        <v>5.2932944303435397E-2</v>
      </c>
      <c r="K14" s="28">
        <v>0</v>
      </c>
      <c r="L14" s="28">
        <v>0</v>
      </c>
      <c r="M14" s="28">
        <f t="shared" si="3"/>
        <v>0</v>
      </c>
      <c r="N14" s="28">
        <f t="shared" si="4"/>
        <v>0</v>
      </c>
      <c r="O14" s="34">
        <f>N14/N16</f>
        <v>0</v>
      </c>
      <c r="P14" s="34">
        <f t="shared" si="40"/>
        <v>0</v>
      </c>
      <c r="Q14" s="34">
        <f t="shared" si="5"/>
        <v>3.1759766582061234E-2</v>
      </c>
      <c r="R14" s="39">
        <f t="shared" si="6"/>
        <v>3.0749080711504475E-2</v>
      </c>
      <c r="S14" s="24">
        <v>-0.65600000000000003</v>
      </c>
      <c r="T14">
        <v>-0.40500000000000003</v>
      </c>
      <c r="U14" s="24">
        <f t="shared" si="7"/>
        <v>-0.65515539435749182</v>
      </c>
      <c r="V14" s="194">
        <v>41</v>
      </c>
      <c r="W14" s="24">
        <v>-0.27504575975468892</v>
      </c>
      <c r="X14" s="24">
        <f t="shared" si="25"/>
        <v>-0.65924698637182544</v>
      </c>
      <c r="Z14" s="31"/>
      <c r="AA14" s="31"/>
      <c r="AB14" s="310">
        <v>42</v>
      </c>
      <c r="AC14" s="31"/>
      <c r="AD14" s="31"/>
      <c r="AE14" s="31"/>
      <c r="AF14" s="31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1"/>
      <c r="AU14" s="31"/>
      <c r="AV14" s="58"/>
      <c r="AW14" s="49"/>
      <c r="AX14" s="49"/>
      <c r="AY14" s="49"/>
      <c r="AZ14" s="49"/>
      <c r="BA14" s="21"/>
      <c r="BB14" s="49"/>
      <c r="BC14" s="49"/>
      <c r="BD14" s="49"/>
      <c r="BE14" s="49"/>
      <c r="BF14" s="21"/>
      <c r="BG14" s="249" t="s">
        <v>434</v>
      </c>
      <c r="BL14" s="249" t="s">
        <v>435</v>
      </c>
      <c r="BO14" s="249" t="s">
        <v>439</v>
      </c>
      <c r="BP14">
        <v>179</v>
      </c>
      <c r="BQ14">
        <v>179</v>
      </c>
      <c r="BR14">
        <f t="shared" si="9"/>
        <v>0</v>
      </c>
      <c r="BS14">
        <v>318</v>
      </c>
      <c r="BT14" s="28">
        <v>255</v>
      </c>
      <c r="BU14" s="28">
        <v>380</v>
      </c>
      <c r="BV14" s="28">
        <v>219</v>
      </c>
      <c r="BW14" s="108">
        <f t="shared" si="41"/>
        <v>510.44395280235989</v>
      </c>
      <c r="BX14" s="108">
        <f t="shared" si="42"/>
        <v>517.50199999999995</v>
      </c>
      <c r="BY14" s="108">
        <f t="shared" si="26"/>
        <v>-137.50199999999995</v>
      </c>
      <c r="BZ14" s="21">
        <f t="shared" si="43"/>
        <v>-0.50328879446255093</v>
      </c>
      <c r="CA14" s="28"/>
      <c r="CB14" s="28"/>
      <c r="CC14" s="28"/>
      <c r="CD14" s="21"/>
      <c r="CE14" s="21"/>
      <c r="CF14" s="21"/>
      <c r="CG14" s="21"/>
      <c r="CH14" s="66">
        <v>80</v>
      </c>
      <c r="CI14" s="66">
        <f t="shared" si="27"/>
        <v>299</v>
      </c>
      <c r="CJ14" s="66">
        <v>157</v>
      </c>
      <c r="CK14" s="66">
        <f t="shared" si="10"/>
        <v>237</v>
      </c>
      <c r="CL14" s="66">
        <f t="shared" si="11"/>
        <v>320.51801801801804</v>
      </c>
      <c r="CM14" s="58">
        <f t="shared" si="12"/>
        <v>0.73942800927552521</v>
      </c>
      <c r="CN14" s="58">
        <f t="shared" si="13"/>
        <v>7.2405471799613208E-2</v>
      </c>
      <c r="CO14" s="66">
        <f t="shared" si="44"/>
        <v>335.62599999999998</v>
      </c>
      <c r="CP14" s="66">
        <f t="shared" si="53"/>
        <v>224.656384</v>
      </c>
      <c r="CQ14" s="66">
        <f t="shared" si="28"/>
        <v>-36.625999999999976</v>
      </c>
      <c r="CR14" s="66">
        <f t="shared" si="29"/>
        <v>-5.6563840000000027</v>
      </c>
      <c r="CS14" s="108">
        <f t="shared" si="14"/>
        <v>-255.44395280235989</v>
      </c>
      <c r="CT14" s="21">
        <f t="shared" si="45"/>
        <v>-0.45092985835425609</v>
      </c>
      <c r="CU14" s="21">
        <f t="shared" si="45"/>
        <v>-0.41693259077249062</v>
      </c>
      <c r="CV14" s="21">
        <f t="shared" si="45"/>
        <v>-0.36085605730627662</v>
      </c>
      <c r="CW14">
        <v>317</v>
      </c>
      <c r="CX14">
        <f t="shared" si="16"/>
        <v>-139</v>
      </c>
      <c r="CY14">
        <f t="shared" si="17"/>
        <v>-138</v>
      </c>
      <c r="CZ14" s="21">
        <v>-0.55700000000000005</v>
      </c>
      <c r="DA14" s="21">
        <f t="shared" si="46"/>
        <v>-0.55650565726248635</v>
      </c>
      <c r="DB14" s="28">
        <v>0</v>
      </c>
      <c r="DC14" s="179">
        <v>0</v>
      </c>
      <c r="DD14" s="108">
        <v>152295.82999999999</v>
      </c>
      <c r="DE14" s="28">
        <v>0</v>
      </c>
      <c r="DF14" s="28">
        <v>0</v>
      </c>
      <c r="DG14" s="28">
        <v>0</v>
      </c>
      <c r="DH14" s="28">
        <v>7981</v>
      </c>
      <c r="DI14" s="28">
        <f t="shared" si="18"/>
        <v>7981</v>
      </c>
      <c r="DJ14" s="28">
        <f t="shared" si="19"/>
        <v>56757.198198198195</v>
      </c>
      <c r="DK14" s="31">
        <f t="shared" si="20"/>
        <v>0.14061652536353289</v>
      </c>
      <c r="DL14" s="30">
        <f t="shared" si="21"/>
        <v>-0.52978937870125542</v>
      </c>
      <c r="DM14" s="28">
        <f t="shared" si="30"/>
        <v>0</v>
      </c>
      <c r="DN14" s="28">
        <f t="shared" si="47"/>
        <v>101110.79700000001</v>
      </c>
      <c r="DO14" s="28">
        <f t="shared" si="48"/>
        <v>48242.456489675511</v>
      </c>
      <c r="DP14" s="28">
        <f t="shared" si="49"/>
        <v>105224.409</v>
      </c>
      <c r="DQ14" s="28">
        <f t="shared" si="31"/>
        <v>-105224.409</v>
      </c>
      <c r="DR14" s="21">
        <f t="shared" si="50"/>
        <v>6.0406418073064988E-2</v>
      </c>
      <c r="DS14" s="66">
        <f t="shared" si="32"/>
        <v>-101110.79700000001</v>
      </c>
      <c r="DT14" s="28">
        <f t="shared" si="33"/>
        <v>-48242.456489675511</v>
      </c>
      <c r="DU14" s="21">
        <f t="shared" si="51"/>
        <v>3.5682328998741034E-2</v>
      </c>
      <c r="DV14" s="30">
        <f t="shared" si="51"/>
        <v>-0.14633031342730732</v>
      </c>
      <c r="DW14" s="214">
        <f t="shared" si="34"/>
        <v>-0.27504575975468892</v>
      </c>
      <c r="DX14" s="108">
        <v>153942</v>
      </c>
      <c r="DY14" s="108">
        <f t="shared" si="35"/>
        <v>-152295.82999999999</v>
      </c>
      <c r="DZ14" s="108">
        <f t="shared" si="36"/>
        <v>-153942</v>
      </c>
      <c r="EA14" s="21">
        <v>-0.80313000000000001</v>
      </c>
      <c r="EB14" s="21">
        <f t="shared" si="52"/>
        <v>-0.81335898003583407</v>
      </c>
      <c r="EC14" s="21">
        <f t="shared" si="23"/>
        <v>-0.27781070944830455</v>
      </c>
      <c r="ED14" s="21">
        <f t="shared" si="37"/>
        <v>-0.30869167983441731</v>
      </c>
      <c r="EE14" s="24">
        <f t="shared" si="24"/>
        <v>-0.16847246840073427</v>
      </c>
      <c r="EF14" s="21">
        <f t="shared" si="38"/>
        <v>-0.25628498341305728</v>
      </c>
    </row>
    <row r="15" spans="1:136" x14ac:dyDescent="0.25">
      <c r="C15" s="1">
        <f>SUM(C3:C14)</f>
        <v>1314</v>
      </c>
      <c r="D15" s="1">
        <f>SUM(D3:D14)</f>
        <v>1314</v>
      </c>
      <c r="E15" s="110">
        <f>SUM(E3:E14)</f>
        <v>7107</v>
      </c>
      <c r="F15" s="80">
        <f>SUM(F3:F14)</f>
        <v>6126.5</v>
      </c>
      <c r="G15" s="111">
        <f t="shared" si="1"/>
        <v>5.4086757990867582</v>
      </c>
      <c r="H15" s="111">
        <f t="shared" si="2"/>
        <v>4.6624809741248097</v>
      </c>
      <c r="I15" s="111">
        <f>SUM(I3:I14)</f>
        <v>1</v>
      </c>
      <c r="J15" s="112">
        <f>SUM(J3:J14)</f>
        <v>1</v>
      </c>
      <c r="K15" s="45">
        <f>SUM(K3:K14)</f>
        <v>970457</v>
      </c>
      <c r="L15" s="45">
        <f>SUM(L3:L14)</f>
        <v>515034</v>
      </c>
      <c r="M15" s="45">
        <f t="shared" si="3"/>
        <v>738.55175038051755</v>
      </c>
      <c r="N15" s="45">
        <f t="shared" si="4"/>
        <v>391.95890410958901</v>
      </c>
      <c r="O15" s="47">
        <f>SUM(O3:O14)</f>
        <v>1</v>
      </c>
      <c r="P15" s="47">
        <f>SUM(P3:P14)</f>
        <v>1</v>
      </c>
      <c r="Q15" s="47">
        <f>SUM(Q3:Q14)</f>
        <v>1</v>
      </c>
      <c r="R15" s="71">
        <f>SUM(R3:R14)</f>
        <v>1</v>
      </c>
      <c r="S15" s="71"/>
      <c r="T15" s="47"/>
      <c r="U15" s="47"/>
      <c r="V15" s="142">
        <f>SUM(V3:V14)</f>
        <v>1356</v>
      </c>
      <c r="W15" s="142"/>
      <c r="X15" s="47"/>
      <c r="Y15" s="51">
        <f t="shared" ref="Y15:AW15" si="54">SUM(Y3:Y14)</f>
        <v>2244684.0333812442</v>
      </c>
      <c r="Z15" s="51" t="e">
        <f t="shared" si="54"/>
        <v>#VALUE!</v>
      </c>
      <c r="AA15" s="51"/>
      <c r="AB15" s="105">
        <f>SUM(AB3:AB14)</f>
        <v>1332</v>
      </c>
      <c r="AC15" s="51">
        <f>SUM(AC3:AC14)</f>
        <v>2244684.0333812442</v>
      </c>
      <c r="AD15" s="51"/>
      <c r="AE15" s="51">
        <f>SUM(AE3:AE14)</f>
        <v>250.38470910752361</v>
      </c>
      <c r="AF15" s="51">
        <f>SUM(AF3:AF14)</f>
        <v>246.956544017608</v>
      </c>
      <c r="AG15" s="59">
        <f>SUM(AG3:AG14)</f>
        <v>2209172.5627544736</v>
      </c>
      <c r="AH15" s="59" t="e">
        <f>SUM(AH3:AH14)</f>
        <v>#DIV/0!</v>
      </c>
      <c r="AI15" s="59"/>
      <c r="AJ15" s="59" t="e">
        <f t="shared" ref="AJ15:AT15" si="55">SUM(AJ3:AJ14)</f>
        <v>#DIV/0!</v>
      </c>
      <c r="AK15" s="59" t="e">
        <f t="shared" si="55"/>
        <v>#DIV/0!</v>
      </c>
      <c r="AL15" s="59">
        <f>SUM(AL3:AL14)</f>
        <v>2034909.0885319237</v>
      </c>
      <c r="AM15" s="59">
        <f t="shared" si="55"/>
        <v>2226928.2980678589</v>
      </c>
      <c r="AN15" s="59">
        <f>SUM(AN3:AN14)</f>
        <v>2162921.8948892141</v>
      </c>
      <c r="AO15" s="59">
        <f t="shared" si="55"/>
        <v>2209172.5627544736</v>
      </c>
      <c r="AP15" s="59">
        <f>SUM(AP3:AP14)</f>
        <v>2034909.0885319237</v>
      </c>
      <c r="AQ15" s="59"/>
      <c r="AR15" s="59">
        <f>SUM(AR3:AR14)</f>
        <v>241.74253109433209</v>
      </c>
      <c r="AS15" s="59">
        <f t="shared" si="55"/>
        <v>235.47363548480928</v>
      </c>
      <c r="AT15" s="51" t="e">
        <f t="shared" si="55"/>
        <v>#DIV/0!</v>
      </c>
      <c r="AU15" s="51">
        <f>SUM(AU3:AU5)</f>
        <v>247.00208922574188</v>
      </c>
      <c r="AV15" s="59">
        <f>SUM(AV3:AV14)</f>
        <v>1</v>
      </c>
      <c r="AW15" s="50" t="e">
        <f t="shared" si="54"/>
        <v>#VALUE!</v>
      </c>
      <c r="AX15" s="50"/>
      <c r="AY15" s="50" t="e">
        <f>SUM(AY3:AY14)</f>
        <v>#DIV/0!</v>
      </c>
      <c r="AZ15" s="50" t="e">
        <f>SUM(AZ3:AZ14)</f>
        <v>#DIV/0!</v>
      </c>
      <c r="BA15" s="44"/>
      <c r="BB15" s="50"/>
      <c r="BC15" s="50"/>
      <c r="BD15" s="50"/>
      <c r="BE15" s="50"/>
      <c r="BF15" s="50"/>
      <c r="BG15" s="127">
        <v>2209172.5627544736</v>
      </c>
      <c r="BH15" s="31"/>
      <c r="BI15" s="31"/>
      <c r="BJ15" s="31"/>
      <c r="BK15" s="31"/>
      <c r="BL15" s="53">
        <f>BG15/AS15</f>
        <v>9381.8255203223816</v>
      </c>
      <c r="BO15" s="23">
        <f>SUM(ED3,ED4,ED9)</f>
        <v>2.1867187378002653</v>
      </c>
      <c r="BP15" s="1">
        <f>SUM(BP3:BP14)</f>
        <v>14214</v>
      </c>
      <c r="BQ15" s="1">
        <f>SUM(BQ3:BQ14)</f>
        <v>14086</v>
      </c>
      <c r="BR15" s="1"/>
      <c r="BT15" s="45">
        <f>SUM(BT3:BT14)</f>
        <v>16882</v>
      </c>
      <c r="BU15" s="45">
        <f>SUM(BU3:BU14)</f>
        <v>23082</v>
      </c>
      <c r="BV15" s="45">
        <f>SUM(BV3:BV14)</f>
        <v>9557</v>
      </c>
      <c r="BW15" s="1"/>
      <c r="BX15" s="1"/>
      <c r="BY15" s="1"/>
      <c r="BZ15" s="1"/>
      <c r="CA15" s="45">
        <f>SUM(CA3:CA14)</f>
        <v>1866422.9999999998</v>
      </c>
      <c r="CB15" s="45">
        <f>SUM(CB3:CB14)</f>
        <v>2036834.8837621326</v>
      </c>
      <c r="CC15" s="45">
        <f>SUM(CC3:CC14)</f>
        <v>1866422.9522049027</v>
      </c>
      <c r="CD15" s="44">
        <f>SUM(CD3:CD14)</f>
        <v>232.8994695762953</v>
      </c>
      <c r="CE15" s="44">
        <f>SUM(CE3:CE14)</f>
        <v>1</v>
      </c>
      <c r="CF15" s="1"/>
      <c r="CG15" s="1"/>
      <c r="CH15" s="105">
        <f>SUM(CH3:CH14)</f>
        <v>5131</v>
      </c>
      <c r="CI15" s="105">
        <f>SUM(CI3:CI14)</f>
        <v>14681</v>
      </c>
      <c r="CJ15" s="105">
        <f>SUM(CJ3:CJ14)</f>
        <v>5034</v>
      </c>
      <c r="CK15" s="105">
        <f>SUM(CK3:CK14)</f>
        <v>10165</v>
      </c>
      <c r="CL15" s="105"/>
      <c r="CM15" s="105"/>
      <c r="CN15" s="105"/>
      <c r="CO15" s="105"/>
      <c r="CP15" s="52"/>
      <c r="CQ15" s="52"/>
      <c r="CR15" s="52"/>
      <c r="CS15" s="1"/>
      <c r="CT15" s="1"/>
      <c r="CU15" s="1"/>
      <c r="CV15" s="1"/>
      <c r="DB15" s="45">
        <f>SUM(DB3:DB14)</f>
        <v>970457</v>
      </c>
      <c r="DC15" s="45">
        <f>SUM(DC3:DC14)</f>
        <v>980456.7699999999</v>
      </c>
      <c r="DE15" s="45">
        <f>SUM(DE3:DE14)</f>
        <v>1595531</v>
      </c>
      <c r="DF15" s="45">
        <f>SUM(DF3:DF14)</f>
        <v>1984718</v>
      </c>
      <c r="DG15" s="45">
        <f>SUM(DG3:DG14)</f>
        <v>463033</v>
      </c>
      <c r="DH15" s="45">
        <f>SUM(DH3:DH14)</f>
        <v>1336981</v>
      </c>
      <c r="DI15" s="45">
        <f>SUM(DI3:DI14)</f>
        <v>1800014</v>
      </c>
      <c r="DJ15" s="45"/>
      <c r="DK15" s="45"/>
      <c r="DL15" s="45"/>
      <c r="DM15" s="45">
        <f>SUM(DM3:DM14)</f>
        <v>2058564</v>
      </c>
      <c r="DN15" s="45"/>
      <c r="DO15" s="45"/>
      <c r="DP15" s="45"/>
      <c r="DQ15" s="45"/>
      <c r="DR15" s="45"/>
      <c r="DS15" s="105"/>
      <c r="DT15" s="45"/>
      <c r="DU15" s="45"/>
      <c r="DV15" s="45"/>
      <c r="DW15" s="105"/>
    </row>
    <row r="16" spans="1:136" ht="15.75" thickBot="1" x14ac:dyDescent="0.3">
      <c r="C16" s="1">
        <v>743</v>
      </c>
      <c r="E16" s="113"/>
      <c r="F16" s="114"/>
      <c r="G16" s="102">
        <f>SUM(G3:G14)</f>
        <v>42.594967630071068</v>
      </c>
      <c r="H16" s="102">
        <f>SUM(H3:H14)</f>
        <v>39.165981771634918</v>
      </c>
      <c r="I16" s="102"/>
      <c r="J16" s="115"/>
      <c r="M16" s="45">
        <f>SUM(M3:M14)</f>
        <v>16513.167234274883</v>
      </c>
      <c r="N16" s="45">
        <f>SUM(N3:N14)</f>
        <v>9619.32608598146</v>
      </c>
      <c r="AA16" s="178" t="s">
        <v>262</v>
      </c>
      <c r="AB16" s="309"/>
      <c r="AC16" s="178"/>
      <c r="AD16" s="178"/>
      <c r="AE16" s="178" t="s">
        <v>263</v>
      </c>
      <c r="AM16" s="58">
        <f>AM15-AG15</f>
        <v>17755.735313385259</v>
      </c>
      <c r="AN16" s="58">
        <f>AN15-AL15</f>
        <v>128012.80635729036</v>
      </c>
      <c r="BA16" s="21"/>
      <c r="BQ16" s="143">
        <f>(BQ15/BP15)*100</f>
        <v>99.099479386520329</v>
      </c>
      <c r="CA16" s="28"/>
      <c r="CB16" s="28">
        <f>CB15-CA15</f>
        <v>170411.88376213284</v>
      </c>
      <c r="CC16" s="28"/>
      <c r="DY16" s="1" t="s">
        <v>255</v>
      </c>
      <c r="DZ16" s="108">
        <f>AVERAGE(DZ3:DZ14)</f>
        <v>-17900.11181818182</v>
      </c>
    </row>
    <row r="17" spans="1:130" ht="18.75" x14ac:dyDescent="0.3">
      <c r="A17" s="13"/>
      <c r="C17" s="1">
        <f>C16/C15</f>
        <v>0.56544901065449016</v>
      </c>
      <c r="Y17" s="178" t="s">
        <v>261</v>
      </c>
      <c r="AA17" s="31">
        <f>Y3-AA3</f>
        <v>-33362.926536917919</v>
      </c>
      <c r="AB17" s="58"/>
      <c r="AC17" s="31"/>
      <c r="AD17" s="31"/>
      <c r="AE17" s="34">
        <f>ABS(AA17)/Y3</f>
        <v>4.324203557505775E-2</v>
      </c>
      <c r="BA17" s="21"/>
      <c r="BT17" s="21"/>
      <c r="BU17" s="21"/>
      <c r="BV17" s="21"/>
      <c r="BW17" s="21"/>
      <c r="BX17" s="21"/>
      <c r="BY17" s="21">
        <f>AVERAGE(BY3:BY14)</f>
        <v>542.41527272727285</v>
      </c>
      <c r="BZ17" s="21"/>
      <c r="CA17" s="28"/>
      <c r="CB17" s="28"/>
      <c r="CC17" s="28"/>
      <c r="CD17" s="21">
        <f>14750+44060</f>
        <v>58810</v>
      </c>
      <c r="CE17" s="21"/>
      <c r="CF17" s="21"/>
      <c r="CG17" s="21"/>
      <c r="CH17" s="24"/>
      <c r="CI17" s="24"/>
      <c r="CJ17" s="24"/>
      <c r="CK17" s="360" t="s">
        <v>514</v>
      </c>
      <c r="CL17" s="323">
        <f>CK15/AB15</f>
        <v>7.6313813813813818</v>
      </c>
      <c r="CM17" s="323"/>
      <c r="CN17" s="323"/>
      <c r="CO17" s="24"/>
      <c r="CP17" s="24"/>
      <c r="CQ17" s="21">
        <f>AVERAGE(CQ3:CQ14)</f>
        <v>325.52581818181824</v>
      </c>
      <c r="CR17" s="21">
        <f>AVERAGE(CR3:CR14)</f>
        <v>193.35464145454551</v>
      </c>
      <c r="CS17" s="21">
        <f>AVERAGE(CS3:CS14)</f>
        <v>5.6843418860808015E-14</v>
      </c>
      <c r="CT17" s="21"/>
      <c r="CU17" s="21"/>
      <c r="CW17" s="1" t="s">
        <v>256</v>
      </c>
      <c r="CX17">
        <f>AVERAGE(CX3:CX14)</f>
        <v>365.81818181818181</v>
      </c>
      <c r="CY17">
        <f>AVERAGE(CY3:CY14)</f>
        <v>358.09090909090907</v>
      </c>
      <c r="DH17" s="360" t="s">
        <v>514</v>
      </c>
      <c r="DI17" s="28">
        <f>DI15/AB15</f>
        <v>1351.3618618618618</v>
      </c>
      <c r="DQ17" s="21">
        <f>AVERAGE(DQ3:DQ14)</f>
        <v>-135944.25854545456</v>
      </c>
      <c r="DS17" s="21">
        <f>AVERAGE(DS3:DS14)</f>
        <v>-116862.78654545458</v>
      </c>
      <c r="DT17" s="21">
        <f>AVERAGE(DT3:DT14)</f>
        <v>8.5988589985804129E-12</v>
      </c>
      <c r="DU17" s="21"/>
      <c r="DY17" s="1" t="s">
        <v>252</v>
      </c>
      <c r="DZ17">
        <f>STDEV(DZ3:DZ14)</f>
        <v>167259.34245642016</v>
      </c>
    </row>
    <row r="18" spans="1:130" ht="18.75" x14ac:dyDescent="0.3">
      <c r="A18" s="13"/>
      <c r="AA18" s="31">
        <f>Y4-AA4</f>
        <v>38909.16160773579</v>
      </c>
      <c r="AB18" s="58"/>
      <c r="AC18" s="31"/>
      <c r="AD18" s="31"/>
      <c r="AE18" s="34">
        <f>AA18/Y4</f>
        <v>3.1208282754471073E-2</v>
      </c>
      <c r="BO18" s="237" t="s">
        <v>367</v>
      </c>
      <c r="BQ18" s="204" t="s">
        <v>324</v>
      </c>
      <c r="BT18" s="21">
        <f>BT15/V15</f>
        <v>12.449852507374631</v>
      </c>
      <c r="BU18" s="21">
        <f>BU15/V15</f>
        <v>17.022123893805311</v>
      </c>
      <c r="BV18" s="21">
        <f>BV15/V15</f>
        <v>7.0479351032448374</v>
      </c>
      <c r="BW18" s="21"/>
      <c r="BX18" s="21"/>
      <c r="BY18" s="21">
        <f>STDEV(BY3:BY14)</f>
        <v>1350.9485611602754</v>
      </c>
      <c r="BZ18" s="21"/>
      <c r="CA18" s="21"/>
      <c r="CB18" s="21"/>
      <c r="CC18" s="21"/>
      <c r="CD18" s="21"/>
      <c r="CE18" s="21"/>
      <c r="CF18" s="21"/>
      <c r="CG18" s="21"/>
      <c r="CH18" s="24">
        <f>CI15/V15</f>
        <v>10.826696165191741</v>
      </c>
      <c r="CI18" s="24"/>
      <c r="CJ18" s="24"/>
      <c r="CK18" s="24"/>
      <c r="CL18" s="360" t="s">
        <v>517</v>
      </c>
      <c r="CM18" s="24">
        <f>AVERAGE(CM3:CM14)</f>
        <v>0.71147536169310899</v>
      </c>
      <c r="CN18" s="24"/>
      <c r="CO18" s="24"/>
      <c r="CP18" s="24"/>
      <c r="CQ18" s="21">
        <f>STDEV(CQ3:CQ14)</f>
        <v>803.12228492376141</v>
      </c>
      <c r="CR18" s="21">
        <f>STDEV(CR3:CR14)</f>
        <v>477.32182577960356</v>
      </c>
      <c r="CS18" s="21">
        <f>STDEV(CS3:CS14)</f>
        <v>707.88323385563081</v>
      </c>
      <c r="CT18" s="21"/>
      <c r="CU18" s="21"/>
      <c r="CV18" s="237" t="s">
        <v>367</v>
      </c>
      <c r="CW18" s="1" t="s">
        <v>252</v>
      </c>
      <c r="CX18">
        <f>STDEV(CX3:CX14)</f>
        <v>906.21584825932268</v>
      </c>
      <c r="CY18">
        <f>STDEV(CY3:CY14)</f>
        <v>891.43911228366619</v>
      </c>
      <c r="DC18" s="204" t="s">
        <v>324</v>
      </c>
      <c r="DE18">
        <f>DE15/V15</f>
        <v>1176.6452802359881</v>
      </c>
      <c r="DF18">
        <f>DF15/V15</f>
        <v>1463.656342182891</v>
      </c>
      <c r="DG18">
        <f>DM15/V15</f>
        <v>1518.1150442477876</v>
      </c>
      <c r="DI18" s="360" t="s">
        <v>517</v>
      </c>
      <c r="DJ18" s="21">
        <f>AVERAGE(DK3:DK14)</f>
        <v>1.0022760052155297</v>
      </c>
      <c r="DQ18" s="21">
        <f>STDEV(DQ3:DQ14)</f>
        <v>508552.74199998355</v>
      </c>
      <c r="DS18" s="21">
        <f>STDEV(DS3:DS14)</f>
        <v>441450.7120880576</v>
      </c>
      <c r="DT18" s="21">
        <f>STDEV(DT3:DT14)</f>
        <v>329681.9049980439</v>
      </c>
      <c r="DU18" s="21"/>
    </row>
    <row r="19" spans="1:130" ht="18.75" x14ac:dyDescent="0.3">
      <c r="A19" s="13"/>
      <c r="AA19" s="31">
        <f>Y5-AA5</f>
        <v>-5546.2350708176091</v>
      </c>
      <c r="AB19" s="58"/>
      <c r="AC19" s="31"/>
      <c r="AD19" s="31"/>
      <c r="AE19" s="34">
        <f>ABS(AA19)/Y5</f>
        <v>2.4498881443969694E-2</v>
      </c>
      <c r="BO19" s="237" t="s">
        <v>399</v>
      </c>
      <c r="BQ19" s="204" t="s">
        <v>325</v>
      </c>
      <c r="BT19">
        <v>9.0611859999999993</v>
      </c>
      <c r="BU19">
        <v>12.622</v>
      </c>
      <c r="BV19">
        <v>5.4794239999999999</v>
      </c>
      <c r="CH19" s="42">
        <v>8.1859999999999999</v>
      </c>
      <c r="CL19" s="325" t="s">
        <v>518</v>
      </c>
      <c r="CM19" s="24">
        <f>STDEV(CM3:CM14)</f>
        <v>0.38605711540388782</v>
      </c>
      <c r="CV19" s="237" t="s">
        <v>399</v>
      </c>
      <c r="DC19" s="204" t="s">
        <v>325</v>
      </c>
      <c r="DE19">
        <v>2041.6220000000001</v>
      </c>
      <c r="DF19">
        <v>2566.4490000000001</v>
      </c>
      <c r="DG19">
        <v>2466.1170000000002</v>
      </c>
      <c r="DI19" s="325" t="s">
        <v>518</v>
      </c>
      <c r="DJ19" s="21">
        <f>STDEV(DK5:DK14)</f>
        <v>1.6264189402292277</v>
      </c>
    </row>
    <row r="20" spans="1:130" ht="18.75" x14ac:dyDescent="0.3">
      <c r="A20" s="13"/>
      <c r="BQ20" s="233" t="s">
        <v>362</v>
      </c>
      <c r="DC20" s="233" t="s">
        <v>363</v>
      </c>
      <c r="DE20">
        <v>2023</v>
      </c>
      <c r="DG20">
        <v>2024</v>
      </c>
    </row>
    <row r="21" spans="1:130" ht="18.75" x14ac:dyDescent="0.3">
      <c r="A21" s="13"/>
    </row>
    <row r="22" spans="1:130" ht="18.75" x14ac:dyDescent="0.3">
      <c r="A22" s="13"/>
    </row>
    <row r="23" spans="1:130" ht="18.75" x14ac:dyDescent="0.3">
      <c r="A23" s="13"/>
    </row>
    <row r="24" spans="1:130" ht="18.75" x14ac:dyDescent="0.3">
      <c r="A24" s="13"/>
    </row>
    <row r="25" spans="1:130" ht="18.75" x14ac:dyDescent="0.3">
      <c r="A25" s="13"/>
    </row>
    <row r="26" spans="1:130" ht="18.75" x14ac:dyDescent="0.3">
      <c r="A26" s="13"/>
    </row>
    <row r="27" spans="1:130" ht="18.75" x14ac:dyDescent="0.3">
      <c r="A27" s="13"/>
    </row>
    <row r="28" spans="1:130" ht="18.75" x14ac:dyDescent="0.3">
      <c r="A28" s="13"/>
    </row>
    <row r="29" spans="1:130" ht="18.75" x14ac:dyDescent="0.3">
      <c r="A29" s="13"/>
    </row>
    <row r="30" spans="1:130" ht="18.75" x14ac:dyDescent="0.3">
      <c r="A30" s="13"/>
    </row>
    <row r="31" spans="1:130" ht="18.75" x14ac:dyDescent="0.3">
      <c r="A31" s="13"/>
    </row>
    <row r="32" spans="1:130" ht="18.75" x14ac:dyDescent="0.3">
      <c r="A32" s="13"/>
    </row>
    <row r="33" spans="1:1" ht="18.75" x14ac:dyDescent="0.3">
      <c r="A33" s="13"/>
    </row>
    <row r="34" spans="1:1" ht="18.75" x14ac:dyDescent="0.3">
      <c r="A34" s="13"/>
    </row>
    <row r="35" spans="1:1" ht="18.75" x14ac:dyDescent="0.3">
      <c r="A35" s="13"/>
    </row>
    <row r="36" spans="1:1" ht="18.75" x14ac:dyDescent="0.3">
      <c r="A36" s="13"/>
    </row>
    <row r="37" spans="1:1" ht="18.75" x14ac:dyDescent="0.3">
      <c r="A37" s="13"/>
    </row>
    <row r="38" spans="1:1" ht="18.75" x14ac:dyDescent="0.3">
      <c r="A38" s="13"/>
    </row>
    <row r="39" spans="1:1" ht="18.75" x14ac:dyDescent="0.3">
      <c r="A39" s="13"/>
    </row>
    <row r="40" spans="1:1" ht="18.75" x14ac:dyDescent="0.3">
      <c r="A40" s="13"/>
    </row>
    <row r="41" spans="1:1" ht="18.75" x14ac:dyDescent="0.3">
      <c r="A41" s="13"/>
    </row>
  </sheetData>
  <dataValidations disablePrompts="1" count="1">
    <dataValidation type="list" showInputMessage="1" showErrorMessage="1" sqref="D1">
      <formula1>$A$17:$A$41</formula1>
    </dataValidation>
  </dataValidations>
  <pageMargins left="0.75" right="0.75" top="1" bottom="1" header="0.5" footer="0.5"/>
  <pageSetup orientation="portrait" r:id="rId1"/>
  <ignoredErrors>
    <ignoredError sqref="N15 AE18 AU15 CS7:CS14 DT7:DT14 DT3:DT5 CS3:CS5" formula="1"/>
    <ignoredError sqref="H16 V15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8"/>
  <sheetViews>
    <sheetView topLeftCell="B1" workbookViewId="0">
      <pane ySplit="2" topLeftCell="A3" activePane="bottomLeft" state="frozen"/>
      <selection pane="bottomLeft" activeCell="BU9" sqref="BU9"/>
    </sheetView>
  </sheetViews>
  <sheetFormatPr defaultColWidth="8.5703125" defaultRowHeight="15" x14ac:dyDescent="0.25"/>
  <cols>
    <col min="1" max="1" width="48" bestFit="1" customWidth="1"/>
    <col min="2" max="2" width="60.5703125" customWidth="1"/>
    <col min="3" max="3" width="9" style="1" customWidth="1"/>
    <col min="4" max="4" width="16.42578125" hidden="1" customWidth="1"/>
    <col min="5" max="5" width="12.140625" hidden="1" customWidth="1"/>
    <col min="6" max="6" width="13.42578125" style="15" hidden="1" customWidth="1"/>
    <col min="7" max="7" width="13.42578125" hidden="1" customWidth="1"/>
    <col min="8" max="9" width="16.42578125" hidden="1" customWidth="1"/>
    <col min="10" max="11" width="13.85546875" hidden="1" customWidth="1"/>
    <col min="12" max="12" width="20.140625" style="15" hidden="1" customWidth="1"/>
    <col min="13" max="13" width="20.140625" hidden="1" customWidth="1"/>
    <col min="14" max="16" width="14.5703125" hidden="1" customWidth="1"/>
    <col min="17" max="17" width="13.85546875" hidden="1" customWidth="1"/>
    <col min="18" max="19" width="14" hidden="1" customWidth="1"/>
    <col min="20" max="20" width="15.42578125" hidden="1" customWidth="1"/>
    <col min="21" max="21" width="14.140625" hidden="1" customWidth="1"/>
    <col min="22" max="22" width="8.140625" style="15" bestFit="1" customWidth="1"/>
    <col min="23" max="23" width="6.42578125" style="15" hidden="1" customWidth="1"/>
    <col min="24" max="24" width="22" style="15" hidden="1" customWidth="1"/>
    <col min="25" max="25" width="11.5703125" hidden="1" customWidth="1"/>
    <col min="26" max="27" width="11.140625" hidden="1" customWidth="1"/>
    <col min="28" max="28" width="12.140625" hidden="1" customWidth="1"/>
    <col min="29" max="29" width="12.85546875" hidden="1" customWidth="1"/>
    <col min="30" max="30" width="11.140625" hidden="1" customWidth="1"/>
    <col min="31" max="32" width="11.5703125" hidden="1" customWidth="1"/>
    <col min="33" max="33" width="14.42578125" hidden="1" customWidth="1"/>
    <col min="34" max="34" width="13.5703125" hidden="1" customWidth="1"/>
    <col min="35" max="35" width="11.140625" hidden="1" customWidth="1"/>
    <col min="36" max="36" width="18.140625" hidden="1" customWidth="1"/>
    <col min="37" max="37" width="12.5703125" hidden="1" customWidth="1"/>
    <col min="38" max="38" width="8.28515625" bestFit="1" customWidth="1"/>
    <col min="39" max="39" width="9.5703125" hidden="1" customWidth="1"/>
    <col min="40" max="43" width="11.140625" hidden="1" customWidth="1"/>
    <col min="44" max="44" width="11.140625" bestFit="1" customWidth="1"/>
    <col min="45" max="45" width="11.140625" customWidth="1"/>
    <col min="46" max="46" width="11.140625" style="15" hidden="1" customWidth="1"/>
    <col min="47" max="47" width="13.42578125" hidden="1" customWidth="1"/>
    <col min="48" max="51" width="15" hidden="1" customWidth="1"/>
    <col min="52" max="52" width="11.5703125" hidden="1" customWidth="1"/>
    <col min="53" max="53" width="13.85546875" hidden="1" customWidth="1"/>
    <col min="54" max="54" width="11.5703125" hidden="1" customWidth="1"/>
    <col min="55" max="55" width="18.5703125" hidden="1" customWidth="1"/>
    <col min="56" max="56" width="11.140625" hidden="1" customWidth="1"/>
    <col min="57" max="57" width="0" hidden="1" customWidth="1"/>
    <col min="58" max="59" width="12.140625" hidden="1" customWidth="1"/>
    <col min="60" max="60" width="19.5703125" hidden="1" customWidth="1"/>
    <col min="61" max="61" width="12.42578125" hidden="1" customWidth="1"/>
    <col min="62" max="62" width="18.140625" hidden="1" customWidth="1"/>
    <col min="63" max="63" width="10" hidden="1" customWidth="1"/>
    <col min="64" max="64" width="16" hidden="1" customWidth="1"/>
    <col min="65" max="65" width="7.140625" hidden="1" customWidth="1"/>
    <col min="66" max="66" width="0" hidden="1" customWidth="1"/>
    <col min="67" max="67" width="7.42578125" hidden="1" customWidth="1"/>
    <col min="68" max="69" width="10" hidden="1" customWidth="1"/>
    <col min="70" max="70" width="10" customWidth="1"/>
    <col min="71" max="71" width="7.42578125" bestFit="1" customWidth="1"/>
    <col min="72" max="72" width="10" customWidth="1"/>
    <col min="73" max="73" width="9.5703125" bestFit="1" customWidth="1"/>
    <col min="74" max="74" width="11.28515625" bestFit="1" customWidth="1"/>
    <col min="75" max="75" width="11.7109375" bestFit="1" customWidth="1"/>
    <col min="76" max="76" width="12.5703125" bestFit="1" customWidth="1"/>
    <col min="77" max="77" width="10" customWidth="1"/>
    <col min="78" max="78" width="7.42578125" bestFit="1" customWidth="1"/>
    <col min="79" max="79" width="9.5703125" hidden="1" customWidth="1"/>
    <col min="80" max="80" width="10.42578125" hidden="1" customWidth="1"/>
    <col min="81" max="81" width="12.42578125" hidden="1" customWidth="1"/>
    <col min="82" max="82" width="10.140625" hidden="1" customWidth="1"/>
    <col min="83" max="83" width="12.85546875" hidden="1" customWidth="1"/>
    <col min="84" max="84" width="10.85546875" hidden="1" customWidth="1"/>
    <col min="85" max="85" width="13.140625" hidden="1" customWidth="1"/>
    <col min="86" max="86" width="11.140625" hidden="1" customWidth="1"/>
    <col min="87" max="87" width="13.5703125" hidden="1" customWidth="1"/>
    <col min="88" max="88" width="11.5703125" hidden="1" customWidth="1"/>
    <col min="89" max="89" width="9.140625" style="15" hidden="1" customWidth="1"/>
    <col min="90" max="90" width="11.5703125" hidden="1" customWidth="1"/>
    <col min="91" max="91" width="9" hidden="1" customWidth="1"/>
    <col min="92" max="92" width="15" hidden="1" customWidth="1"/>
    <col min="93" max="93" width="11.5703125" hidden="1" customWidth="1"/>
    <col min="94" max="94" width="15.5703125" hidden="1" customWidth="1"/>
    <col min="95" max="95" width="12.42578125" hidden="1" customWidth="1"/>
    <col min="96" max="96" width="18.42578125" hidden="1" customWidth="1"/>
    <col min="97" max="97" width="9.5703125" hidden="1" customWidth="1"/>
    <col min="98" max="98" width="15.85546875" hidden="1" customWidth="1"/>
    <col min="99" max="100" width="0" hidden="1" customWidth="1"/>
    <col min="101" max="101" width="10.5703125" hidden="1" customWidth="1"/>
    <col min="102" max="102" width="8.42578125" bestFit="1" customWidth="1"/>
    <col min="103" max="106" width="10.5703125" customWidth="1"/>
    <col min="107" max="107" width="8.5703125" bestFit="1" customWidth="1"/>
    <col min="108" max="108" width="10.42578125" hidden="1" customWidth="1"/>
    <col min="109" max="109" width="11" hidden="1" customWidth="1"/>
    <col min="110" max="110" width="10.85546875" hidden="1" customWidth="1"/>
    <col min="111" max="111" width="13.5703125" hidden="1" customWidth="1"/>
    <col min="112" max="113" width="11.5703125" hidden="1" customWidth="1"/>
    <col min="114" max="114" width="14.42578125" hidden="1" customWidth="1"/>
    <col min="115" max="115" width="10" hidden="1" customWidth="1"/>
    <col min="116" max="116" width="9.85546875" hidden="1" customWidth="1"/>
    <col min="117" max="117" width="12.5703125" style="15" hidden="1" customWidth="1"/>
    <col min="118" max="118" width="11.5703125" style="15" hidden="1" customWidth="1"/>
    <col min="119" max="119" width="14.85546875" hidden="1" customWidth="1"/>
    <col min="120" max="120" width="11.5703125" hidden="1" customWidth="1"/>
    <col min="121" max="121" width="15.5703125" hidden="1" customWidth="1"/>
    <col min="122" max="122" width="0" hidden="1" customWidth="1"/>
    <col min="123" max="123" width="13.85546875" hidden="1" customWidth="1"/>
    <col min="124" max="124" width="10.85546875" hidden="1" customWidth="1"/>
    <col min="125" max="125" width="10.42578125" hidden="1" customWidth="1"/>
    <col min="126" max="128" width="10.42578125" customWidth="1"/>
    <col min="129" max="129" width="11.7109375" bestFit="1" customWidth="1"/>
    <col min="130" max="130" width="11.7109375" customWidth="1"/>
    <col min="131" max="131" width="8.28515625" bestFit="1" customWidth="1"/>
    <col min="132" max="132" width="0" style="21" hidden="1" customWidth="1"/>
  </cols>
  <sheetData>
    <row r="1" spans="1:132" ht="30" x14ac:dyDescent="0.25">
      <c r="C1" s="134"/>
      <c r="D1" s="4" t="s">
        <v>24</v>
      </c>
      <c r="E1" s="4" t="s">
        <v>25</v>
      </c>
      <c r="F1" s="74" t="s">
        <v>156</v>
      </c>
      <c r="G1" s="75" t="s">
        <v>156</v>
      </c>
      <c r="H1" s="76" t="s">
        <v>150</v>
      </c>
      <c r="I1" s="76" t="s">
        <v>150</v>
      </c>
      <c r="J1" s="76"/>
      <c r="K1" s="78"/>
      <c r="L1" s="18"/>
      <c r="M1" s="19" t="s">
        <v>151</v>
      </c>
      <c r="N1" s="19"/>
      <c r="O1" s="19"/>
      <c r="P1" s="19"/>
      <c r="Q1" s="19"/>
      <c r="AS1" s="441" t="s">
        <v>551</v>
      </c>
      <c r="BD1" s="55"/>
      <c r="BI1" t="s">
        <v>176</v>
      </c>
      <c r="BJ1" s="265"/>
      <c r="BR1" s="448">
        <v>953989</v>
      </c>
    </row>
    <row r="2" spans="1:132" x14ac:dyDescent="0.25">
      <c r="A2" s="5" t="s">
        <v>0</v>
      </c>
      <c r="B2" s="5" t="s">
        <v>1</v>
      </c>
      <c r="C2" s="6" t="s">
        <v>313</v>
      </c>
      <c r="F2" s="79" t="s">
        <v>180</v>
      </c>
      <c r="G2" s="80" t="s">
        <v>188</v>
      </c>
      <c r="H2" s="80" t="s">
        <v>183</v>
      </c>
      <c r="I2" s="80" t="s">
        <v>182</v>
      </c>
      <c r="J2" s="81" t="s">
        <v>185</v>
      </c>
      <c r="K2" s="82" t="s">
        <v>184</v>
      </c>
      <c r="L2" s="1" t="s">
        <v>167</v>
      </c>
      <c r="M2" s="1" t="s">
        <v>166</v>
      </c>
      <c r="N2" s="1" t="s">
        <v>186</v>
      </c>
      <c r="O2" s="1" t="s">
        <v>187</v>
      </c>
      <c r="P2" s="1" t="s">
        <v>185</v>
      </c>
      <c r="Q2" s="1" t="s">
        <v>184</v>
      </c>
      <c r="R2" s="1" t="s">
        <v>171</v>
      </c>
      <c r="S2" s="1" t="s">
        <v>172</v>
      </c>
      <c r="T2" s="1" t="s">
        <v>170</v>
      </c>
      <c r="U2" s="1" t="s">
        <v>169</v>
      </c>
      <c r="V2" s="52" t="s">
        <v>312</v>
      </c>
      <c r="W2" s="52" t="s">
        <v>333</v>
      </c>
      <c r="X2" s="52" t="s">
        <v>284</v>
      </c>
      <c r="Y2" s="1" t="s">
        <v>360</v>
      </c>
      <c r="Z2" s="1" t="s">
        <v>173</v>
      </c>
      <c r="AA2" s="1" t="s">
        <v>396</v>
      </c>
      <c r="AB2" s="1" t="s">
        <v>239</v>
      </c>
      <c r="AC2" s="188" t="s">
        <v>277</v>
      </c>
      <c r="AD2" s="1" t="s">
        <v>177</v>
      </c>
      <c r="AE2" s="1" t="s">
        <v>174</v>
      </c>
      <c r="AF2" s="1" t="s">
        <v>397</v>
      </c>
      <c r="AG2" s="1" t="s">
        <v>409</v>
      </c>
      <c r="AH2" s="1" t="s">
        <v>412</v>
      </c>
      <c r="AI2" s="1" t="s">
        <v>358</v>
      </c>
      <c r="AJ2" s="1" t="s">
        <v>259</v>
      </c>
      <c r="AK2" s="1" t="s">
        <v>194</v>
      </c>
      <c r="AL2" s="1" t="s">
        <v>504</v>
      </c>
      <c r="AM2" s="1" t="s">
        <v>398</v>
      </c>
      <c r="AN2" s="1" t="s">
        <v>360</v>
      </c>
      <c r="AO2" s="1" t="s">
        <v>444</v>
      </c>
      <c r="AP2" s="1" t="s">
        <v>474</v>
      </c>
      <c r="AQ2" s="1" t="s">
        <v>437</v>
      </c>
      <c r="AR2" s="1" t="s">
        <v>436</v>
      </c>
      <c r="AS2" s="1" t="s">
        <v>475</v>
      </c>
      <c r="AT2" s="52" t="s">
        <v>471</v>
      </c>
      <c r="AU2" s="1" t="s">
        <v>433</v>
      </c>
      <c r="AV2" s="1" t="s">
        <v>407</v>
      </c>
      <c r="AW2" s="1" t="s">
        <v>408</v>
      </c>
      <c r="AX2" s="1" t="s">
        <v>410</v>
      </c>
      <c r="AY2" s="1" t="s">
        <v>411</v>
      </c>
      <c r="AZ2" s="1" t="s">
        <v>470</v>
      </c>
      <c r="BA2" s="1" t="s">
        <v>432</v>
      </c>
      <c r="BB2" s="1" t="s">
        <v>357</v>
      </c>
      <c r="BC2" s="1" t="s">
        <v>257</v>
      </c>
      <c r="BD2" s="1"/>
      <c r="BE2" s="1" t="s">
        <v>2</v>
      </c>
      <c r="BF2" s="15"/>
      <c r="BG2" s="33" t="s">
        <v>179</v>
      </c>
      <c r="BH2" s="33"/>
      <c r="BI2" s="67">
        <v>1.845</v>
      </c>
      <c r="BJ2" s="24"/>
      <c r="BK2" s="1" t="s">
        <v>220</v>
      </c>
      <c r="BL2" s="1" t="s">
        <v>240</v>
      </c>
      <c r="BM2" s="1" t="s">
        <v>233</v>
      </c>
      <c r="BN2" s="1" t="s">
        <v>221</v>
      </c>
      <c r="BO2" s="1" t="s">
        <v>334</v>
      </c>
      <c r="BP2" s="1" t="s">
        <v>376</v>
      </c>
      <c r="BQ2" s="1" t="s">
        <v>422</v>
      </c>
      <c r="BR2" s="1"/>
      <c r="BS2" s="52" t="s">
        <v>548</v>
      </c>
      <c r="BT2" s="52" t="s">
        <v>549</v>
      </c>
      <c r="BU2" s="52" t="s">
        <v>550</v>
      </c>
      <c r="BV2" s="52" t="s">
        <v>546</v>
      </c>
      <c r="BW2" s="52" t="s">
        <v>545</v>
      </c>
      <c r="BX2" s="1"/>
      <c r="BY2" s="1"/>
      <c r="BZ2" s="1" t="s">
        <v>445</v>
      </c>
      <c r="CA2" s="1" t="s">
        <v>446</v>
      </c>
      <c r="CB2" s="1" t="s">
        <v>462</v>
      </c>
      <c r="CC2" s="1" t="s">
        <v>423</v>
      </c>
      <c r="CD2" s="1" t="s">
        <v>327</v>
      </c>
      <c r="CE2" s="1" t="s">
        <v>380</v>
      </c>
      <c r="CF2" s="1" t="s">
        <v>463</v>
      </c>
      <c r="CG2" s="1" t="s">
        <v>429</v>
      </c>
      <c r="CH2" s="1" t="s">
        <v>328</v>
      </c>
      <c r="CI2" s="1" t="s">
        <v>382</v>
      </c>
      <c r="CJ2" s="1" t="s">
        <v>381</v>
      </c>
      <c r="CK2" s="52" t="s">
        <v>464</v>
      </c>
      <c r="CL2" s="1" t="s">
        <v>430</v>
      </c>
      <c r="CM2" s="1" t="s">
        <v>329</v>
      </c>
      <c r="CN2" s="1" t="s">
        <v>234</v>
      </c>
      <c r="CO2" s="1" t="s">
        <v>222</v>
      </c>
      <c r="CP2" s="1" t="s">
        <v>235</v>
      </c>
      <c r="CQ2" s="1" t="s">
        <v>223</v>
      </c>
      <c r="CR2" s="1" t="s">
        <v>236</v>
      </c>
      <c r="CS2" s="1" t="s">
        <v>224</v>
      </c>
      <c r="CT2" s="1" t="s">
        <v>264</v>
      </c>
      <c r="CU2" s="1" t="s">
        <v>225</v>
      </c>
      <c r="CV2" s="1" t="s">
        <v>330</v>
      </c>
      <c r="CW2" s="1" t="s">
        <v>377</v>
      </c>
      <c r="CX2" s="1" t="s">
        <v>512</v>
      </c>
      <c r="CY2" s="1" t="s">
        <v>513</v>
      </c>
      <c r="CZ2" s="1" t="s">
        <v>515</v>
      </c>
      <c r="DA2" s="1" t="s">
        <v>516</v>
      </c>
      <c r="DB2" s="1" t="s">
        <v>519</v>
      </c>
      <c r="DC2" s="1" t="s">
        <v>447</v>
      </c>
      <c r="DD2" s="1" t="s">
        <v>448</v>
      </c>
      <c r="DE2" s="1" t="s">
        <v>465</v>
      </c>
      <c r="DF2" s="1" t="s">
        <v>331</v>
      </c>
      <c r="DG2" s="1" t="s">
        <v>386</v>
      </c>
      <c r="DH2" s="1" t="s">
        <v>466</v>
      </c>
      <c r="DI2" s="1" t="s">
        <v>332</v>
      </c>
      <c r="DJ2" s="1" t="s">
        <v>387</v>
      </c>
      <c r="DK2" s="1" t="s">
        <v>467</v>
      </c>
      <c r="DL2" s="1" t="s">
        <v>326</v>
      </c>
      <c r="DM2" s="52" t="s">
        <v>388</v>
      </c>
      <c r="DN2" s="52" t="s">
        <v>310</v>
      </c>
      <c r="DO2" s="1" t="s">
        <v>271</v>
      </c>
      <c r="DP2" s="1" t="s">
        <v>226</v>
      </c>
      <c r="DQ2" s="1" t="s">
        <v>272</v>
      </c>
      <c r="DR2" s="1" t="s">
        <v>227</v>
      </c>
      <c r="DS2" s="1" t="s">
        <v>273</v>
      </c>
      <c r="DT2" s="1" t="s">
        <v>413</v>
      </c>
      <c r="DU2" s="1" t="s">
        <v>440</v>
      </c>
      <c r="DV2" s="1" t="s">
        <v>520</v>
      </c>
      <c r="DW2" s="1" t="s">
        <v>521</v>
      </c>
      <c r="DX2" s="1" t="s">
        <v>529</v>
      </c>
      <c r="DY2" s="1" t="s">
        <v>530</v>
      </c>
      <c r="DZ2" s="1" t="s">
        <v>531</v>
      </c>
      <c r="EA2" s="1" t="s">
        <v>533</v>
      </c>
      <c r="EB2" s="44" t="s">
        <v>477</v>
      </c>
    </row>
    <row r="3" spans="1:132" x14ac:dyDescent="0.25">
      <c r="A3" s="7" t="s">
        <v>60</v>
      </c>
      <c r="B3" s="7" t="s">
        <v>63</v>
      </c>
      <c r="C3" s="315">
        <f t="shared" ref="C3:C11" si="0">SUM(D3:E3)</f>
        <v>41</v>
      </c>
      <c r="D3" s="315">
        <v>41</v>
      </c>
      <c r="E3" s="312">
        <v>0</v>
      </c>
      <c r="F3" s="316">
        <v>485.5</v>
      </c>
      <c r="G3" s="313">
        <v>299</v>
      </c>
      <c r="H3" s="317">
        <f>F3/C3</f>
        <v>11.841463414634147</v>
      </c>
      <c r="I3" s="318">
        <f>G3/C3</f>
        <v>7.2926829268292686</v>
      </c>
      <c r="J3" s="318">
        <f>H3/H$14</f>
        <v>0.26855711961887407</v>
      </c>
      <c r="K3" s="319">
        <f>I3/I14</f>
        <v>0.28933640284874024</v>
      </c>
      <c r="L3" s="310">
        <v>53270</v>
      </c>
      <c r="M3" s="320">
        <v>0</v>
      </c>
      <c r="N3" s="320">
        <f>L3/C3</f>
        <v>1299.2682926829268</v>
      </c>
      <c r="O3" s="320"/>
      <c r="P3" s="321">
        <f>N3/N$13</f>
        <v>0.20931699390894795</v>
      </c>
      <c r="Q3" s="322"/>
      <c r="R3" s="322">
        <f t="shared" ref="R3:R11" si="1">(0.6*K3)+(0.4*Q3)</f>
        <v>0.17360184170924414</v>
      </c>
      <c r="S3" s="322">
        <f t="shared" ref="S3:S11" si="2">(0.6*J3)+(0.4*P3)</f>
        <v>0.24486106933490365</v>
      </c>
      <c r="T3" s="323">
        <v>-7.2999999999999995E-2</v>
      </c>
      <c r="U3" s="312">
        <v>0.38</v>
      </c>
      <c r="V3" s="314">
        <v>41</v>
      </c>
      <c r="W3" s="211">
        <v>0.32747375497885034</v>
      </c>
      <c r="X3" s="24">
        <f>(0.6*CR3)+(0.4*DS3)</f>
        <v>9.1132766323651221E-2</v>
      </c>
      <c r="AA3" s="56" t="e">
        <f>AI3*BH$8</f>
        <v>#DIV/0!</v>
      </c>
      <c r="AF3" s="56" t="e">
        <f>SUM(AG3:AH3)</f>
        <v>#VALUE!</v>
      </c>
      <c r="AG3" s="56" t="e">
        <f>AW3*BH6</f>
        <v>#VALUE!</v>
      </c>
      <c r="AH3" s="31"/>
      <c r="AI3" s="49" t="e">
        <f>BB4*V3</f>
        <v>#DIV/0!</v>
      </c>
      <c r="AL3" s="28">
        <v>35</v>
      </c>
      <c r="AN3" s="31"/>
      <c r="AO3" s="31"/>
      <c r="AP3" s="31"/>
      <c r="AS3" s="15"/>
      <c r="AV3" s="49" t="e">
        <f>CJ3/BJ9</f>
        <v>#VALUE!</v>
      </c>
      <c r="AW3" s="49" t="e">
        <f>V3*AV3</f>
        <v>#VALUE!</v>
      </c>
      <c r="AX3" s="49"/>
      <c r="AY3" s="49"/>
      <c r="AZ3" s="49"/>
      <c r="BA3" s="49"/>
      <c r="BB3" s="21" t="e">
        <f>DT3/BJ5</f>
        <v>#DIV/0!</v>
      </c>
      <c r="BD3" s="58"/>
      <c r="BE3" s="15"/>
      <c r="BF3" s="72"/>
      <c r="BG3" s="59"/>
      <c r="BH3" s="123"/>
      <c r="BJ3" s="15"/>
      <c r="BK3">
        <v>971</v>
      </c>
      <c r="BL3">
        <v>971</v>
      </c>
      <c r="BM3">
        <f>BK3-BL3</f>
        <v>0</v>
      </c>
      <c r="BN3">
        <v>139</v>
      </c>
      <c r="BO3" s="207">
        <v>872</v>
      </c>
      <c r="BP3" s="207">
        <v>1230</v>
      </c>
      <c r="BQ3" s="207">
        <v>410</v>
      </c>
      <c r="BR3" s="207"/>
      <c r="BS3" s="207"/>
      <c r="BT3" s="207"/>
      <c r="BU3" s="207"/>
      <c r="BV3" s="205"/>
      <c r="BW3" s="205"/>
      <c r="BX3" s="323" t="s">
        <v>544</v>
      </c>
      <c r="BY3" s="323">
        <f>SUM(EA4,EA5)</f>
        <v>2.1984677032989373</v>
      </c>
      <c r="BZ3" s="207">
        <v>209</v>
      </c>
      <c r="CA3" s="207">
        <f t="shared" ref="CA3:CA11" si="3">BQ3+BZ3</f>
        <v>619</v>
      </c>
      <c r="CB3" s="207">
        <f t="shared" ref="CB3:CB11" si="4">V3*BZ$16</f>
        <v>621.58460000000002</v>
      </c>
      <c r="CC3" s="207">
        <f t="shared" ref="CC3:CC11" si="5">V3*BQ$16</f>
        <v>391.61219700000004</v>
      </c>
      <c r="CD3" s="207">
        <f>V3*BO$15</f>
        <v>689.22554890219556</v>
      </c>
      <c r="CE3" s="207">
        <f t="shared" ref="CE3:CE11" si="6">V3*BP$16</f>
        <v>830.947</v>
      </c>
      <c r="CF3" s="207">
        <f t="shared" ref="CF3:CF11" si="7">CA3-CC3</f>
        <v>227.38780299999996</v>
      </c>
      <c r="CG3" s="207">
        <f t="shared" ref="CG3:CG11" si="8">BQ3-CC3</f>
        <v>18.387802999999963</v>
      </c>
      <c r="CH3" s="207">
        <f t="shared" ref="CH3:CH6" si="9">BO3-CD3</f>
        <v>182.77445109780444</v>
      </c>
      <c r="CI3" s="207">
        <f t="shared" ref="CI3:CI11" si="10">BP3-CE3</f>
        <v>399.053</v>
      </c>
      <c r="CJ3" s="206">
        <f>(CI3-CI$12)/CI$13</f>
        <v>0.48301581273839389</v>
      </c>
      <c r="CK3" s="211">
        <f t="shared" ref="CK3:CK11" si="11">(CF3-CF$12)/CF$13</f>
        <v>-0.29318177315576893</v>
      </c>
      <c r="CL3" s="205">
        <f t="shared" ref="CL3:CL11" si="12">(CG3-CG$12)/CG$13</f>
        <v>-4.6347015408837622E-2</v>
      </c>
      <c r="CM3" s="206">
        <f>(CH3-CH$12)/CH$13</f>
        <v>0.31663692398675536</v>
      </c>
      <c r="CN3">
        <v>151</v>
      </c>
      <c r="CO3">
        <f>BK3-BN3</f>
        <v>832</v>
      </c>
      <c r="CP3">
        <f>BL3-CN3</f>
        <v>820</v>
      </c>
      <c r="CQ3">
        <v>0.187</v>
      </c>
      <c r="CR3" s="21">
        <f>(CP3-CP$13)/CP$14</f>
        <v>0.19024164020366996</v>
      </c>
      <c r="CS3" s="28">
        <v>53270</v>
      </c>
      <c r="CT3" s="180">
        <v>19870.25</v>
      </c>
      <c r="CU3">
        <v>74227</v>
      </c>
      <c r="CV3" s="207">
        <v>68870</v>
      </c>
      <c r="CW3" s="207">
        <v>103871</v>
      </c>
      <c r="CX3" s="207">
        <v>181</v>
      </c>
      <c r="CY3" s="207">
        <f>BZ3+CX3</f>
        <v>390</v>
      </c>
      <c r="CZ3" s="207">
        <f>AL3*CY$14</f>
        <v>403.81455399061036</v>
      </c>
      <c r="DA3" s="362">
        <f>CY3/CZ3</f>
        <v>0.96578985612556301</v>
      </c>
      <c r="DB3" s="362">
        <f>(DA3-CZ$15)/CZ$16</f>
        <v>-7.8146474185262008E-2</v>
      </c>
      <c r="DC3" s="207">
        <v>50000</v>
      </c>
      <c r="DD3" s="207">
        <f t="shared" ref="DD3:DD11" si="13">CV3+DC3</f>
        <v>118870</v>
      </c>
      <c r="DE3" s="207">
        <f t="shared" ref="DE3:DE11" si="14">V3*DC$16</f>
        <v>92852.904999999999</v>
      </c>
      <c r="DF3" s="207">
        <f>V3*CV$15</f>
        <v>37129.960079840319</v>
      </c>
      <c r="DG3" s="207">
        <f>V3*CW$16</f>
        <v>56702.426000000007</v>
      </c>
      <c r="DH3" s="207">
        <f t="shared" ref="DH3:DH11" si="15">DD3-DE3</f>
        <v>26017.095000000001</v>
      </c>
      <c r="DI3" s="207">
        <f>CV3-DF3</f>
        <v>31740.039920159681</v>
      </c>
      <c r="DJ3" s="207">
        <f t="shared" ref="DJ3:DJ11" si="16">CW3-DG3</f>
        <v>47168.573999999993</v>
      </c>
      <c r="DK3" s="205">
        <f t="shared" ref="DK3:DK11" si="17">(DH3-DH$12)/DH$13</f>
        <v>0.70652229853793336</v>
      </c>
      <c r="DL3" s="208">
        <f t="shared" ref="DL3:DM6" si="18">(DI3-DI$12)/DI$13</f>
        <v>0.43000007087992298</v>
      </c>
      <c r="DM3" s="210">
        <f t="shared" si="18"/>
        <v>0.65730235018291916</v>
      </c>
      <c r="DN3" s="210">
        <f>(0.6*CM3)+(0.4*DL3)</f>
        <v>0.36198218274402238</v>
      </c>
      <c r="DO3">
        <v>22333</v>
      </c>
      <c r="DP3">
        <f>CS3-CU3</f>
        <v>-20957</v>
      </c>
      <c r="DQ3" s="28">
        <f>CT3-DO3</f>
        <v>-2462.75</v>
      </c>
      <c r="DR3">
        <v>-0.46300000000000002</v>
      </c>
      <c r="DS3" s="21">
        <f>(DQ3-DQ$13)/DQ$14</f>
        <v>-5.7530544496376894E-2</v>
      </c>
      <c r="DT3" s="23">
        <f>(0.6*CJ3)+(0.4*DM3)</f>
        <v>0.55273042771620395</v>
      </c>
      <c r="DU3" s="21">
        <f t="shared" ref="DU3:DU11" si="19">(0.6*CL3)+(0.4*DL3)</f>
        <v>0.14419181910666662</v>
      </c>
      <c r="DV3" s="28">
        <v>11200</v>
      </c>
      <c r="DW3" s="28">
        <f>DC3+DV3</f>
        <v>61200</v>
      </c>
      <c r="DX3" s="28">
        <f>AL3*DW$14</f>
        <v>92576.889671361496</v>
      </c>
      <c r="DY3" s="21">
        <f>DW3/DX3</f>
        <v>0.66107211224371165</v>
      </c>
      <c r="DZ3" s="21">
        <f>(DY3-DX$15)/DX$16</f>
        <v>-0.31226173029239512</v>
      </c>
      <c r="EA3" s="21">
        <f>(0.6*DB3)+(0.4*DZ3)</f>
        <v>-0.17179257662811526</v>
      </c>
      <c r="EB3" s="21">
        <f t="shared" ref="EB3:EB11" si="20">(0.6*CK3)+(0.4*DK3)</f>
        <v>0.10669985552171199</v>
      </c>
    </row>
    <row r="4" spans="1:132" x14ac:dyDescent="0.25">
      <c r="A4" s="9" t="s">
        <v>60</v>
      </c>
      <c r="B4" s="9" t="s">
        <v>65</v>
      </c>
      <c r="C4" s="315">
        <f t="shared" si="0"/>
        <v>94</v>
      </c>
      <c r="D4" s="315">
        <v>94</v>
      </c>
      <c r="E4" s="312">
        <v>0</v>
      </c>
      <c r="F4" s="316">
        <v>831.5</v>
      </c>
      <c r="G4" s="313">
        <v>502.5</v>
      </c>
      <c r="H4" s="317">
        <f>F4/C4</f>
        <v>8.8457446808510642</v>
      </c>
      <c r="I4" s="318">
        <f>G4/C4</f>
        <v>5.3457446808510642</v>
      </c>
      <c r="J4" s="318">
        <f>H4/H$14</f>
        <v>0.20061605809949923</v>
      </c>
      <c r="K4" s="319">
        <f>I4/I14</f>
        <v>0.21209183945389493</v>
      </c>
      <c r="L4" s="310">
        <v>95610</v>
      </c>
      <c r="M4" s="320">
        <v>206835</v>
      </c>
      <c r="N4" s="320">
        <f>L4/C4</f>
        <v>1017.1276595744681</v>
      </c>
      <c r="O4" s="320">
        <f>M4/C4</f>
        <v>2200.372340425532</v>
      </c>
      <c r="P4" s="321">
        <f>N4/N$13</f>
        <v>0.16386307995259297</v>
      </c>
      <c r="Q4" s="322">
        <f>O4/O13</f>
        <v>0.5199270859060815</v>
      </c>
      <c r="R4" s="322">
        <f t="shared" si="1"/>
        <v>0.33522593803476952</v>
      </c>
      <c r="S4" s="322">
        <f t="shared" si="2"/>
        <v>0.18591486684073671</v>
      </c>
      <c r="T4" s="324">
        <v>1.2450000000000001</v>
      </c>
      <c r="U4" s="325">
        <v>1.1499999999999999</v>
      </c>
      <c r="V4" s="314">
        <v>91</v>
      </c>
      <c r="W4" s="206">
        <v>0.8574343023159241</v>
      </c>
      <c r="X4" s="23">
        <f>(0.6*CR4)+(0.4*DS4)</f>
        <v>1.2824316499498281</v>
      </c>
      <c r="Y4" s="56">
        <f>AD4*BG3</f>
        <v>0</v>
      </c>
      <c r="Z4" s="56" t="e">
        <f>AE4*C4</f>
        <v>#VALUE!</v>
      </c>
      <c r="AA4" s="56" t="e">
        <f>AI4*BH$8</f>
        <v>#DIV/0!</v>
      </c>
      <c r="AB4" s="56" t="e">
        <f>AJ4*BH$3</f>
        <v>#DIV/0!</v>
      </c>
      <c r="AC4" s="59" t="e">
        <f>AB4-Y4</f>
        <v>#DIV/0!</v>
      </c>
      <c r="AD4" s="59">
        <f>AK4*C4</f>
        <v>63.430894308943103</v>
      </c>
      <c r="AE4" s="49" t="e">
        <f>U4/BG2</f>
        <v>#VALUE!</v>
      </c>
      <c r="AF4" s="56" t="e">
        <f>SUM(AG4:AH4)</f>
        <v>#VALUE!</v>
      </c>
      <c r="AG4" s="56" t="e">
        <f>AW4*BH6</f>
        <v>#VALUE!</v>
      </c>
      <c r="AH4" s="31"/>
      <c r="AI4" s="49" t="e">
        <f>BB4*V4</f>
        <v>#DIV/0!</v>
      </c>
      <c r="AJ4" s="50" t="e">
        <f>BC4*C4</f>
        <v>#DIV/0!</v>
      </c>
      <c r="AK4" s="49">
        <f>T4/BI$2</f>
        <v>0.67479674796747979</v>
      </c>
      <c r="AL4" s="28">
        <v>89</v>
      </c>
      <c r="AM4" s="57">
        <v>619562.86625499919</v>
      </c>
      <c r="AN4" s="57">
        <f>AU4*BH13</f>
        <v>724506.69635332667</v>
      </c>
      <c r="AO4" s="57">
        <f>AT4*BH$10</f>
        <v>759539.9428344809</v>
      </c>
      <c r="AP4" s="57">
        <f>AVERAGE(AM4,AR4,AO4)</f>
        <v>707651.4349399684</v>
      </c>
      <c r="AQ4" s="57">
        <f>AVERAGE(AM4,AN4)</f>
        <v>672034.78130416293</v>
      </c>
      <c r="AR4" s="56">
        <f>AQ4+(AQ14*BA4)</f>
        <v>743851.495730425</v>
      </c>
      <c r="AS4" s="272">
        <f>AP4-(AP$14*AZ4)</f>
        <v>758879.39384651708</v>
      </c>
      <c r="AT4" s="59">
        <f>V4*AZ4</f>
        <v>57.987691703590635</v>
      </c>
      <c r="AU4" s="49">
        <f>V4*BA4</f>
        <v>55.075770445184197</v>
      </c>
      <c r="AV4" s="49" t="e">
        <f>CJ4/BJ9</f>
        <v>#VALUE!</v>
      </c>
      <c r="AW4" s="49" t="e">
        <f>V4*AV4</f>
        <v>#VALUE!</v>
      </c>
      <c r="AX4" s="49"/>
      <c r="AY4" s="49"/>
      <c r="AZ4" s="21">
        <f>EB4/BJ$10</f>
        <v>0.63722738135813883</v>
      </c>
      <c r="BA4" s="49">
        <f>DU4/BJ$14</f>
        <v>0.60522824665037578</v>
      </c>
      <c r="BB4" s="21" t="e">
        <f>DT4/BJ5</f>
        <v>#DIV/0!</v>
      </c>
      <c r="BC4" s="49" t="e">
        <f>X4/BJ$2</f>
        <v>#DIV/0!</v>
      </c>
      <c r="BD4" s="15"/>
      <c r="BE4" s="39"/>
      <c r="BF4" s="52"/>
      <c r="BG4" s="15"/>
      <c r="BH4" s="15"/>
      <c r="BJ4" s="230"/>
      <c r="BK4">
        <v>1663</v>
      </c>
      <c r="BL4">
        <v>1662</v>
      </c>
      <c r="BM4">
        <f>BK4-BL4</f>
        <v>1</v>
      </c>
      <c r="BN4">
        <v>318</v>
      </c>
      <c r="BO4" s="207">
        <v>2437</v>
      </c>
      <c r="BP4" s="207">
        <v>3030</v>
      </c>
      <c r="BQ4" s="207">
        <v>1899</v>
      </c>
      <c r="BR4" s="207"/>
      <c r="BS4" s="207">
        <f>BV4*BY4</f>
        <v>412018.38269074354</v>
      </c>
      <c r="BT4" s="207">
        <f>AVERAGE(AR4,AS4,BS4)</f>
        <v>638249.75742256187</v>
      </c>
      <c r="BU4" s="449">
        <f>BT4-(BW4*BT$14)</f>
        <v>610415.99495326576</v>
      </c>
      <c r="BV4" s="205">
        <f>AL4*BW4</f>
        <v>23.084570049826286</v>
      </c>
      <c r="BW4" s="205">
        <f>EA4/BY3</f>
        <v>0.25937719157108186</v>
      </c>
      <c r="BX4" s="323" t="s">
        <v>547</v>
      </c>
      <c r="BY4" s="310">
        <f>BR1/BV13</f>
        <v>17848.215574361282</v>
      </c>
      <c r="BZ4" s="207">
        <v>887</v>
      </c>
      <c r="CA4" s="207">
        <f t="shared" si="3"/>
        <v>2786</v>
      </c>
      <c r="CB4" s="207">
        <f t="shared" si="4"/>
        <v>1379.6146000000001</v>
      </c>
      <c r="CC4" s="207">
        <f t="shared" si="5"/>
        <v>869.1880470000001</v>
      </c>
      <c r="CD4" s="207">
        <f>V4*BO$15</f>
        <v>1529.744510978044</v>
      </c>
      <c r="CE4" s="207">
        <f t="shared" si="6"/>
        <v>1844.297</v>
      </c>
      <c r="CF4" s="276">
        <f t="shared" si="7"/>
        <v>1916.8119529999999</v>
      </c>
      <c r="CG4" s="207">
        <f t="shared" si="8"/>
        <v>1029.8119529999999</v>
      </c>
      <c r="CH4" s="207">
        <f t="shared" si="9"/>
        <v>907.25548902195601</v>
      </c>
      <c r="CI4" s="207">
        <f t="shared" si="10"/>
        <v>1185.703</v>
      </c>
      <c r="CJ4" s="206">
        <f>(CI4-CI$12)/CI$13</f>
        <v>1.5916748863104877</v>
      </c>
      <c r="CK4" s="206">
        <f t="shared" si="11"/>
        <v>2.0366138454901677</v>
      </c>
      <c r="CL4" s="206">
        <f t="shared" si="12"/>
        <v>1.8705398493313603</v>
      </c>
      <c r="CM4" s="206">
        <f>(CH4-CH$12)/CH$13</f>
        <v>1.6413433267385462</v>
      </c>
      <c r="CN4">
        <v>345</v>
      </c>
      <c r="CO4">
        <f>BK4-BN4</f>
        <v>1345</v>
      </c>
      <c r="CP4">
        <f>BL4-CN4</f>
        <v>1317</v>
      </c>
      <c r="CQ4">
        <v>1.343</v>
      </c>
      <c r="CR4" s="21">
        <f>(CP4-CP$13)/CP$14</f>
        <v>1.3271165321622753</v>
      </c>
      <c r="CS4" s="28">
        <v>95610</v>
      </c>
      <c r="CT4" s="180">
        <v>95610.05</v>
      </c>
      <c r="CU4">
        <v>46062</v>
      </c>
      <c r="CV4" s="207">
        <v>47948</v>
      </c>
      <c r="CW4" s="207">
        <v>95610</v>
      </c>
      <c r="CX4" s="207">
        <v>591</v>
      </c>
      <c r="CY4" s="207">
        <f>BZ4+CX4</f>
        <v>1478</v>
      </c>
      <c r="CZ4" s="207">
        <f>AL4*CY$14</f>
        <v>1026.8427230046948</v>
      </c>
      <c r="DA4" s="363">
        <f>CY4/CZ4</f>
        <v>1.4393635625864414</v>
      </c>
      <c r="DB4" s="362">
        <f>(DA4-CZ$15)/CZ$16</f>
        <v>1.3359319950856687</v>
      </c>
      <c r="DC4" s="207">
        <v>30086</v>
      </c>
      <c r="DD4" s="207">
        <f t="shared" si="13"/>
        <v>78034</v>
      </c>
      <c r="DE4" s="207">
        <f t="shared" si="14"/>
        <v>206088.155</v>
      </c>
      <c r="DF4" s="207">
        <f>V4*CV$15</f>
        <v>82410.399201596811</v>
      </c>
      <c r="DG4" s="207">
        <f>V4*CW$16</f>
        <v>125851.72600000001</v>
      </c>
      <c r="DH4" s="207">
        <f t="shared" si="15"/>
        <v>-128054.155</v>
      </c>
      <c r="DI4" s="207">
        <f>CV4-DF4</f>
        <v>-34462.399201596811</v>
      </c>
      <c r="DJ4" s="207">
        <f t="shared" si="16"/>
        <v>-30241.72600000001</v>
      </c>
      <c r="DK4" s="205">
        <f t="shared" si="17"/>
        <v>-0.96934497520827112</v>
      </c>
      <c r="DL4" s="208">
        <f t="shared" si="18"/>
        <v>-0.48174654352919599</v>
      </c>
      <c r="DM4" s="210">
        <f t="shared" si="18"/>
        <v>-0.14010991453585683</v>
      </c>
      <c r="DN4" s="209">
        <f>(0.6*CM4)+(0.4*DL4)</f>
        <v>0.79210737863144931</v>
      </c>
      <c r="DO4">
        <v>47386</v>
      </c>
      <c r="DP4">
        <f t="shared" ref="DP4:DP11" si="21">CS4-CU4</f>
        <v>49548</v>
      </c>
      <c r="DQ4" s="28">
        <f>CT4-DO4</f>
        <v>48224.05</v>
      </c>
      <c r="DR4">
        <v>1.0980000000000001</v>
      </c>
      <c r="DS4" s="21">
        <f>(DQ4-DQ$13)/DQ$14</f>
        <v>1.2154043266311574</v>
      </c>
      <c r="DT4" s="23">
        <f>(0.6*CJ4)+(0.4*DM4)</f>
        <v>0.89896096597194974</v>
      </c>
      <c r="DU4" s="23">
        <f t="shared" si="19"/>
        <v>0.92962529218713785</v>
      </c>
      <c r="DV4" s="61">
        <v>14497</v>
      </c>
      <c r="DW4" s="28">
        <f>DC4+DV4</f>
        <v>44583</v>
      </c>
      <c r="DX4" s="28">
        <f>AL4*DW$14</f>
        <v>235409.80516431923</v>
      </c>
      <c r="DY4" s="21">
        <f>DW4/DX4</f>
        <v>0.18938463488757601</v>
      </c>
      <c r="DZ4" s="21">
        <f>(DY4-DX$15)/DX$16</f>
        <v>-0.57831704602499101</v>
      </c>
      <c r="EA4" s="23">
        <f>(0.6*DB4)+(0.4*DZ4)</f>
        <v>0.57023237864140475</v>
      </c>
      <c r="EB4" s="23">
        <f t="shared" si="20"/>
        <v>0.8342303172107921</v>
      </c>
    </row>
    <row r="5" spans="1:132" x14ac:dyDescent="0.25">
      <c r="A5" s="7" t="s">
        <v>60</v>
      </c>
      <c r="B5" s="7" t="s">
        <v>66</v>
      </c>
      <c r="C5" s="315">
        <f t="shared" si="0"/>
        <v>46</v>
      </c>
      <c r="D5" s="315">
        <v>46</v>
      </c>
      <c r="E5" s="312">
        <v>0</v>
      </c>
      <c r="F5" s="316">
        <v>296.5</v>
      </c>
      <c r="G5" s="313">
        <v>75</v>
      </c>
      <c r="H5" s="317">
        <f>F5/C5</f>
        <v>6.4456521739130439</v>
      </c>
      <c r="I5" s="318">
        <f>G5/C5</f>
        <v>1.6304347826086956</v>
      </c>
      <c r="J5" s="318">
        <f>H5/H$14</f>
        <v>0.14618343369215256</v>
      </c>
      <c r="K5" s="319">
        <f>I5/I14</f>
        <v>6.4687322870428679E-2</v>
      </c>
      <c r="L5" s="310">
        <v>107767</v>
      </c>
      <c r="M5" s="320">
        <v>15893</v>
      </c>
      <c r="N5" s="320">
        <f>L5/C5</f>
        <v>2342.7608695652175</v>
      </c>
      <c r="O5" s="320">
        <f>M5/C5</f>
        <v>345.5</v>
      </c>
      <c r="P5" s="321">
        <f>N5/N$13</f>
        <v>0.37742756090221652</v>
      </c>
      <c r="Q5" s="322">
        <f>O5/O13</f>
        <v>8.1638368598021649E-2</v>
      </c>
      <c r="R5" s="322">
        <f t="shared" si="1"/>
        <v>7.146774116146587E-2</v>
      </c>
      <c r="S5" s="322">
        <f t="shared" si="2"/>
        <v>0.23868108457617815</v>
      </c>
      <c r="T5" s="323">
        <v>-8.2000000000000003E-2</v>
      </c>
      <c r="U5" s="312">
        <v>-0.56999999999999995</v>
      </c>
      <c r="V5" s="314">
        <v>40</v>
      </c>
      <c r="W5" s="206">
        <v>0.47100078012510938</v>
      </c>
      <c r="X5" s="24">
        <f>(0.6*CR5)+(0.4*DS5)</f>
        <v>-0.52741220674062139</v>
      </c>
      <c r="Y5" s="51"/>
      <c r="Z5" s="31"/>
      <c r="AA5" s="59"/>
      <c r="AB5" s="31"/>
      <c r="AC5" s="58"/>
      <c r="AD5" s="58"/>
      <c r="AE5" s="49"/>
      <c r="AF5" s="56" t="e">
        <f>SUM(AG5:AH5)</f>
        <v>#DIV/0!</v>
      </c>
      <c r="AG5" s="31"/>
      <c r="AH5" s="56" t="e">
        <f>AY5*BH10</f>
        <v>#DIV/0!</v>
      </c>
      <c r="AI5" s="49"/>
      <c r="AJ5" s="49"/>
      <c r="AK5" s="49"/>
      <c r="AL5" s="28">
        <v>41</v>
      </c>
      <c r="AM5" s="31"/>
      <c r="AN5" s="31"/>
      <c r="AO5" s="31"/>
      <c r="AP5" s="31"/>
      <c r="AQ5" s="31"/>
      <c r="AR5" s="31">
        <v>0</v>
      </c>
      <c r="AS5" s="58">
        <v>0</v>
      </c>
      <c r="AT5" s="58"/>
      <c r="AU5" s="49"/>
      <c r="AV5" s="49"/>
      <c r="AW5" s="49"/>
      <c r="AX5" s="49" t="e">
        <f>DM5/BJ11</f>
        <v>#DIV/0!</v>
      </c>
      <c r="AY5" s="246" t="e">
        <f>V5*AX5</f>
        <v>#DIV/0!</v>
      </c>
      <c r="AZ5" s="279"/>
      <c r="BA5" s="246"/>
      <c r="BB5" s="21"/>
      <c r="BC5" s="49"/>
      <c r="BD5" s="230"/>
      <c r="BE5" s="15"/>
      <c r="BF5" s="15"/>
      <c r="BG5" s="15"/>
      <c r="BH5" s="238"/>
      <c r="BJ5" s="24"/>
      <c r="BK5">
        <v>593</v>
      </c>
      <c r="BL5">
        <v>598</v>
      </c>
      <c r="BM5">
        <f>BK5-BL5</f>
        <v>-5</v>
      </c>
      <c r="BN5">
        <v>156</v>
      </c>
      <c r="BO5" s="207">
        <v>821</v>
      </c>
      <c r="BP5" s="207">
        <v>904</v>
      </c>
      <c r="BQ5" s="207">
        <v>455</v>
      </c>
      <c r="BR5" s="207"/>
      <c r="BS5" s="207">
        <f>BV5*BY4</f>
        <v>541970.61730925657</v>
      </c>
      <c r="BT5" s="207">
        <f>AVERAGE(AR5,AS5,BS5)</f>
        <v>180656.87243641887</v>
      </c>
      <c r="BU5" s="449">
        <f>BT5-(BW5*BT$14)</f>
        <v>101180.65016610327</v>
      </c>
      <c r="BV5" s="205">
        <f>AL5*BW5</f>
        <v>30.365535145585643</v>
      </c>
      <c r="BW5" s="205">
        <f>EA5/BY3</f>
        <v>0.74062280842891814</v>
      </c>
      <c r="BX5" s="207"/>
      <c r="BY5" s="207"/>
      <c r="BZ5" s="207">
        <v>369</v>
      </c>
      <c r="CA5" s="207">
        <f t="shared" si="3"/>
        <v>824</v>
      </c>
      <c r="CB5" s="207">
        <f t="shared" si="4"/>
        <v>606.42399999999998</v>
      </c>
      <c r="CC5" s="207">
        <f t="shared" si="5"/>
        <v>382.06068000000005</v>
      </c>
      <c r="CD5" s="207">
        <f>V5*BO$15</f>
        <v>672.41516966067866</v>
      </c>
      <c r="CE5" s="207">
        <f t="shared" si="6"/>
        <v>810.68</v>
      </c>
      <c r="CF5" s="207">
        <f t="shared" si="7"/>
        <v>441.93931999999995</v>
      </c>
      <c r="CG5" s="207">
        <f t="shared" si="8"/>
        <v>72.939319999999952</v>
      </c>
      <c r="CH5" s="207">
        <f t="shared" si="9"/>
        <v>148.58483033932134</v>
      </c>
      <c r="CI5" s="207">
        <f t="shared" si="10"/>
        <v>93.32000000000005</v>
      </c>
      <c r="CJ5" s="205">
        <f>(CI5-CI$12)/CI$13</f>
        <v>5.2133381491439194E-2</v>
      </c>
      <c r="CK5" s="211">
        <f t="shared" si="11"/>
        <v>2.6948924408718715E-3</v>
      </c>
      <c r="CL5" s="205">
        <f t="shared" si="12"/>
        <v>5.7040951339782715E-2</v>
      </c>
      <c r="CM5" s="205">
        <f>(CH5-CH$12)/CH$13</f>
        <v>0.25412154103595991</v>
      </c>
      <c r="CN5">
        <v>169</v>
      </c>
      <c r="CO5">
        <f>BK5-BN5</f>
        <v>437</v>
      </c>
      <c r="CP5">
        <f>BL5-CN5</f>
        <v>429</v>
      </c>
      <c r="CQ5">
        <v>-0.70299999999999996</v>
      </c>
      <c r="CR5" s="21">
        <f>(CP5-CP$13)/CP$14</f>
        <v>-0.70416094079394509</v>
      </c>
      <c r="CS5" s="28">
        <v>107767</v>
      </c>
      <c r="CT5" s="180">
        <v>14172</v>
      </c>
      <c r="CU5">
        <v>69474</v>
      </c>
      <c r="CV5" s="207">
        <v>109577</v>
      </c>
      <c r="CW5" s="239">
        <v>117039</v>
      </c>
      <c r="CX5" s="239">
        <v>295</v>
      </c>
      <c r="CY5" s="207">
        <f>BZ5+CX5</f>
        <v>664</v>
      </c>
      <c r="CZ5" s="207">
        <f>AL5*CY$14</f>
        <v>473.0399061032864</v>
      </c>
      <c r="DA5" s="363">
        <f>CY5/CZ5</f>
        <v>1.4036870704414064</v>
      </c>
      <c r="DB5" s="362">
        <f>(DA5-CZ$15)/CZ$16</f>
        <v>1.2294029401294153</v>
      </c>
      <c r="DC5" s="239">
        <v>59005</v>
      </c>
      <c r="DD5" s="207">
        <f t="shared" si="13"/>
        <v>168582</v>
      </c>
      <c r="DE5" s="207">
        <f t="shared" si="14"/>
        <v>90588.2</v>
      </c>
      <c r="DF5" s="207">
        <f>V5*CV$15</f>
        <v>36224.351297405192</v>
      </c>
      <c r="DG5" s="207">
        <f>V5*CW$16</f>
        <v>55319.44</v>
      </c>
      <c r="DH5" s="276">
        <f t="shared" si="15"/>
        <v>77993.8</v>
      </c>
      <c r="DI5" s="207">
        <f>CV5-DF5</f>
        <v>73352.648702594801</v>
      </c>
      <c r="DJ5" s="207">
        <f t="shared" si="16"/>
        <v>61719.56</v>
      </c>
      <c r="DK5" s="206">
        <f t="shared" si="17"/>
        <v>1.271884485880872</v>
      </c>
      <c r="DL5" s="209">
        <f t="shared" si="18"/>
        <v>1.003093081914435</v>
      </c>
      <c r="DM5" s="209">
        <f t="shared" si="18"/>
        <v>0.80719370443618021</v>
      </c>
      <c r="DN5" s="209">
        <f>(0.6*CM5)+(0.4*DL5)</f>
        <v>0.55371015738734997</v>
      </c>
      <c r="DO5">
        <v>24788</v>
      </c>
      <c r="DP5">
        <f t="shared" si="21"/>
        <v>38293</v>
      </c>
      <c r="DQ5" s="28">
        <f>CT5-DO5</f>
        <v>-10616</v>
      </c>
      <c r="DR5">
        <v>0.84899999999999998</v>
      </c>
      <c r="DS5" s="21">
        <f>(DQ5-DQ$13)/DQ$14</f>
        <v>-0.26228910566063601</v>
      </c>
      <c r="DT5" s="21">
        <f>(0.6*CJ5)+(0.4*DM5)</f>
        <v>0.35415751066933565</v>
      </c>
      <c r="DU5" s="21">
        <f t="shared" si="19"/>
        <v>0.4354618035696437</v>
      </c>
      <c r="DV5" s="28">
        <v>500799</v>
      </c>
      <c r="DW5" s="28">
        <f>DC5+DV5</f>
        <v>559804</v>
      </c>
      <c r="DX5" s="28">
        <f>AL5*DW$14</f>
        <v>108447.21361502347</v>
      </c>
      <c r="DY5" s="23">
        <f>DW5/DX5</f>
        <v>5.1619952356475194</v>
      </c>
      <c r="DZ5" s="21">
        <f>(DY5-DX$15)/DX$16</f>
        <v>2.2264839014497086</v>
      </c>
      <c r="EA5" s="23">
        <f>(0.6*DB5)+(0.4*DZ5)</f>
        <v>1.6282353246575325</v>
      </c>
      <c r="EB5" s="21">
        <f t="shared" si="20"/>
        <v>0.51037072981687193</v>
      </c>
    </row>
    <row r="6" spans="1:132" x14ac:dyDescent="0.25">
      <c r="A6" s="9" t="s">
        <v>60</v>
      </c>
      <c r="B6" s="9" t="s">
        <v>67</v>
      </c>
      <c r="C6" s="326">
        <f t="shared" si="0"/>
        <v>2</v>
      </c>
      <c r="D6" s="315">
        <v>2</v>
      </c>
      <c r="E6" s="312">
        <v>0</v>
      </c>
      <c r="F6" s="316"/>
      <c r="G6" s="313"/>
      <c r="H6" s="317"/>
      <c r="I6" s="318"/>
      <c r="J6" s="318"/>
      <c r="K6" s="319"/>
      <c r="L6" s="310"/>
      <c r="M6" s="320"/>
      <c r="N6" s="320"/>
      <c r="O6" s="320"/>
      <c r="P6" s="321"/>
      <c r="Q6" s="322"/>
      <c r="R6" s="322">
        <f t="shared" si="1"/>
        <v>0</v>
      </c>
      <c r="S6" s="322">
        <f t="shared" si="2"/>
        <v>0</v>
      </c>
      <c r="T6" s="327"/>
      <c r="U6" s="321"/>
      <c r="V6" s="314">
        <v>15</v>
      </c>
      <c r="W6" s="211">
        <v>8.7215995020760453E-2</v>
      </c>
      <c r="X6" s="24"/>
      <c r="Y6" s="51"/>
      <c r="Z6" s="31"/>
      <c r="AA6" s="31"/>
      <c r="AB6" s="31"/>
      <c r="AC6" s="58"/>
      <c r="AD6" s="58"/>
      <c r="AE6" s="49"/>
      <c r="AF6" s="31"/>
      <c r="AG6" s="31"/>
      <c r="AH6" s="31"/>
      <c r="AI6" s="49"/>
      <c r="AJ6" s="49"/>
      <c r="AK6" s="49"/>
      <c r="AL6" s="28">
        <v>18</v>
      </c>
      <c r="AM6" s="31"/>
      <c r="AN6" s="31"/>
      <c r="AO6" s="31"/>
      <c r="AP6" s="31"/>
      <c r="AQ6" s="31"/>
      <c r="AR6" s="31"/>
      <c r="AS6" s="58"/>
      <c r="AT6" s="58"/>
      <c r="AU6" s="49"/>
      <c r="AV6" s="49"/>
      <c r="AW6" s="49"/>
      <c r="AX6" s="49"/>
      <c r="AY6" s="49"/>
      <c r="AZ6" s="21"/>
      <c r="BA6" s="49"/>
      <c r="BB6" s="49"/>
      <c r="BC6" s="49"/>
      <c r="BD6" s="58"/>
      <c r="BE6" s="15"/>
      <c r="BF6" s="15"/>
      <c r="BG6" s="15"/>
      <c r="BH6" s="123"/>
      <c r="BJ6" s="238"/>
      <c r="BO6" s="207">
        <v>223</v>
      </c>
      <c r="BP6" s="207">
        <v>248</v>
      </c>
      <c r="BQ6" s="207">
        <v>73</v>
      </c>
      <c r="BR6" s="207"/>
      <c r="BS6" s="207"/>
      <c r="BT6" s="207"/>
      <c r="BU6" s="207"/>
      <c r="BV6" s="205"/>
      <c r="BW6" s="205"/>
      <c r="BX6" s="207"/>
      <c r="BY6" s="207"/>
      <c r="BZ6" s="207">
        <v>101</v>
      </c>
      <c r="CA6" s="207">
        <f t="shared" si="3"/>
        <v>174</v>
      </c>
      <c r="CB6" s="207">
        <f t="shared" si="4"/>
        <v>227.40900000000002</v>
      </c>
      <c r="CC6" s="207">
        <f t="shared" si="5"/>
        <v>143.27275500000002</v>
      </c>
      <c r="CD6" s="207">
        <f>V6*BO$15</f>
        <v>252.1556886227545</v>
      </c>
      <c r="CE6" s="207">
        <f t="shared" si="6"/>
        <v>304.005</v>
      </c>
      <c r="CF6" s="207">
        <f t="shared" si="7"/>
        <v>30.727244999999982</v>
      </c>
      <c r="CG6" s="207">
        <f t="shared" si="8"/>
        <v>-70.272755000000018</v>
      </c>
      <c r="CH6" s="207">
        <f t="shared" si="9"/>
        <v>-29.155688622754496</v>
      </c>
      <c r="CI6" s="207">
        <f t="shared" si="10"/>
        <v>-56.004999999999995</v>
      </c>
      <c r="CJ6" s="205">
        <f>(CI6-CI$12)/CI$13</f>
        <v>-0.15831664858693489</v>
      </c>
      <c r="CK6" s="211">
        <f t="shared" si="11"/>
        <v>-0.56438596210314784</v>
      </c>
      <c r="CL6" s="205">
        <f t="shared" si="12"/>
        <v>-0.21437964449994293</v>
      </c>
      <c r="CM6" s="205">
        <f>(CH6-CH$12)/CH$13</f>
        <v>-7.0875237585233591E-2</v>
      </c>
      <c r="CR6" s="21"/>
      <c r="CS6" s="28"/>
      <c r="CT6" s="180">
        <v>0</v>
      </c>
      <c r="CV6" s="207">
        <v>43557</v>
      </c>
      <c r="CW6" s="207">
        <v>43557</v>
      </c>
      <c r="CX6" s="207">
        <v>50</v>
      </c>
      <c r="CY6" s="207">
        <f>BZ6+CX6</f>
        <v>151</v>
      </c>
      <c r="CZ6" s="207">
        <f>AL6*CY$14</f>
        <v>207.67605633802819</v>
      </c>
      <c r="DA6" s="362">
        <f>CY6/CZ6</f>
        <v>0.72709393014581203</v>
      </c>
      <c r="DB6" s="362">
        <f>(DA6-CZ$15)/CZ$16</f>
        <v>-0.79088614918353428</v>
      </c>
      <c r="DC6" s="207">
        <v>0</v>
      </c>
      <c r="DD6" s="207">
        <f t="shared" si="13"/>
        <v>43557</v>
      </c>
      <c r="DE6" s="207">
        <f t="shared" si="14"/>
        <v>33970.574999999997</v>
      </c>
      <c r="DF6" s="207">
        <f>V6*CV$15</f>
        <v>13584.131736526946</v>
      </c>
      <c r="DG6" s="207">
        <f>V6*CW$16</f>
        <v>20744.79</v>
      </c>
      <c r="DH6" s="207">
        <f t="shared" si="15"/>
        <v>9586.4250000000029</v>
      </c>
      <c r="DI6" s="207">
        <f>CV6-DF6</f>
        <v>29972.868263473054</v>
      </c>
      <c r="DJ6" s="207">
        <f t="shared" si="16"/>
        <v>22812.21</v>
      </c>
      <c r="DK6" s="205">
        <f t="shared" si="17"/>
        <v>0.52780224441541834</v>
      </c>
      <c r="DL6" s="208">
        <f t="shared" si="18"/>
        <v>0.40566240603798992</v>
      </c>
      <c r="DM6" s="210">
        <f t="shared" si="18"/>
        <v>0.40640468698364396</v>
      </c>
      <c r="DN6" s="210">
        <f>(0.6*CM6)+(0.4*DL6)</f>
        <v>0.11973981986405582</v>
      </c>
      <c r="DS6" s="21"/>
      <c r="DT6" s="21">
        <f>(0.6*CJ6)+(0.4*DM6)</f>
        <v>6.7571885641296667E-2</v>
      </c>
      <c r="DU6" s="21">
        <f t="shared" si="19"/>
        <v>3.3637175715230228E-2</v>
      </c>
      <c r="DV6" s="28">
        <v>38904</v>
      </c>
      <c r="DW6" s="28">
        <f>DC6+DV6</f>
        <v>38904</v>
      </c>
      <c r="DX6" s="28">
        <f>AL6*DW$14</f>
        <v>47610.971830985916</v>
      </c>
      <c r="DY6" s="21">
        <f>DW6/DX6</f>
        <v>0.8171225770838122</v>
      </c>
      <c r="DZ6" s="21">
        <f>(DY6-DX$15)/DX$16</f>
        <v>-0.22424146754137839</v>
      </c>
      <c r="EA6" s="21">
        <f>(0.6*DB6)+(0.4*DZ6)</f>
        <v>-0.56422827652667196</v>
      </c>
      <c r="EB6" s="21">
        <f t="shared" si="20"/>
        <v>-0.12751067949572134</v>
      </c>
    </row>
    <row r="7" spans="1:132" hidden="1" x14ac:dyDescent="0.25">
      <c r="A7" s="7" t="s">
        <v>68</v>
      </c>
      <c r="B7" s="7" t="s">
        <v>69</v>
      </c>
      <c r="C7" s="326">
        <f t="shared" si="0"/>
        <v>2</v>
      </c>
      <c r="D7" s="315">
        <v>2</v>
      </c>
      <c r="E7" s="315">
        <v>0</v>
      </c>
      <c r="F7" s="328"/>
      <c r="G7" s="313"/>
      <c r="H7" s="317"/>
      <c r="I7" s="318"/>
      <c r="J7" s="318"/>
      <c r="K7" s="319"/>
      <c r="L7" s="310"/>
      <c r="M7" s="320"/>
      <c r="N7" s="320"/>
      <c r="O7" s="320"/>
      <c r="P7" s="321"/>
      <c r="Q7" s="322"/>
      <c r="R7" s="322">
        <f t="shared" si="1"/>
        <v>0</v>
      </c>
      <c r="S7" s="322">
        <f t="shared" si="2"/>
        <v>0</v>
      </c>
      <c r="T7" s="327"/>
      <c r="U7" s="321"/>
      <c r="V7" s="329">
        <v>0</v>
      </c>
      <c r="W7" s="211"/>
      <c r="X7" s="24"/>
      <c r="Y7" s="51"/>
      <c r="Z7" s="31"/>
      <c r="AA7" s="31"/>
      <c r="AB7" s="31"/>
      <c r="AC7" s="58"/>
      <c r="AD7" s="58"/>
      <c r="AE7" s="49"/>
      <c r="AF7" s="31"/>
      <c r="AG7" s="31"/>
      <c r="AH7" s="31"/>
      <c r="AI7" s="49"/>
      <c r="AJ7" s="49"/>
      <c r="AK7" s="49"/>
      <c r="AL7" s="28"/>
      <c r="AM7" s="31"/>
      <c r="AN7" s="31"/>
      <c r="AO7" s="31"/>
      <c r="AP7" s="31"/>
      <c r="AQ7" s="31"/>
      <c r="AR7" s="31"/>
      <c r="AS7" s="58"/>
      <c r="AT7" s="58"/>
      <c r="AU7" s="49"/>
      <c r="AV7" s="49"/>
      <c r="AW7" s="49"/>
      <c r="AX7" s="49"/>
      <c r="AY7" s="49"/>
      <c r="AZ7" s="21"/>
      <c r="BA7" s="49"/>
      <c r="BB7" s="49"/>
      <c r="BC7" s="49"/>
      <c r="BD7" s="15"/>
      <c r="BE7" s="15"/>
      <c r="BF7" s="15"/>
      <c r="BG7" s="15"/>
      <c r="BH7" s="230"/>
      <c r="BJ7" s="15"/>
      <c r="BO7" s="207"/>
      <c r="BP7" s="207"/>
      <c r="BQ7" s="207"/>
      <c r="BR7" s="207"/>
      <c r="BS7" s="207"/>
      <c r="BT7" s="207"/>
      <c r="BU7" s="207"/>
      <c r="BV7" s="205"/>
      <c r="BW7" s="205"/>
      <c r="BX7" s="207"/>
      <c r="BY7" s="207"/>
      <c r="BZ7" s="207"/>
      <c r="CA7" s="207">
        <f t="shared" si="3"/>
        <v>0</v>
      </c>
      <c r="CB7" s="207">
        <f t="shared" si="4"/>
        <v>0</v>
      </c>
      <c r="CC7" s="207">
        <f t="shared" si="5"/>
        <v>0</v>
      </c>
      <c r="CD7" s="207"/>
      <c r="CE7" s="207">
        <f t="shared" si="6"/>
        <v>0</v>
      </c>
      <c r="CF7" s="207">
        <f t="shared" si="7"/>
        <v>0</v>
      </c>
      <c r="CG7" s="207">
        <f t="shared" si="8"/>
        <v>0</v>
      </c>
      <c r="CH7" s="207"/>
      <c r="CI7" s="207">
        <f t="shared" si="10"/>
        <v>0</v>
      </c>
      <c r="CJ7" s="205"/>
      <c r="CK7" s="211">
        <f t="shared" si="11"/>
        <v>-0.60676028282897643</v>
      </c>
      <c r="CL7" s="205">
        <f t="shared" si="12"/>
        <v>-8.1196230787104334E-2</v>
      </c>
      <c r="CM7" s="205"/>
      <c r="CR7" s="21"/>
      <c r="CS7" s="28"/>
      <c r="CT7" s="180">
        <v>0</v>
      </c>
      <c r="CV7" s="207"/>
      <c r="CW7" s="207"/>
      <c r="CX7" s="207"/>
      <c r="CY7" s="207"/>
      <c r="CZ7" s="207">
        <f t="shared" ref="CZ7:CZ8" si="22">AL7*CY$14</f>
        <v>0</v>
      </c>
      <c r="DA7" s="362" t="e">
        <f t="shared" ref="DA7:DA8" si="23">CY7/CZ7</f>
        <v>#DIV/0!</v>
      </c>
      <c r="DB7" s="362" t="e">
        <f t="shared" ref="DB7:DB8" si="24">(DA7-CZ$15)/CZ$16</f>
        <v>#DIV/0!</v>
      </c>
      <c r="DC7" s="207"/>
      <c r="DD7" s="207">
        <f t="shared" si="13"/>
        <v>0</v>
      </c>
      <c r="DE7" s="207">
        <f t="shared" si="14"/>
        <v>0</v>
      </c>
      <c r="DF7" s="207"/>
      <c r="DG7" s="207"/>
      <c r="DH7" s="207">
        <f t="shared" si="15"/>
        <v>0</v>
      </c>
      <c r="DI7" s="207"/>
      <c r="DJ7" s="207">
        <f t="shared" si="16"/>
        <v>0</v>
      </c>
      <c r="DK7" s="205">
        <f t="shared" si="17"/>
        <v>0.42352856629751856</v>
      </c>
      <c r="DL7" s="208"/>
      <c r="DM7" s="210"/>
      <c r="DN7" s="210"/>
      <c r="DS7" s="21"/>
      <c r="DT7" s="21"/>
      <c r="DU7" s="21">
        <f t="shared" si="19"/>
        <v>-4.8717738472262601E-2</v>
      </c>
      <c r="DV7" s="28"/>
      <c r="DW7" s="28"/>
      <c r="DX7" s="28">
        <f t="shared" ref="DX7:DX8" si="25">AL7*DW$14</f>
        <v>0</v>
      </c>
      <c r="DY7" s="21" t="e">
        <f t="shared" ref="DY7:DY8" si="26">DW7/DX7</f>
        <v>#DIV/0!</v>
      </c>
      <c r="DZ7" s="21" t="e">
        <f t="shared" ref="DZ7:DZ8" si="27">(DY7-DX$15)/DX$16</f>
        <v>#DIV/0!</v>
      </c>
      <c r="EA7" s="21" t="e">
        <f t="shared" ref="EA7:EA8" si="28">(0.6*DB7)+(0.4*DZ7)</f>
        <v>#DIV/0!</v>
      </c>
      <c r="EB7" s="21">
        <f t="shared" si="20"/>
        <v>-0.19464474317837843</v>
      </c>
    </row>
    <row r="8" spans="1:132" hidden="1" x14ac:dyDescent="0.25">
      <c r="A8" s="7" t="s">
        <v>68</v>
      </c>
      <c r="B8" s="7" t="s">
        <v>71</v>
      </c>
      <c r="C8" s="326">
        <f t="shared" si="0"/>
        <v>4</v>
      </c>
      <c r="D8" s="315">
        <v>4</v>
      </c>
      <c r="E8" s="315">
        <v>0</v>
      </c>
      <c r="F8" s="328"/>
      <c r="G8" s="313"/>
      <c r="H8" s="317"/>
      <c r="I8" s="318"/>
      <c r="J8" s="318"/>
      <c r="K8" s="319"/>
      <c r="L8" s="310"/>
      <c r="M8" s="320"/>
      <c r="N8" s="320"/>
      <c r="O8" s="320"/>
      <c r="P8" s="321"/>
      <c r="Q8" s="322"/>
      <c r="R8" s="322">
        <f t="shared" si="1"/>
        <v>0</v>
      </c>
      <c r="S8" s="322">
        <f t="shared" si="2"/>
        <v>0</v>
      </c>
      <c r="T8" s="327"/>
      <c r="U8" s="321"/>
      <c r="V8" s="329">
        <v>4</v>
      </c>
      <c r="W8" s="211"/>
      <c r="X8" s="24"/>
      <c r="Y8" s="51"/>
      <c r="Z8" s="31"/>
      <c r="AA8" s="31"/>
      <c r="AB8" s="31"/>
      <c r="AC8" s="58"/>
      <c r="AD8" s="58"/>
      <c r="AE8" s="49"/>
      <c r="AF8" s="31"/>
      <c r="AG8" s="31"/>
      <c r="AH8" s="31"/>
      <c r="AI8" s="49"/>
      <c r="AJ8" s="49"/>
      <c r="AK8" s="49"/>
      <c r="AL8" s="28"/>
      <c r="AM8" s="31"/>
      <c r="AN8" s="31"/>
      <c r="AO8" s="31"/>
      <c r="AP8" s="31"/>
      <c r="AQ8" s="31"/>
      <c r="AR8" s="31"/>
      <c r="AS8" s="58"/>
      <c r="AT8" s="58"/>
      <c r="AU8" s="49"/>
      <c r="AV8" s="49"/>
      <c r="AW8" s="49"/>
      <c r="AX8" s="49"/>
      <c r="AY8" s="49"/>
      <c r="AZ8" s="21"/>
      <c r="BA8" s="49"/>
      <c r="BB8" s="49"/>
      <c r="BC8" s="49"/>
      <c r="BD8" s="15"/>
      <c r="BE8" s="15"/>
      <c r="BF8" s="15"/>
      <c r="BG8" s="15"/>
      <c r="BH8" s="123"/>
      <c r="BJ8" s="15"/>
      <c r="BO8" s="207"/>
      <c r="BP8" s="207"/>
      <c r="BQ8" s="207"/>
      <c r="BR8" s="207"/>
      <c r="BS8" s="207"/>
      <c r="BT8" s="207"/>
      <c r="BU8" s="207"/>
      <c r="BV8" s="205"/>
      <c r="BW8" s="205"/>
      <c r="BX8" s="207"/>
      <c r="BY8" s="207"/>
      <c r="BZ8" s="207"/>
      <c r="CA8" s="207">
        <f t="shared" si="3"/>
        <v>0</v>
      </c>
      <c r="CB8" s="207">
        <f t="shared" si="4"/>
        <v>60.642400000000002</v>
      </c>
      <c r="CC8" s="207">
        <f t="shared" si="5"/>
        <v>38.206068000000002</v>
      </c>
      <c r="CD8" s="207"/>
      <c r="CE8" s="207">
        <f t="shared" si="6"/>
        <v>81.067999999999998</v>
      </c>
      <c r="CF8" s="207">
        <f t="shared" si="7"/>
        <v>-38.206068000000002</v>
      </c>
      <c r="CG8" s="207">
        <f t="shared" si="8"/>
        <v>-38.206068000000002</v>
      </c>
      <c r="CH8" s="207"/>
      <c r="CI8" s="207">
        <f t="shared" si="10"/>
        <v>-81.067999999999998</v>
      </c>
      <c r="CJ8" s="205"/>
      <c r="CK8" s="211">
        <f t="shared" si="11"/>
        <v>-0.65944825336147339</v>
      </c>
      <c r="CL8" s="205">
        <f t="shared" si="12"/>
        <v>-0.15360572378029694</v>
      </c>
      <c r="CM8" s="205"/>
      <c r="CR8" s="21"/>
      <c r="CS8" s="28"/>
      <c r="CT8" s="180">
        <v>0</v>
      </c>
      <c r="CV8" s="207"/>
      <c r="CW8" s="207"/>
      <c r="CX8" s="207"/>
      <c r="CY8" s="207"/>
      <c r="CZ8" s="207">
        <f t="shared" si="22"/>
        <v>0</v>
      </c>
      <c r="DA8" s="362" t="e">
        <f t="shared" si="23"/>
        <v>#DIV/0!</v>
      </c>
      <c r="DB8" s="362" t="e">
        <f t="shared" si="24"/>
        <v>#DIV/0!</v>
      </c>
      <c r="DC8" s="207"/>
      <c r="DD8" s="207">
        <f t="shared" si="13"/>
        <v>0</v>
      </c>
      <c r="DE8" s="207">
        <f t="shared" si="14"/>
        <v>9058.82</v>
      </c>
      <c r="DF8" s="207"/>
      <c r="DG8" s="207"/>
      <c r="DH8" s="207">
        <f t="shared" si="15"/>
        <v>-9058.82</v>
      </c>
      <c r="DI8" s="207"/>
      <c r="DJ8" s="207">
        <f t="shared" si="16"/>
        <v>0</v>
      </c>
      <c r="DK8" s="205">
        <f t="shared" si="17"/>
        <v>0.32499376517948003</v>
      </c>
      <c r="DL8" s="208"/>
      <c r="DM8" s="210"/>
      <c r="DN8" s="210"/>
      <c r="DS8" s="21"/>
      <c r="DT8" s="21"/>
      <c r="DU8" s="21">
        <f t="shared" si="19"/>
        <v>-9.2163434268178163E-2</v>
      </c>
      <c r="DV8" s="28"/>
      <c r="DW8" s="28"/>
      <c r="DX8" s="28">
        <f t="shared" si="25"/>
        <v>0</v>
      </c>
      <c r="DY8" s="21" t="e">
        <f t="shared" si="26"/>
        <v>#DIV/0!</v>
      </c>
      <c r="DZ8" s="21" t="e">
        <f t="shared" si="27"/>
        <v>#DIV/0!</v>
      </c>
      <c r="EA8" s="21" t="e">
        <f t="shared" si="28"/>
        <v>#DIV/0!</v>
      </c>
      <c r="EB8" s="21">
        <f t="shared" si="20"/>
        <v>-0.26567144594509196</v>
      </c>
    </row>
    <row r="9" spans="1:132" x14ac:dyDescent="0.25">
      <c r="A9" s="9" t="s">
        <v>68</v>
      </c>
      <c r="B9" s="9" t="s">
        <v>73</v>
      </c>
      <c r="C9" s="315">
        <f t="shared" si="0"/>
        <v>63</v>
      </c>
      <c r="D9" s="315">
        <v>63</v>
      </c>
      <c r="E9" s="315">
        <v>0</v>
      </c>
      <c r="F9" s="328">
        <v>603.5</v>
      </c>
      <c r="G9" s="313">
        <v>402.5</v>
      </c>
      <c r="H9" s="317">
        <f>F9/C9</f>
        <v>9.5793650793650791</v>
      </c>
      <c r="I9" s="318">
        <f>G9/C9</f>
        <v>6.3888888888888893</v>
      </c>
      <c r="J9" s="318">
        <f>H9/H$14</f>
        <v>0.21725411829694835</v>
      </c>
      <c r="K9" s="319">
        <f>I9/I14</f>
        <v>0.2534784725811613</v>
      </c>
      <c r="L9" s="310">
        <v>88262</v>
      </c>
      <c r="M9" s="320">
        <v>106231</v>
      </c>
      <c r="N9" s="320">
        <f>L9/C9</f>
        <v>1400.984126984127</v>
      </c>
      <c r="O9" s="320">
        <f>M9/C9</f>
        <v>1686.2063492063492</v>
      </c>
      <c r="P9" s="321">
        <f>N9/N$13</f>
        <v>0.22570379622589148</v>
      </c>
      <c r="Q9" s="322">
        <f>O9/O13</f>
        <v>0.3984345454958968</v>
      </c>
      <c r="R9" s="322">
        <f t="shared" si="1"/>
        <v>0.31146090174705549</v>
      </c>
      <c r="S9" s="322">
        <f t="shared" si="2"/>
        <v>0.22063398946852561</v>
      </c>
      <c r="T9" s="324">
        <v>0.6</v>
      </c>
      <c r="U9" s="325">
        <v>0.87</v>
      </c>
      <c r="V9" s="314">
        <v>75</v>
      </c>
      <c r="W9" s="211">
        <v>0.41168984367967182</v>
      </c>
      <c r="X9" s="23">
        <f>(0.6*CR9)+(0.4*DS9)</f>
        <v>0.79405192800653546</v>
      </c>
      <c r="Y9" s="56">
        <f>AD9*BG3</f>
        <v>0</v>
      </c>
      <c r="Z9" s="56" t="e">
        <f>AE9*C9</f>
        <v>#VALUE!</v>
      </c>
      <c r="AA9" s="59"/>
      <c r="AB9" s="56" t="e">
        <f>AJ9*BH$3</f>
        <v>#DIV/0!</v>
      </c>
      <c r="AC9" s="59" t="e">
        <f>AB9-Y9</f>
        <v>#DIV/0!</v>
      </c>
      <c r="AD9" s="59">
        <f>AK9*C9</f>
        <v>20.487804878048781</v>
      </c>
      <c r="AE9" s="49" t="e">
        <f>U9/BG2</f>
        <v>#VALUE!</v>
      </c>
      <c r="AF9" s="31"/>
      <c r="AG9" s="31"/>
      <c r="AH9" s="31"/>
      <c r="AI9" s="49"/>
      <c r="AJ9" s="50" t="e">
        <f>BC9*C9</f>
        <v>#DIV/0!</v>
      </c>
      <c r="AK9" s="49">
        <f>T9/BI$2</f>
        <v>0.32520325203252032</v>
      </c>
      <c r="AL9" s="28">
        <v>72</v>
      </c>
      <c r="AM9" s="57">
        <v>257106.32041214322</v>
      </c>
      <c r="AN9" s="57">
        <f>AU9*BH13</f>
        <v>389483.58305438224</v>
      </c>
      <c r="AO9" s="57">
        <f>AT9*BH$10</f>
        <v>356377.73197664518</v>
      </c>
      <c r="AP9" s="57">
        <f>AVERAGE(AM9,AR9,AO9)</f>
        <v>327874.27868869074</v>
      </c>
      <c r="AQ9" s="57">
        <f>AVERAGE(AM9,AN9)</f>
        <v>323294.95173326274</v>
      </c>
      <c r="AR9" s="56">
        <f>AQ9+(AQ14*BA9)</f>
        <v>370138.78367728385</v>
      </c>
      <c r="AS9" s="272">
        <f>AP9-(AP$14*AZ9)</f>
        <v>357038.28096460918</v>
      </c>
      <c r="AT9" s="59">
        <f>V9*AZ9</f>
        <v>27.20794639813958</v>
      </c>
      <c r="AU9" s="49">
        <f>V9*BA9</f>
        <v>29.607881501221812</v>
      </c>
      <c r="AV9" s="49"/>
      <c r="AW9" s="49"/>
      <c r="AX9" s="49"/>
      <c r="AY9" s="49"/>
      <c r="AZ9" s="21">
        <f>EB9/BJ$10</f>
        <v>0.36277261864186106</v>
      </c>
      <c r="BA9" s="49">
        <f>DU9/BJ$14</f>
        <v>0.39477175334962417</v>
      </c>
      <c r="BB9" s="247" t="s">
        <v>405</v>
      </c>
      <c r="BC9" s="49" t="e">
        <f>X9/BJ$2</f>
        <v>#DIV/0!</v>
      </c>
      <c r="BD9" s="274" t="s">
        <v>472</v>
      </c>
      <c r="BE9" s="15"/>
      <c r="BF9" s="15"/>
      <c r="BG9" s="15"/>
      <c r="BH9" s="273" t="s">
        <v>473</v>
      </c>
      <c r="BJ9" s="277" t="s">
        <v>476</v>
      </c>
      <c r="BK9">
        <v>1207</v>
      </c>
      <c r="BL9">
        <v>1223</v>
      </c>
      <c r="BM9">
        <f>BK9-BL9</f>
        <v>-16</v>
      </c>
      <c r="BN9">
        <v>213</v>
      </c>
      <c r="BO9" s="207">
        <v>1376</v>
      </c>
      <c r="BP9" s="207">
        <v>1827</v>
      </c>
      <c r="BQ9" s="207">
        <v>935</v>
      </c>
      <c r="BR9" s="207"/>
      <c r="BS9" s="207">
        <v>0</v>
      </c>
      <c r="BT9" s="207">
        <f>AVERAGE(AR9,AS9,BS9)</f>
        <v>242392.354880631</v>
      </c>
      <c r="BU9" s="449">
        <f>BT9-(BW9*BT$14)</f>
        <v>242392.354880631</v>
      </c>
      <c r="BV9" s="205"/>
      <c r="BW9" s="205"/>
      <c r="BX9" s="207"/>
      <c r="BY9" s="207"/>
      <c r="BZ9" s="207">
        <v>514</v>
      </c>
      <c r="CA9" s="207">
        <f t="shared" si="3"/>
        <v>1449</v>
      </c>
      <c r="CB9" s="207">
        <f t="shared" si="4"/>
        <v>1137.0450000000001</v>
      </c>
      <c r="CC9" s="207">
        <f t="shared" si="5"/>
        <v>716.36377500000003</v>
      </c>
      <c r="CD9" s="207">
        <f t="shared" ref="CD9:CD11" si="29">V9*BO$15</f>
        <v>1260.7784431137725</v>
      </c>
      <c r="CE9" s="207">
        <f t="shared" si="6"/>
        <v>1520.0249999999999</v>
      </c>
      <c r="CF9" s="276">
        <f t="shared" si="7"/>
        <v>732.63622499999997</v>
      </c>
      <c r="CG9" s="207">
        <f t="shared" si="8"/>
        <v>218.63622499999997</v>
      </c>
      <c r="CH9" s="207">
        <f t="shared" ref="CH9:CH11" si="30">BO9-CD9</f>
        <v>115.22155688622752</v>
      </c>
      <c r="CI9" s="207">
        <f t="shared" si="10"/>
        <v>306.97500000000014</v>
      </c>
      <c r="CJ9" s="205">
        <f>(CI9-CI$12)/CI$13</f>
        <v>0.35324639790794693</v>
      </c>
      <c r="CK9" s="206">
        <f t="shared" si="11"/>
        <v>0.40357964102395216</v>
      </c>
      <c r="CL9" s="206">
        <f t="shared" si="12"/>
        <v>0.33317088498611741</v>
      </c>
      <c r="CM9" s="205">
        <f>(CH9-CH$12)/CH$13</f>
        <v>0.19311712594911626</v>
      </c>
      <c r="CN9">
        <v>231</v>
      </c>
      <c r="CO9">
        <f>BK9-BN9</f>
        <v>994</v>
      </c>
      <c r="CP9">
        <f>BL9-CN9</f>
        <v>992</v>
      </c>
      <c r="CQ9" s="21">
        <v>0.55200000000000005</v>
      </c>
      <c r="CR9" s="21">
        <f>(CP9-CP$13)/CP$14</f>
        <v>0.58368727685735233</v>
      </c>
      <c r="CS9" s="28">
        <v>88262</v>
      </c>
      <c r="CT9" s="180">
        <v>76978</v>
      </c>
      <c r="CU9">
        <v>57980</v>
      </c>
      <c r="CV9" s="207">
        <v>142222</v>
      </c>
      <c r="CW9" s="207">
        <v>163337</v>
      </c>
      <c r="CX9" s="207">
        <v>390</v>
      </c>
      <c r="CY9" s="207">
        <f>BZ9+CX9</f>
        <v>904</v>
      </c>
      <c r="CZ9" s="207">
        <f>AL9*CY$14</f>
        <v>830.70422535211276</v>
      </c>
      <c r="DA9" s="362">
        <f>CY9/CZ9</f>
        <v>1.0882332994235333</v>
      </c>
      <c r="DB9" s="362">
        <f>(DA9-CZ$15)/CZ$16</f>
        <v>0.28746638503575389</v>
      </c>
      <c r="DC9" s="207">
        <v>42195</v>
      </c>
      <c r="DD9" s="207">
        <f t="shared" si="13"/>
        <v>184417</v>
      </c>
      <c r="DE9" s="207">
        <f t="shared" si="14"/>
        <v>169852.875</v>
      </c>
      <c r="DF9" s="207">
        <f>V9*CV$15</f>
        <v>67920.658682634734</v>
      </c>
      <c r="DG9" s="207">
        <f>V9*CW$16</f>
        <v>103723.95000000001</v>
      </c>
      <c r="DH9" s="207">
        <f t="shared" si="15"/>
        <v>14564.125</v>
      </c>
      <c r="DI9" s="207">
        <f>CV9-DF9</f>
        <v>74301.341317365266</v>
      </c>
      <c r="DJ9" s="207">
        <f t="shared" si="16"/>
        <v>59613.049999999988</v>
      </c>
      <c r="DK9" s="205">
        <f t="shared" si="17"/>
        <v>0.58194579506829147</v>
      </c>
      <c r="DL9" s="208">
        <f t="shared" ref="DL9:DM11" si="31">(DI9-DI$12)/DI$13</f>
        <v>1.0161585715112924</v>
      </c>
      <c r="DM9" s="210">
        <f t="shared" si="31"/>
        <v>0.78549430642644813</v>
      </c>
      <c r="DN9" s="210">
        <f>(0.6*CM9)+(0.4*DL9)</f>
        <v>0.52233370417398672</v>
      </c>
      <c r="DO9">
        <v>32967</v>
      </c>
      <c r="DP9">
        <f t="shared" si="21"/>
        <v>30282</v>
      </c>
      <c r="DQ9" s="28">
        <f>CT9-DO9</f>
        <v>44011</v>
      </c>
      <c r="DR9">
        <v>0.67200000000000004</v>
      </c>
      <c r="DS9" s="21">
        <f>(DQ9-DQ$13)/DQ$14</f>
        <v>1.1095989047303103</v>
      </c>
      <c r="DT9" s="21">
        <f>(0.6*CJ9)+(0.4*DM9)</f>
        <v>0.5261455613153474</v>
      </c>
      <c r="DU9" s="23">
        <f t="shared" si="19"/>
        <v>0.60636595959618744</v>
      </c>
      <c r="DV9" s="61">
        <v>114207</v>
      </c>
      <c r="DW9" s="28">
        <f>DC9+DV9</f>
        <v>156402</v>
      </c>
      <c r="DX9" s="28">
        <f>AL9*DW$14</f>
        <v>190443.88732394367</v>
      </c>
      <c r="DY9" s="21">
        <f>DW9/DX9</f>
        <v>0.82124977702204394</v>
      </c>
      <c r="DZ9" s="21">
        <f>(DY9-DX$15)/DX$16</f>
        <v>-0.22191352046758162</v>
      </c>
      <c r="EA9" s="21">
        <f>(0.6*DB9)+(0.4*DZ9)</f>
        <v>8.3714422834419683E-2</v>
      </c>
      <c r="EB9" s="23">
        <f t="shared" si="20"/>
        <v>0.47492610264168789</v>
      </c>
    </row>
    <row r="10" spans="1:132" x14ac:dyDescent="0.25">
      <c r="A10" s="9" t="s">
        <v>80</v>
      </c>
      <c r="B10" s="9" t="s">
        <v>81</v>
      </c>
      <c r="C10" s="315">
        <f t="shared" si="0"/>
        <v>123</v>
      </c>
      <c r="D10" s="312">
        <v>0</v>
      </c>
      <c r="E10" s="312">
        <v>123</v>
      </c>
      <c r="F10" s="316">
        <v>616</v>
      </c>
      <c r="G10" s="313">
        <v>335</v>
      </c>
      <c r="H10" s="318">
        <f>F10/C10</f>
        <v>5.0081300813008127</v>
      </c>
      <c r="I10" s="318">
        <f>G10/C10</f>
        <v>2.7235772357723578</v>
      </c>
      <c r="J10" s="318">
        <f>H10/H$14</f>
        <v>0.11358131526620421</v>
      </c>
      <c r="K10" s="330">
        <f>I10/I14</f>
        <v>0.10805763094127979</v>
      </c>
      <c r="L10" s="310"/>
      <c r="M10" s="320">
        <v>0</v>
      </c>
      <c r="N10" s="320">
        <f>L10/C10</f>
        <v>0</v>
      </c>
      <c r="O10" s="320"/>
      <c r="P10" s="321"/>
      <c r="Q10" s="322"/>
      <c r="R10" s="322">
        <f t="shared" si="1"/>
        <v>6.4834578564767875E-2</v>
      </c>
      <c r="S10" s="322">
        <f t="shared" si="2"/>
        <v>6.8148789159722528E-2</v>
      </c>
      <c r="T10" s="323">
        <v>-0.25900000000000001</v>
      </c>
      <c r="U10" s="312">
        <v>-1.1499999999999999</v>
      </c>
      <c r="V10" s="314">
        <v>183</v>
      </c>
      <c r="W10" s="211">
        <v>-1.6949225872156846</v>
      </c>
      <c r="X10" s="24">
        <f>(0.6*CR10)+(0.4*DS10)</f>
        <v>-0.44916710287095163</v>
      </c>
      <c r="Y10" s="51"/>
      <c r="Z10" s="31"/>
      <c r="AA10" s="31"/>
      <c r="AB10" s="31"/>
      <c r="AC10" s="31"/>
      <c r="AD10" s="31"/>
      <c r="AE10" s="49"/>
      <c r="AF10" s="31"/>
      <c r="AG10" s="31"/>
      <c r="AH10" s="31"/>
      <c r="AI10" s="49"/>
      <c r="AJ10" s="49"/>
      <c r="AK10" s="49"/>
      <c r="AL10" s="28">
        <v>118</v>
      </c>
      <c r="AN10" s="31"/>
      <c r="AO10" s="31"/>
      <c r="AP10" s="31"/>
      <c r="AQ10" s="31"/>
      <c r="AR10" s="31"/>
      <c r="AS10" s="58"/>
      <c r="AT10" s="58"/>
      <c r="AU10" s="49"/>
      <c r="AV10" s="49"/>
      <c r="AW10" s="49"/>
      <c r="AX10" s="49"/>
      <c r="AY10" s="49"/>
      <c r="AZ10" s="21"/>
      <c r="BA10" s="49"/>
      <c r="BB10" s="247" t="s">
        <v>406</v>
      </c>
      <c r="BC10" s="49"/>
      <c r="BD10" s="57">
        <v>1115917.674811126</v>
      </c>
      <c r="BE10" s="15"/>
      <c r="BF10" s="15"/>
      <c r="BG10" s="15"/>
      <c r="BH10" s="53">
        <f>BD10/AT12</f>
        <v>13098.295871422826</v>
      </c>
      <c r="BJ10" s="278">
        <f>SUM(EB4,EB9)</f>
        <v>1.3091564198524801</v>
      </c>
      <c r="BK10">
        <v>1232</v>
      </c>
      <c r="BL10">
        <v>1248</v>
      </c>
      <c r="BM10">
        <f>BK10-BL10</f>
        <v>-16</v>
      </c>
      <c r="BN10">
        <v>416</v>
      </c>
      <c r="BO10" s="207">
        <v>2211</v>
      </c>
      <c r="BP10" s="207">
        <v>2630</v>
      </c>
      <c r="BQ10" s="207">
        <v>1046</v>
      </c>
      <c r="BR10" s="207"/>
      <c r="BS10" s="207"/>
      <c r="BT10" s="207"/>
      <c r="BU10" s="207"/>
      <c r="BV10" s="205"/>
      <c r="BW10" s="205"/>
      <c r="BX10" s="207"/>
      <c r="BY10" s="207"/>
      <c r="BZ10" s="207">
        <v>481</v>
      </c>
      <c r="CA10" s="207">
        <f t="shared" si="3"/>
        <v>1527</v>
      </c>
      <c r="CB10" s="207">
        <f t="shared" si="4"/>
        <v>2774.3897999999999</v>
      </c>
      <c r="CC10" s="207">
        <f t="shared" si="5"/>
        <v>1747.9276110000001</v>
      </c>
      <c r="CD10" s="207">
        <f t="shared" si="29"/>
        <v>3076.2994011976048</v>
      </c>
      <c r="CE10" s="207">
        <f t="shared" si="6"/>
        <v>3708.8609999999999</v>
      </c>
      <c r="CF10" s="207">
        <f t="shared" si="7"/>
        <v>-220.92761100000007</v>
      </c>
      <c r="CG10" s="207">
        <f t="shared" si="8"/>
        <v>-701.92761100000007</v>
      </c>
      <c r="CH10" s="207">
        <f t="shared" si="30"/>
        <v>-865.29940119760477</v>
      </c>
      <c r="CI10" s="207">
        <f t="shared" si="10"/>
        <v>-1078.8609999999999</v>
      </c>
      <c r="CJ10" s="205">
        <f>(CI10-CI$12)/CI$13</f>
        <v>-1.5998708154434245</v>
      </c>
      <c r="CK10" s="211">
        <f t="shared" si="11"/>
        <v>-0.91142988290881066</v>
      </c>
      <c r="CL10" s="205">
        <f t="shared" si="12"/>
        <v>-1.4115142951959554</v>
      </c>
      <c r="CM10" s="205">
        <f>(CH10-CH$12)/CH$13</f>
        <v>-1.5997557350545415</v>
      </c>
      <c r="CN10">
        <v>452</v>
      </c>
      <c r="CO10">
        <f>BK10-BN10</f>
        <v>816</v>
      </c>
      <c r="CP10">
        <f>BL10-CN10</f>
        <v>796</v>
      </c>
      <c r="CQ10" s="21">
        <v>0.151</v>
      </c>
      <c r="CR10" s="21">
        <f>(CP10-CP$13)/CP$14</f>
        <v>0.13534224904269102</v>
      </c>
      <c r="CS10" s="28">
        <v>0</v>
      </c>
      <c r="CT10" s="180">
        <v>7499</v>
      </c>
      <c r="CU10">
        <v>39462</v>
      </c>
      <c r="CV10" s="207">
        <v>41536</v>
      </c>
      <c r="CW10" s="207">
        <v>47448</v>
      </c>
      <c r="CX10" s="207">
        <v>465</v>
      </c>
      <c r="CY10" s="207">
        <f>BZ10+CX10</f>
        <v>946</v>
      </c>
      <c r="CZ10" s="207">
        <f>AL10*CY$14</f>
        <v>1361.4319248826291</v>
      </c>
      <c r="DA10" s="362">
        <f>CY10/CZ10</f>
        <v>0.6948566305153715</v>
      </c>
      <c r="DB10" s="362">
        <f>(DA10-CZ$15)/CZ$16</f>
        <v>-0.88714586692740249</v>
      </c>
      <c r="DC10" s="207">
        <v>218002</v>
      </c>
      <c r="DD10" s="207">
        <f t="shared" si="13"/>
        <v>259538</v>
      </c>
      <c r="DE10" s="207">
        <f t="shared" si="14"/>
        <v>414441.01500000001</v>
      </c>
      <c r="DF10" s="207">
        <f>V10*CV$15</f>
        <v>165726.40718562875</v>
      </c>
      <c r="DG10" s="207">
        <f>V10*CW$16</f>
        <v>253086.43800000002</v>
      </c>
      <c r="DH10" s="207">
        <f t="shared" si="15"/>
        <v>-154903.01500000001</v>
      </c>
      <c r="DI10" s="207">
        <f>CV10-DF10</f>
        <v>-124190.40718562875</v>
      </c>
      <c r="DJ10" s="207">
        <f t="shared" si="16"/>
        <v>-205638.43800000002</v>
      </c>
      <c r="DK10" s="205">
        <f t="shared" si="17"/>
        <v>-1.2613860004572617</v>
      </c>
      <c r="DL10" s="208">
        <f t="shared" si="31"/>
        <v>-1.7174896457834161</v>
      </c>
      <c r="DM10" s="210">
        <f t="shared" si="31"/>
        <v>-1.9468913033193511</v>
      </c>
      <c r="DN10" s="210">
        <f>(0.6*CM10)+(0.4*DL10)</f>
        <v>-1.6468492993460915</v>
      </c>
      <c r="DO10">
        <v>60468</v>
      </c>
      <c r="DP10">
        <f t="shared" si="21"/>
        <v>-39462</v>
      </c>
      <c r="DQ10" s="28">
        <f>CT10-DO10</f>
        <v>-52969</v>
      </c>
      <c r="DR10">
        <v>-0.873</v>
      </c>
      <c r="DS10" s="21">
        <f>(DQ10-DQ$13)/DQ$14</f>
        <v>-1.3259311307414157</v>
      </c>
      <c r="DT10" s="21">
        <f>(0.6*CJ10)+(0.4*DM10)</f>
        <v>-1.738679010593795</v>
      </c>
      <c r="DU10" s="21">
        <f t="shared" si="19"/>
        <v>-1.5339044354309397</v>
      </c>
      <c r="DV10" s="28">
        <v>47898</v>
      </c>
      <c r="DW10" s="28">
        <f>DC10+DV10</f>
        <v>265900</v>
      </c>
      <c r="DX10" s="28">
        <f>AL10*DW$14</f>
        <v>312116.37089201878</v>
      </c>
      <c r="DY10" s="23">
        <f>DW10/DX10</f>
        <v>0.85192583535450628</v>
      </c>
      <c r="DZ10" s="21">
        <f>(DY10-DX$15)/DX$16</f>
        <v>-0.2046106901469186</v>
      </c>
      <c r="EA10" s="21">
        <f>(0.6*DB10)+(0.4*DZ10)</f>
        <v>-0.61413179621520886</v>
      </c>
      <c r="EB10" s="21">
        <f t="shared" si="20"/>
        <v>-1.051412329928191</v>
      </c>
    </row>
    <row r="11" spans="1:132" x14ac:dyDescent="0.25">
      <c r="A11" s="9" t="s">
        <v>80</v>
      </c>
      <c r="B11" s="9" t="s">
        <v>82</v>
      </c>
      <c r="C11" s="315">
        <f t="shared" si="0"/>
        <v>51</v>
      </c>
      <c r="D11" s="312">
        <v>0</v>
      </c>
      <c r="E11" s="312">
        <v>51</v>
      </c>
      <c r="F11" s="316">
        <v>121</v>
      </c>
      <c r="G11" s="313">
        <v>93</v>
      </c>
      <c r="H11" s="318">
        <f>F11/C11</f>
        <v>2.3725490196078431</v>
      </c>
      <c r="I11" s="318">
        <f>G11/C11</f>
        <v>1.8235294117647058</v>
      </c>
      <c r="J11" s="318">
        <f>H11/H$14</f>
        <v>5.3807955026321533E-2</v>
      </c>
      <c r="K11" s="330">
        <f>I11/I14</f>
        <v>7.2348331304495139E-2</v>
      </c>
      <c r="L11" s="310">
        <v>7499</v>
      </c>
      <c r="M11" s="320">
        <v>0</v>
      </c>
      <c r="N11" s="320">
        <f>L11/C11</f>
        <v>147.0392156862745</v>
      </c>
      <c r="O11" s="320"/>
      <c r="P11" s="321">
        <f>N11/N$13</f>
        <v>2.3688569010350977E-2</v>
      </c>
      <c r="Q11" s="321"/>
      <c r="R11" s="322">
        <f t="shared" si="1"/>
        <v>4.3408998782697085E-2</v>
      </c>
      <c r="S11" s="322">
        <f t="shared" si="2"/>
        <v>4.176020061993331E-2</v>
      </c>
      <c r="T11" s="323">
        <v>-1.431</v>
      </c>
      <c r="U11" s="312">
        <v>-0.68</v>
      </c>
      <c r="V11" s="314">
        <v>52</v>
      </c>
      <c r="W11" s="211">
        <v>-0.70637144663170925</v>
      </c>
      <c r="X11" s="24">
        <f>(0.6*CR11)+(0.4*DS11)</f>
        <v>-1.191037034668442</v>
      </c>
      <c r="Y11" s="51"/>
      <c r="Z11" s="31"/>
      <c r="AA11" s="31"/>
      <c r="AB11" s="31"/>
      <c r="AC11" s="31"/>
      <c r="AD11" s="31"/>
      <c r="AE11" s="49"/>
      <c r="AF11" s="31"/>
      <c r="AG11" s="31"/>
      <c r="AH11" s="31"/>
      <c r="AI11" s="49"/>
      <c r="AJ11" s="49"/>
      <c r="AK11" s="49"/>
      <c r="AL11" s="28">
        <v>53</v>
      </c>
      <c r="AM11" s="31"/>
      <c r="AN11" s="31"/>
      <c r="AO11" s="31"/>
      <c r="AP11" s="31"/>
      <c r="AQ11" s="31"/>
      <c r="AR11" s="31"/>
      <c r="AS11" s="58"/>
      <c r="AT11" s="58"/>
      <c r="AU11" s="49"/>
      <c r="AV11" s="49"/>
      <c r="AW11" s="49"/>
      <c r="AX11" s="49"/>
      <c r="AY11" s="49"/>
      <c r="AZ11" s="21"/>
      <c r="BA11" s="49"/>
      <c r="BB11" s="49"/>
      <c r="BC11" s="49"/>
      <c r="BJ11" s="214"/>
      <c r="BK11">
        <v>242</v>
      </c>
      <c r="BL11">
        <v>254</v>
      </c>
      <c r="BM11">
        <f>BK11-BL11</f>
        <v>-12</v>
      </c>
      <c r="BN11">
        <v>172</v>
      </c>
      <c r="BO11" s="207">
        <v>482</v>
      </c>
      <c r="BP11" s="207">
        <v>598</v>
      </c>
      <c r="BQ11" s="207">
        <v>229</v>
      </c>
      <c r="BR11" s="207"/>
      <c r="BS11" s="207"/>
      <c r="BT11" s="207"/>
      <c r="BU11" s="207"/>
      <c r="BV11" s="205"/>
      <c r="BW11" s="205"/>
      <c r="BX11" s="207"/>
      <c r="BY11" s="207"/>
      <c r="BZ11" s="207">
        <v>219</v>
      </c>
      <c r="CA11" s="207">
        <f t="shared" si="3"/>
        <v>448</v>
      </c>
      <c r="CB11" s="207">
        <f t="shared" si="4"/>
        <v>788.35120000000006</v>
      </c>
      <c r="CC11" s="207">
        <f t="shared" si="5"/>
        <v>496.67888400000004</v>
      </c>
      <c r="CD11" s="207">
        <f t="shared" si="29"/>
        <v>874.13972055888223</v>
      </c>
      <c r="CE11" s="207">
        <f t="shared" si="6"/>
        <v>1053.884</v>
      </c>
      <c r="CF11" s="207">
        <f t="shared" si="7"/>
        <v>-48.678884000000039</v>
      </c>
      <c r="CG11" s="207">
        <f t="shared" si="8"/>
        <v>-267.67888400000004</v>
      </c>
      <c r="CH11" s="207">
        <f t="shared" si="30"/>
        <v>-392.13972055888223</v>
      </c>
      <c r="CI11" s="207">
        <f t="shared" si="10"/>
        <v>-455.88400000000001</v>
      </c>
      <c r="CJ11" s="205">
        <f>(CI11-CI$12)/CI$13</f>
        <v>-0.72188301441790848</v>
      </c>
      <c r="CK11" s="211">
        <f t="shared" si="11"/>
        <v>-0.67389076078726406</v>
      </c>
      <c r="CL11" s="205">
        <f t="shared" si="12"/>
        <v>-0.58851073055252445</v>
      </c>
      <c r="CM11" s="205">
        <f>(CH11-CH$12)/CH$13</f>
        <v>-0.73458794507060265</v>
      </c>
      <c r="CN11">
        <v>187</v>
      </c>
      <c r="CO11">
        <f>BK11-BN11</f>
        <v>70</v>
      </c>
      <c r="CP11">
        <f>BL11-CN11</f>
        <v>67</v>
      </c>
      <c r="CQ11" s="21">
        <v>-1.53</v>
      </c>
      <c r="CR11" s="21">
        <f>(CP11-CP$13)/CP$14</f>
        <v>-1.5322267574720441</v>
      </c>
      <c r="CS11" s="28">
        <v>7499</v>
      </c>
      <c r="CT11" s="180">
        <v>0</v>
      </c>
      <c r="CU11">
        <v>65472</v>
      </c>
      <c r="CV11" s="207">
        <v>0</v>
      </c>
      <c r="CW11" s="207">
        <v>0</v>
      </c>
      <c r="CX11" s="207">
        <v>163</v>
      </c>
      <c r="CY11" s="207">
        <f>BZ11+CX11</f>
        <v>382</v>
      </c>
      <c r="CZ11" s="207">
        <f>AL11*CY$14</f>
        <v>611.49061032863858</v>
      </c>
      <c r="DA11" s="362">
        <f>CY11/CZ11</f>
        <v>0.62470296934682035</v>
      </c>
      <c r="DB11" s="362">
        <f>(DA11-CZ$15)/CZ$16</f>
        <v>-1.0966228299546381</v>
      </c>
      <c r="DC11" s="207">
        <v>0</v>
      </c>
      <c r="DD11" s="207">
        <f t="shared" si="13"/>
        <v>0</v>
      </c>
      <c r="DE11" s="207">
        <f t="shared" si="14"/>
        <v>117764.66</v>
      </c>
      <c r="DF11" s="207">
        <f>V11*CV$15</f>
        <v>47091.656686626753</v>
      </c>
      <c r="DG11" s="207">
        <f>V11*CW$16</f>
        <v>71915.272000000012</v>
      </c>
      <c r="DH11" s="207">
        <f t="shared" si="15"/>
        <v>-117764.66</v>
      </c>
      <c r="DI11" s="207">
        <f>CV11-DF11</f>
        <v>-47091.656686626753</v>
      </c>
      <c r="DJ11" s="207">
        <f t="shared" si="16"/>
        <v>-71915.272000000012</v>
      </c>
      <c r="DK11" s="205">
        <f t="shared" si="17"/>
        <v>-0.85742384823698226</v>
      </c>
      <c r="DL11" s="208">
        <f t="shared" si="31"/>
        <v>-0.65567794103102817</v>
      </c>
      <c r="DM11" s="210">
        <f t="shared" si="31"/>
        <v>-0.56939383017398371</v>
      </c>
      <c r="DN11" s="210">
        <f>(0.6*CM11)+(0.4*DL11)</f>
        <v>-0.70302394345477293</v>
      </c>
      <c r="DO11">
        <v>27219</v>
      </c>
      <c r="DP11">
        <f t="shared" si="21"/>
        <v>-57973</v>
      </c>
      <c r="DQ11" s="28">
        <f>CT11-DO11</f>
        <v>-27219</v>
      </c>
      <c r="DR11">
        <v>-1.2829999999999999</v>
      </c>
      <c r="DS11" s="21">
        <f>(DQ11-DQ$13)/DQ$14</f>
        <v>-0.67925245046303917</v>
      </c>
      <c r="DT11" s="21">
        <f>(0.6*CJ11)+(0.4*DM11)</f>
        <v>-0.66088734072033861</v>
      </c>
      <c r="DU11" s="21">
        <f t="shared" si="19"/>
        <v>-0.61537761474392594</v>
      </c>
      <c r="DV11" s="28">
        <v>0</v>
      </c>
      <c r="DW11" s="28">
        <f>DC11+DV11</f>
        <v>0</v>
      </c>
      <c r="DX11" s="28">
        <f>AL11*DW$14</f>
        <v>140187.86150234743</v>
      </c>
      <c r="DY11" s="21">
        <f>DW11/DX11</f>
        <v>0</v>
      </c>
      <c r="DZ11" s="21">
        <f>(DY11-DX$15)/DX$16</f>
        <v>-0.6851394469764438</v>
      </c>
      <c r="EA11" s="21">
        <f>(0.6*DB11)+(0.4*DZ11)</f>
        <v>-0.93202947676336034</v>
      </c>
      <c r="EB11" s="21">
        <f t="shared" si="20"/>
        <v>-0.74730399576715134</v>
      </c>
    </row>
    <row r="12" spans="1:132" x14ac:dyDescent="0.25">
      <c r="C12" s="1">
        <f>SUM(C3:C11)</f>
        <v>426</v>
      </c>
      <c r="D12" s="1">
        <f>SUM(D3:D11)</f>
        <v>252</v>
      </c>
      <c r="E12" s="1">
        <f>SUM(E3:E11)</f>
        <v>174</v>
      </c>
      <c r="F12" s="110">
        <f>SUM(F3:F11)</f>
        <v>2954</v>
      </c>
      <c r="G12" s="80">
        <f>SUM(G3:G11)</f>
        <v>1707</v>
      </c>
      <c r="H12" s="117">
        <f>F12/C12</f>
        <v>6.934272300469484</v>
      </c>
      <c r="I12" s="117">
        <f>G12/C12</f>
        <v>4.007042253521127</v>
      </c>
      <c r="J12" s="117">
        <f>SUM(J3:J11)</f>
        <v>1</v>
      </c>
      <c r="K12" s="118">
        <f>SUM(K3:K11)</f>
        <v>1</v>
      </c>
      <c r="L12" s="105">
        <f>SUM(L3:L11)</f>
        <v>352408</v>
      </c>
      <c r="M12" s="45">
        <f>SUM(M3:M11)</f>
        <v>328959</v>
      </c>
      <c r="N12" s="45">
        <f>L12/C12</f>
        <v>827.24882629107981</v>
      </c>
      <c r="O12" s="45">
        <f>M12/C12</f>
        <v>772.20422535211264</v>
      </c>
      <c r="P12" s="28"/>
      <c r="Q12" s="47">
        <f>SUM(Q3:Q11)</f>
        <v>1</v>
      </c>
      <c r="R12" s="71">
        <f>SUM(R3:R11)</f>
        <v>1.0000000000000002</v>
      </c>
      <c r="S12" s="71"/>
      <c r="T12" s="71"/>
      <c r="U12" s="47"/>
      <c r="V12" s="195">
        <f>SUM(V3:V11)</f>
        <v>501</v>
      </c>
      <c r="W12" s="195"/>
      <c r="X12" s="71"/>
      <c r="Y12" s="56">
        <f>SUM(Y3:Y11)</f>
        <v>0</v>
      </c>
      <c r="Z12" s="51" t="e">
        <f>SUM(Z3:Z11)</f>
        <v>#VALUE!</v>
      </c>
      <c r="AA12" s="51" t="e">
        <f>SUM(AA3:AA11)</f>
        <v>#DIV/0!</v>
      </c>
      <c r="AB12" s="51"/>
      <c r="AC12" s="51"/>
      <c r="AD12" s="51">
        <f>SUM(AD4:AD11)</f>
        <v>83.918699186991887</v>
      </c>
      <c r="AE12" s="54"/>
      <c r="AF12" s="51" t="e">
        <f>SUM(AF3:AF11)</f>
        <v>#VALUE!</v>
      </c>
      <c r="AG12" s="48" t="e">
        <f>SUM(AG3:AG11)</f>
        <v>#VALUE!</v>
      </c>
      <c r="AH12" s="48" t="e">
        <f>SUM(AH3:AH11)</f>
        <v>#DIV/0!</v>
      </c>
      <c r="AI12" s="50" t="e">
        <f>SUM(AI3:AI11)</f>
        <v>#DIV/0!</v>
      </c>
      <c r="AJ12" s="50" t="e">
        <f>SUM(AJ3:AJ11)</f>
        <v>#DIV/0!</v>
      </c>
      <c r="AK12" s="54"/>
      <c r="AL12" s="45">
        <f>SUM(AL3:AL11)</f>
        <v>426</v>
      </c>
      <c r="AM12" s="48"/>
      <c r="AN12" s="48"/>
      <c r="AO12" s="48"/>
      <c r="AP12" s="48"/>
      <c r="AQ12" s="48"/>
      <c r="AR12" s="48"/>
      <c r="AS12" s="123"/>
      <c r="AT12" s="59">
        <f>SUM(AT3:AT11)</f>
        <v>85.195638101730211</v>
      </c>
      <c r="AU12" s="50">
        <f>SUM(AU3:AU11)</f>
        <v>84.683651946406002</v>
      </c>
      <c r="AV12" s="54"/>
      <c r="AW12" s="54" t="e">
        <f>SUM(AW3:AW11)</f>
        <v>#VALUE!</v>
      </c>
      <c r="AX12" s="54"/>
      <c r="AY12" s="54" t="e">
        <f>SUM(AY3:AY11)</f>
        <v>#DIV/0!</v>
      </c>
      <c r="AZ12" s="280"/>
      <c r="BA12" s="54"/>
      <c r="BB12" s="54"/>
      <c r="BC12" s="54"/>
      <c r="BD12" s="249" t="s">
        <v>434</v>
      </c>
      <c r="BH12" s="249" t="s">
        <v>435</v>
      </c>
      <c r="BK12" s="1">
        <f>SUM(BK3:BK11)</f>
        <v>5908</v>
      </c>
      <c r="BL12" s="1">
        <f>SUM(BL3:BL11)</f>
        <v>5956</v>
      </c>
      <c r="BM12" s="1"/>
      <c r="BO12" s="45">
        <f>SUM(BO9:BO11,BO3:BO6)</f>
        <v>8422</v>
      </c>
      <c r="BP12" s="45">
        <f>SUM(BP3:BP11)</f>
        <v>10467</v>
      </c>
      <c r="BQ12" s="45">
        <f>SUM(BQ3:BQ11)</f>
        <v>5047</v>
      </c>
      <c r="BR12" s="45"/>
      <c r="BS12" s="45"/>
      <c r="BT12" s="45"/>
      <c r="BU12" s="45"/>
      <c r="BV12" s="44"/>
      <c r="BW12" s="44"/>
      <c r="BX12" s="45"/>
      <c r="BY12" s="45"/>
      <c r="BZ12" s="45">
        <f>SUM(BZ3:BZ11)</f>
        <v>2780</v>
      </c>
      <c r="CA12" s="45">
        <f>SUM(CA3:CA11)</f>
        <v>7827</v>
      </c>
      <c r="CB12" s="45"/>
      <c r="CC12" s="45"/>
      <c r="CD12" s="1"/>
      <c r="CE12" s="1"/>
      <c r="CF12" s="44">
        <f>AVERAGE(CF9:CF11,CF3:CF6)</f>
        <v>439.98515014285709</v>
      </c>
      <c r="CG12" s="44">
        <f>AVERAGE(CG9:CG11,CG3:CG6)</f>
        <v>42.842292999999948</v>
      </c>
      <c r="CH12" s="44">
        <f>AVERAGE(CH9:CH11,CH3:CH6)</f>
        <v>9.60593099515253</v>
      </c>
      <c r="CI12" s="44">
        <f>AVERAGE(CI9:CI11,CI3:CI6)</f>
        <v>56.328714285714327</v>
      </c>
      <c r="CJ12" s="44"/>
      <c r="CK12" s="70"/>
      <c r="CL12" s="44"/>
      <c r="CM12" s="1"/>
      <c r="CS12" s="45">
        <f>SUM(CS3:CS11)</f>
        <v>352408</v>
      </c>
      <c r="CT12" s="45">
        <f>SUM(CT3:CT11)</f>
        <v>214129.3</v>
      </c>
      <c r="CV12" s="45">
        <f>SUM(CV3:CV6,CV9:CV11)</f>
        <v>453710</v>
      </c>
      <c r="CW12" s="45">
        <f>SUM(CW3:CW11)</f>
        <v>570862</v>
      </c>
      <c r="CX12" s="45">
        <f>SUM(CX3:CX11)</f>
        <v>2135</v>
      </c>
      <c r="CY12" s="45">
        <f>SUM(CY3:CY11)</f>
        <v>4915</v>
      </c>
      <c r="CZ12" s="45"/>
      <c r="DA12" s="45"/>
      <c r="DB12" s="45"/>
      <c r="DC12" s="45">
        <f>SUM(DC3:DC11)</f>
        <v>399288</v>
      </c>
      <c r="DD12" s="45">
        <f>SUM(DD3:DD11)</f>
        <v>852998</v>
      </c>
      <c r="DE12" s="45"/>
      <c r="DF12" s="45"/>
      <c r="DG12" s="45"/>
      <c r="DH12" s="45">
        <f>AVERAGE(DH9:DH11,DH3:DH6)</f>
        <v>-38937.197857142855</v>
      </c>
      <c r="DI12" s="45">
        <f>AVERAGE(DI9:DI11,DI3:DI6)</f>
        <v>517.490732820071</v>
      </c>
      <c r="DJ12" s="45">
        <f>AVERAGE(DJ9:DJ11,DJ3:DJ6)</f>
        <v>-16640.291714285722</v>
      </c>
      <c r="DK12" s="44"/>
      <c r="DL12" s="45"/>
      <c r="DM12" s="105"/>
      <c r="DN12" s="105"/>
      <c r="DV12" s="45">
        <f>SUM(DV3:DV11)</f>
        <v>727505</v>
      </c>
      <c r="DW12" s="45">
        <f>SUM(DW3:DW11)</f>
        <v>1126793</v>
      </c>
    </row>
    <row r="13" spans="1:132" x14ac:dyDescent="0.25">
      <c r="C13" s="1">
        <v>157</v>
      </c>
      <c r="F13" s="95"/>
      <c r="G13" s="60"/>
      <c r="H13" s="80" t="s">
        <v>158</v>
      </c>
      <c r="I13" s="80" t="s">
        <v>158</v>
      </c>
      <c r="J13" s="80"/>
      <c r="K13" s="119"/>
      <c r="N13" s="46">
        <f>SUM(N3:N11)</f>
        <v>6207.1801644930147</v>
      </c>
      <c r="O13" s="46">
        <f>SUM(O3:O11)</f>
        <v>4232.0786896318814</v>
      </c>
      <c r="P13" s="46"/>
      <c r="Q13" s="34"/>
      <c r="V13" s="194"/>
      <c r="W13" s="194"/>
      <c r="AM13" s="31">
        <f t="shared" ref="AM13:AS13" si="32">SUM(AM3:AM12)</f>
        <v>876669.18666714244</v>
      </c>
      <c r="AN13" s="31">
        <f t="shared" si="32"/>
        <v>1113990.2794077089</v>
      </c>
      <c r="AO13" s="31">
        <f t="shared" si="32"/>
        <v>1115917.6748111262</v>
      </c>
      <c r="AP13" s="31">
        <f t="shared" si="32"/>
        <v>1035525.7136286591</v>
      </c>
      <c r="AQ13" s="31">
        <f t="shared" si="32"/>
        <v>995329.73303742567</v>
      </c>
      <c r="AR13" s="51">
        <f t="shared" si="32"/>
        <v>1113990.2794077089</v>
      </c>
      <c r="AS13" s="51">
        <f t="shared" si="32"/>
        <v>1115917.6748111262</v>
      </c>
      <c r="AT13" s="59"/>
      <c r="BD13" s="127">
        <v>1113990.2794077089</v>
      </c>
      <c r="BE13" s="127"/>
      <c r="BF13" s="127"/>
      <c r="BG13" s="127"/>
      <c r="BH13" s="69">
        <f>BD13/AU12</f>
        <v>13154.726488563852</v>
      </c>
      <c r="BJ13" s="249" t="s">
        <v>438</v>
      </c>
      <c r="BL13" s="143">
        <f>(BK12/BL12)*100</f>
        <v>99.194089993284081</v>
      </c>
      <c r="BS13" s="45">
        <f>SUM(BS3:BS12)</f>
        <v>953989.00000000012</v>
      </c>
      <c r="BT13" s="45">
        <f>SUM(BT3:BT12)</f>
        <v>1061298.9847396119</v>
      </c>
      <c r="BU13" s="45">
        <f>SUM(BU3:BU12)</f>
        <v>953989</v>
      </c>
      <c r="BV13" s="44">
        <f>SUM(BV3:BV12)</f>
        <v>53.450105195411929</v>
      </c>
      <c r="BW13" s="44">
        <f>SUM(BW3:BW12)</f>
        <v>1</v>
      </c>
      <c r="CF13" s="21">
        <f>STDEV(CF3:CF6,CF9:CF11)</f>
        <v>725.13834968145545</v>
      </c>
      <c r="CG13" s="21">
        <f>STDEV(CG3:CG6,CG9:CG11)</f>
        <v>527.63893822032196</v>
      </c>
      <c r="CH13" s="21">
        <f>STDEV(CH3:CH6,CH9:CH11)</f>
        <v>546.89932532914384</v>
      </c>
      <c r="CI13" s="21">
        <f>STDEV(CI3:CI6,CI9:CI11)</f>
        <v>709.55086081189745</v>
      </c>
      <c r="CJ13" s="21"/>
      <c r="CK13" s="24"/>
      <c r="CL13" s="21"/>
      <c r="CO13" s="1" t="s">
        <v>285</v>
      </c>
      <c r="CP13">
        <f>AVERAGE(CP3:CP5,CP9:CP11)</f>
        <v>736.83333333333337</v>
      </c>
      <c r="DH13">
        <f>STDEV(DH3:DH6,DH9:DH11)</f>
        <v>91935.23402100442</v>
      </c>
      <c r="DI13">
        <f>STDEV(DI3:DI6,DI9:DI11)</f>
        <v>72610.567536530638</v>
      </c>
      <c r="DJ13">
        <f>STDEV(DJ3:DJ6,DJ9:DJ11)</f>
        <v>97076.886605575783</v>
      </c>
      <c r="DP13" s="1" t="s">
        <v>255</v>
      </c>
      <c r="DQ13" s="28">
        <f>AVERAGE(DQ3:DQ5,DQ9:DQ11)</f>
        <v>-171.94999999999951</v>
      </c>
    </row>
    <row r="14" spans="1:132" ht="14.85" customHeight="1" thickBot="1" x14ac:dyDescent="0.35">
      <c r="A14" s="13"/>
      <c r="C14" s="1">
        <f>C13/C12</f>
        <v>0.36854460093896713</v>
      </c>
      <c r="F14" s="113"/>
      <c r="G14" s="114"/>
      <c r="H14" s="120">
        <f>SUM(H3:H11)</f>
        <v>44.092904449671991</v>
      </c>
      <c r="I14" s="120">
        <f>SUM(I3:I11)</f>
        <v>25.204857926714979</v>
      </c>
      <c r="J14" s="120"/>
      <c r="K14" s="121"/>
      <c r="AM14" s="31"/>
      <c r="AP14" s="31">
        <f>AP13-AO13</f>
        <v>-80391.961182467057</v>
      </c>
      <c r="AQ14" s="31">
        <f>AN13-AQ13</f>
        <v>118660.54637028323</v>
      </c>
      <c r="AR14" s="31"/>
      <c r="AS14" s="31"/>
      <c r="AT14" s="58"/>
      <c r="BJ14" s="23">
        <f>SUM(DU4,DU9)</f>
        <v>1.5359912517833254</v>
      </c>
      <c r="BT14" s="28">
        <f>BT13-BS13</f>
        <v>107309.98473961174</v>
      </c>
      <c r="CO14" s="1" t="s">
        <v>252</v>
      </c>
      <c r="CP14">
        <f>STDEV(CP3:CP5,CP9:CP11)</f>
        <v>437.16331807079456</v>
      </c>
      <c r="CX14" s="325" t="s">
        <v>514</v>
      </c>
      <c r="CY14" s="21">
        <f>CY12/AL12</f>
        <v>11.53755868544601</v>
      </c>
      <c r="DP14" s="1" t="s">
        <v>252</v>
      </c>
      <c r="DQ14">
        <f>STDEV(DQ3:DQ5,DQ9:DQ11)</f>
        <v>39818.847884262046</v>
      </c>
      <c r="DV14" s="325" t="s">
        <v>514</v>
      </c>
      <c r="DW14" s="28">
        <f>DW12/AL12</f>
        <v>2645.0539906103286</v>
      </c>
    </row>
    <row r="15" spans="1:132" ht="18.75" x14ac:dyDescent="0.3">
      <c r="A15" s="13"/>
      <c r="BJ15" s="237" t="s">
        <v>367</v>
      </c>
      <c r="BL15" s="204" t="s">
        <v>324</v>
      </c>
      <c r="BO15" s="21">
        <f>BO12/V12</f>
        <v>16.810379241516966</v>
      </c>
      <c r="BP15" s="21">
        <f>BP12/V12</f>
        <v>20.892215568862277</v>
      </c>
      <c r="BQ15" s="21">
        <f>BQ12/V12</f>
        <v>10.073852295409182</v>
      </c>
      <c r="BR15" s="21"/>
      <c r="BS15" s="21"/>
      <c r="BT15" s="21"/>
      <c r="BU15" s="21"/>
      <c r="BV15" s="21"/>
      <c r="BW15" s="21"/>
      <c r="BX15" s="21"/>
      <c r="BY15" s="21"/>
      <c r="BZ15" s="21">
        <f>CA12/V12</f>
        <v>15.622754491017965</v>
      </c>
      <c r="CA15" s="21"/>
      <c r="CB15" s="21"/>
      <c r="CC15" s="21"/>
      <c r="CL15" s="249" t="s">
        <v>367</v>
      </c>
      <c r="CM15" s="237" t="s">
        <v>367</v>
      </c>
      <c r="CT15" s="204" t="s">
        <v>324</v>
      </c>
      <c r="CV15" s="31">
        <f>CV12/V12</f>
        <v>905.6087824351298</v>
      </c>
      <c r="CW15" s="30">
        <f>CW12/V12</f>
        <v>1139.4451097804392</v>
      </c>
      <c r="CX15" s="30"/>
      <c r="CY15" s="364" t="s">
        <v>517</v>
      </c>
      <c r="CZ15" s="30">
        <f>AVERAGE(DA3,DA4,DA5,DA6,DA9,DA10,DA11)</f>
        <v>0.99196104551213538</v>
      </c>
      <c r="DA15" s="30"/>
      <c r="DB15" s="30"/>
      <c r="DC15" s="30">
        <f>DD12/V12</f>
        <v>1702.5908183632735</v>
      </c>
      <c r="DD15" s="30"/>
      <c r="DE15" s="30"/>
      <c r="DW15" s="364" t="s">
        <v>517</v>
      </c>
      <c r="DX15" s="21">
        <f>AVERAGE(DY3,DY4,DY5,DY6,DY9,DY10,DY11)</f>
        <v>1.2146785960341671</v>
      </c>
    </row>
    <row r="16" spans="1:132" ht="18.75" x14ac:dyDescent="0.3">
      <c r="A16" s="13"/>
      <c r="BJ16" s="237" t="s">
        <v>399</v>
      </c>
      <c r="BL16" s="204" t="s">
        <v>325</v>
      </c>
      <c r="BO16" s="21">
        <v>16.451229999999999</v>
      </c>
      <c r="BP16" s="21">
        <v>20.266999999999999</v>
      </c>
      <c r="BQ16" s="21">
        <v>9.5515170000000005</v>
      </c>
      <c r="BR16" s="21"/>
      <c r="BS16" s="21"/>
      <c r="BT16" s="21"/>
      <c r="BU16" s="21"/>
      <c r="BV16" s="21"/>
      <c r="BW16" s="21"/>
      <c r="BX16" s="21"/>
      <c r="BY16" s="21"/>
      <c r="BZ16" s="21">
        <v>15.160600000000001</v>
      </c>
      <c r="CA16" s="21"/>
      <c r="CB16" s="21"/>
      <c r="CC16" s="21"/>
      <c r="CL16" s="249" t="s">
        <v>399</v>
      </c>
      <c r="CM16" s="237" t="s">
        <v>399</v>
      </c>
      <c r="CT16" s="204" t="s">
        <v>325</v>
      </c>
      <c r="CV16" s="31">
        <v>1172.625</v>
      </c>
      <c r="CW16" s="30">
        <v>1382.9860000000001</v>
      </c>
      <c r="CX16" s="30"/>
      <c r="CY16" s="364" t="s">
        <v>518</v>
      </c>
      <c r="CZ16" s="30">
        <f>STDEV(DA3,DA4,DA5,DA6,DA9,DA10,DA11)</f>
        <v>0.33489917055666868</v>
      </c>
      <c r="DA16" s="30"/>
      <c r="DB16" s="30"/>
      <c r="DC16" s="30">
        <v>2264.7049999999999</v>
      </c>
      <c r="DD16" s="30"/>
      <c r="DE16" s="30"/>
      <c r="DW16" s="364" t="s">
        <v>518</v>
      </c>
      <c r="DX16" s="21">
        <f>STDEV(DY3,DY4,DY5,DY6,DY9,DY10,DY11)</f>
        <v>1.7728925131878002</v>
      </c>
    </row>
    <row r="17" spans="1:107" ht="18.75" x14ac:dyDescent="0.3">
      <c r="A17" s="13"/>
      <c r="BL17" t="s">
        <v>362</v>
      </c>
      <c r="BQ17">
        <v>2023</v>
      </c>
      <c r="BZ17">
        <v>2024</v>
      </c>
      <c r="CT17" t="s">
        <v>363</v>
      </c>
      <c r="CV17">
        <v>2023</v>
      </c>
      <c r="DC17">
        <v>2024</v>
      </c>
    </row>
    <row r="18" spans="1:107" ht="18.75" x14ac:dyDescent="0.3">
      <c r="A18" s="13"/>
    </row>
    <row r="19" spans="1:107" ht="18.75" x14ac:dyDescent="0.3">
      <c r="A19" s="13"/>
    </row>
    <row r="20" spans="1:107" ht="18.75" x14ac:dyDescent="0.3">
      <c r="A20" s="13"/>
    </row>
    <row r="21" spans="1:107" ht="18.75" x14ac:dyDescent="0.3">
      <c r="A21" s="13"/>
    </row>
    <row r="22" spans="1:107" ht="18.75" x14ac:dyDescent="0.3">
      <c r="A22" s="13"/>
    </row>
    <row r="23" spans="1:107" ht="18.75" x14ac:dyDescent="0.3">
      <c r="A23" s="13"/>
    </row>
    <row r="24" spans="1:107" ht="18.75" x14ac:dyDescent="0.3">
      <c r="A24" s="13"/>
    </row>
    <row r="25" spans="1:107" ht="18.75" x14ac:dyDescent="0.3">
      <c r="A25" s="13"/>
    </row>
    <row r="26" spans="1:107" ht="18.75" x14ac:dyDescent="0.3">
      <c r="A26" s="13"/>
    </row>
    <row r="27" spans="1:107" ht="18.75" x14ac:dyDescent="0.3">
      <c r="A27" s="13"/>
    </row>
    <row r="28" spans="1:107" ht="18.75" x14ac:dyDescent="0.3">
      <c r="A28" s="13"/>
    </row>
    <row r="29" spans="1:107" ht="18.75" x14ac:dyDescent="0.3">
      <c r="A29" s="13"/>
    </row>
    <row r="30" spans="1:107" ht="18.75" x14ac:dyDescent="0.3">
      <c r="A30" s="13"/>
    </row>
    <row r="31" spans="1:107" ht="18.75" x14ac:dyDescent="0.3">
      <c r="A31" s="13"/>
    </row>
    <row r="32" spans="1:107" ht="18.75" x14ac:dyDescent="0.3">
      <c r="A32" s="13"/>
    </row>
    <row r="33" spans="1:1" ht="18.75" x14ac:dyDescent="0.3">
      <c r="A33" s="13"/>
    </row>
    <row r="34" spans="1:1" ht="18.75" x14ac:dyDescent="0.3">
      <c r="A34" s="13"/>
    </row>
    <row r="35" spans="1:1" ht="18.75" x14ac:dyDescent="0.3">
      <c r="A35" s="13"/>
    </row>
    <row r="36" spans="1:1" ht="18.75" x14ac:dyDescent="0.3">
      <c r="A36" s="13"/>
    </row>
    <row r="37" spans="1:1" ht="18.75" x14ac:dyDescent="0.3">
      <c r="A37" s="13"/>
    </row>
    <row r="38" spans="1:1" ht="18.75" x14ac:dyDescent="0.3">
      <c r="A38" s="13"/>
    </row>
  </sheetData>
  <dataValidations disablePrompts="1" count="1">
    <dataValidation type="list" showInputMessage="1" showErrorMessage="1" sqref="D1:E1">
      <formula1>$A$14:$A$38</formula1>
    </dataValidation>
  </dataValidations>
  <pageMargins left="0.75" right="0.75" top="1" bottom="1" header="0.5" footer="0.5"/>
  <pageSetup paperSize="9" orientation="portrait" r:id="rId1"/>
  <ignoredErrors>
    <ignoredError sqref="I14 C3:C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97"/>
  <sheetViews>
    <sheetView zoomScaleNormal="100" workbookViewId="0">
      <pane ySplit="2" topLeftCell="A56" activePane="bottomLeft" state="frozen"/>
      <selection pane="bottomLeft" activeCell="AQ56" sqref="AQ56"/>
    </sheetView>
  </sheetViews>
  <sheetFormatPr defaultColWidth="8.5703125" defaultRowHeight="15" x14ac:dyDescent="0.25"/>
  <cols>
    <col min="1" max="1" width="43.5703125" customWidth="1"/>
    <col min="2" max="2" width="60.5703125" customWidth="1"/>
    <col min="3" max="3" width="11.5703125" style="1" customWidth="1"/>
    <col min="4" max="4" width="15.5703125" hidden="1" customWidth="1"/>
    <col min="5" max="5" width="17.5703125" hidden="1" customWidth="1"/>
    <col min="6" max="6" width="13.85546875" hidden="1" customWidth="1"/>
    <col min="7" max="7" width="12.85546875" hidden="1" customWidth="1"/>
    <col min="8" max="9" width="8.5703125" hidden="1" customWidth="1"/>
    <col min="10" max="10" width="12.5703125" hidden="1" customWidth="1"/>
    <col min="11" max="11" width="13.42578125" style="15" hidden="1" customWidth="1"/>
    <col min="12" max="12" width="16.42578125" hidden="1" customWidth="1"/>
    <col min="13" max="13" width="16.5703125" hidden="1" customWidth="1"/>
    <col min="14" max="14" width="19.5703125" hidden="1" customWidth="1"/>
    <col min="15" max="15" width="16.42578125" hidden="1" customWidth="1"/>
    <col min="16" max="16" width="11.42578125" hidden="1" customWidth="1"/>
    <col min="17" max="17" width="8.5703125" hidden="1" customWidth="1"/>
    <col min="18" max="18" width="15.42578125" hidden="1" customWidth="1"/>
    <col min="19" max="19" width="7.42578125" hidden="1" customWidth="1"/>
    <col min="20" max="20" width="15.42578125" hidden="1" customWidth="1"/>
    <col min="21" max="21" width="17.140625" hidden="1" customWidth="1"/>
    <col min="22" max="23" width="9.5703125" hidden="1" customWidth="1"/>
    <col min="24" max="24" width="8.5703125" hidden="1" customWidth="1"/>
    <col min="25" max="26" width="10.5703125" style="15" hidden="1" customWidth="1"/>
    <col min="27" max="27" width="15.140625" hidden="1" customWidth="1"/>
    <col min="28" max="28" width="8.5703125" style="195" bestFit="1" customWidth="1"/>
    <col min="29" max="29" width="8.42578125" style="195" hidden="1" customWidth="1"/>
    <col min="30" max="30" width="21" hidden="1" customWidth="1"/>
    <col min="31" max="31" width="8.28515625" style="15" bestFit="1" customWidth="1"/>
    <col min="32" max="33" width="11.140625" style="15" hidden="1" customWidth="1"/>
    <col min="34" max="34" width="11.140625" hidden="1" customWidth="1"/>
    <col min="35" max="36" width="11.42578125" hidden="1" customWidth="1"/>
    <col min="37" max="37" width="11.5703125" style="15" hidden="1" customWidth="1"/>
    <col min="38" max="38" width="15.42578125" style="15" hidden="1" customWidth="1"/>
    <col min="39" max="39" width="14.5703125" style="15" hidden="1" customWidth="1"/>
    <col min="40" max="41" width="11.42578125" style="15" hidden="1" customWidth="1"/>
    <col min="42" max="42" width="14.5703125" style="15" hidden="1" customWidth="1"/>
    <col min="43" max="43" width="11.28515625" style="15" bestFit="1" customWidth="1"/>
    <col min="44" max="44" width="11.140625" style="52" bestFit="1" customWidth="1"/>
    <col min="45" max="45" width="11.140625" style="52" hidden="1" customWidth="1"/>
    <col min="46" max="46" width="14.5703125" style="15" hidden="1" customWidth="1"/>
    <col min="47" max="47" width="11.140625" hidden="1" customWidth="1"/>
    <col min="48" max="50" width="14.5703125" hidden="1" customWidth="1"/>
    <col min="51" max="51" width="13.42578125" hidden="1" customWidth="1"/>
    <col min="52" max="52" width="8.5703125" hidden="1" customWidth="1"/>
    <col min="53" max="53" width="13.5703125" hidden="1" customWidth="1"/>
    <col min="54" max="56" width="15.5703125" style="15" hidden="1" customWidth="1"/>
    <col min="57" max="57" width="11.5703125" style="15" hidden="1" customWidth="1"/>
    <col min="58" max="58" width="13.85546875" style="15" hidden="1" customWidth="1"/>
    <col min="59" max="59" width="12.5703125" style="15" hidden="1" customWidth="1"/>
    <col min="60" max="60" width="10" hidden="1" customWidth="1"/>
    <col min="61" max="61" width="11.140625" hidden="1" customWidth="1"/>
    <col min="62" max="62" width="8.5703125" hidden="1" customWidth="1"/>
    <col min="63" max="63" width="16" hidden="1" customWidth="1"/>
    <col min="64" max="64" width="10" hidden="1" customWidth="1"/>
    <col min="65" max="65" width="17.42578125" hidden="1" customWidth="1"/>
    <col min="66" max="66" width="6.42578125" hidden="1" customWidth="1"/>
    <col min="67" max="67" width="8.5703125" hidden="1" customWidth="1"/>
    <col min="68" max="68" width="11.5703125" hidden="1" customWidth="1"/>
    <col min="69" max="69" width="16.42578125" hidden="1" customWidth="1"/>
    <col min="70" max="71" width="11.85546875" hidden="1" customWidth="1"/>
    <col min="72" max="72" width="9.5703125" hidden="1" customWidth="1"/>
    <col min="73" max="73" width="9.5703125" customWidth="1"/>
    <col min="74" max="74" width="8.7109375" bestFit="1" customWidth="1"/>
    <col min="75" max="75" width="11" bestFit="1" customWidth="1"/>
    <col min="76" max="76" width="9.5703125" customWidth="1"/>
    <col min="77" max="77" width="11.28515625" bestFit="1" customWidth="1"/>
    <col min="78" max="78" width="11.7109375" bestFit="1" customWidth="1"/>
    <col min="79" max="79" width="12.5703125" bestFit="1" customWidth="1"/>
    <col min="80" max="80" width="9.5703125" customWidth="1"/>
    <col min="81" max="81" width="7.42578125" bestFit="1" customWidth="1"/>
    <col min="82" max="82" width="9.5703125" hidden="1" customWidth="1"/>
    <col min="83" max="83" width="10.140625" hidden="1" customWidth="1"/>
    <col min="84" max="84" width="12.42578125" hidden="1" customWidth="1"/>
    <col min="85" max="85" width="14" hidden="1" customWidth="1"/>
    <col min="86" max="86" width="12" hidden="1" customWidth="1"/>
    <col min="87" max="87" width="18" hidden="1" customWidth="1"/>
    <col min="88" max="88" width="12.5703125" hidden="1" customWidth="1"/>
    <col min="89" max="89" width="18.5703125" hidden="1" customWidth="1"/>
    <col min="90" max="90" width="15.5703125" hidden="1" customWidth="1"/>
    <col min="91" max="92" width="12.42578125" hidden="1" customWidth="1"/>
    <col min="93" max="93" width="13.140625" hidden="1" customWidth="1"/>
    <col min="94" max="94" width="9.140625" hidden="1" customWidth="1"/>
    <col min="95" max="95" width="11.42578125" hidden="1" customWidth="1"/>
    <col min="96" max="96" width="13.5703125" hidden="1" customWidth="1"/>
    <col min="97" max="97" width="12.5703125" hidden="1" customWidth="1"/>
    <col min="98" max="98" width="10" hidden="1" customWidth="1"/>
    <col min="99" max="99" width="21.42578125" hidden="1" customWidth="1"/>
    <col min="100" max="100" width="18.42578125" hidden="1" customWidth="1"/>
    <col min="101" max="101" width="8.42578125" hidden="1" customWidth="1"/>
    <col min="102" max="102" width="11.140625" hidden="1" customWidth="1"/>
    <col min="103" max="103" width="11.85546875" hidden="1" customWidth="1"/>
    <col min="104" max="104" width="10.140625" hidden="1" customWidth="1"/>
    <col min="105" max="105" width="11.5703125" style="15" hidden="1" customWidth="1"/>
    <col min="106" max="106" width="9.85546875" style="15" hidden="1" customWidth="1"/>
    <col min="107" max="108" width="10.42578125" hidden="1" customWidth="1"/>
    <col min="109" max="109" width="12.85546875" hidden="1" customWidth="1"/>
    <col min="110" max="110" width="8.42578125" bestFit="1" customWidth="1"/>
    <col min="111" max="111" width="9.5703125" bestFit="1" customWidth="1"/>
    <col min="112" max="112" width="10.140625" bestFit="1" customWidth="1"/>
    <col min="113" max="113" width="10.85546875" bestFit="1" customWidth="1"/>
    <col min="114" max="114" width="10.85546875" customWidth="1"/>
    <col min="115" max="115" width="7.42578125" bestFit="1" customWidth="1"/>
    <col min="116" max="116" width="8.42578125" bestFit="1" customWidth="1"/>
    <col min="117" max="117" width="8.85546875" bestFit="1" customWidth="1"/>
    <col min="118" max="118" width="8.85546875" customWidth="1"/>
    <col min="119" max="119" width="10.140625" bestFit="1" customWidth="1"/>
    <col min="120" max="120" width="10.140625" customWidth="1"/>
    <col min="121" max="121" width="8.85546875" hidden="1" customWidth="1"/>
    <col min="122" max="122" width="9.42578125" hidden="1" customWidth="1"/>
    <col min="123" max="123" width="10.42578125" hidden="1" customWidth="1"/>
    <col min="124" max="124" width="13.5703125" hidden="1" customWidth="1"/>
    <col min="125" max="125" width="10.140625" hidden="1" customWidth="1"/>
    <col min="126" max="126" width="10.42578125" hidden="1" customWidth="1"/>
    <col min="127" max="127" width="11.5703125" hidden="1" customWidth="1"/>
    <col min="128" max="129" width="8.42578125" hidden="1" customWidth="1"/>
    <col min="130" max="130" width="11.140625" hidden="1" customWidth="1"/>
    <col min="131" max="131" width="9.85546875" hidden="1" customWidth="1"/>
    <col min="132" max="132" width="7.5703125" style="15" hidden="1" customWidth="1"/>
    <col min="133" max="133" width="7.42578125" hidden="1" customWidth="1"/>
    <col min="134" max="134" width="8" hidden="1" customWidth="1"/>
    <col min="135" max="135" width="10.5703125" hidden="1" customWidth="1"/>
    <col min="136" max="136" width="6.42578125" hidden="1" customWidth="1"/>
    <col min="137" max="137" width="12.5703125" hidden="1" customWidth="1"/>
    <col min="138" max="138" width="9.5703125" hidden="1" customWidth="1"/>
    <col min="139" max="139" width="15.85546875" hidden="1" customWidth="1"/>
    <col min="140" max="140" width="0" hidden="1" customWidth="1"/>
    <col min="142" max="142" width="0" hidden="1" customWidth="1"/>
    <col min="143" max="143" width="8.5703125" hidden="1" customWidth="1"/>
    <col min="144" max="144" width="11.5703125" hidden="1" customWidth="1"/>
    <col min="145" max="145" width="13.5703125" hidden="1" customWidth="1"/>
    <col min="146" max="146" width="8.5703125" bestFit="1" customWidth="1"/>
    <col min="147" max="148" width="10.42578125" hidden="1" customWidth="1"/>
    <col min="149" max="149" width="9.85546875" hidden="1" customWidth="1"/>
    <col min="150" max="150" width="14.42578125" hidden="1" customWidth="1"/>
    <col min="151" max="151" width="10.85546875" hidden="1" customWidth="1"/>
    <col min="152" max="152" width="11" hidden="1" customWidth="1"/>
    <col min="153" max="153" width="9.140625" hidden="1" customWidth="1"/>
    <col min="154" max="154" width="8.85546875" hidden="1" customWidth="1"/>
    <col min="155" max="155" width="12.42578125" hidden="1" customWidth="1"/>
    <col min="156" max="156" width="8.140625" hidden="1" customWidth="1"/>
    <col min="157" max="157" width="14.85546875" hidden="1" customWidth="1"/>
    <col min="158" max="158" width="11.85546875" hidden="1" customWidth="1"/>
    <col min="159" max="159" width="15.5703125" hidden="1" customWidth="1"/>
    <col min="160" max="160" width="6.85546875" hidden="1" customWidth="1"/>
    <col min="161" max="161" width="13.85546875" hidden="1" customWidth="1"/>
    <col min="162" max="162" width="11.5703125" hidden="1" customWidth="1"/>
    <col min="163" max="163" width="10.42578125" hidden="1" customWidth="1"/>
    <col min="164" max="164" width="8.7109375" bestFit="1" customWidth="1"/>
    <col min="165" max="166" width="10.42578125" customWidth="1"/>
    <col min="167" max="167" width="11.7109375" bestFit="1" customWidth="1"/>
    <col min="168" max="168" width="10" bestFit="1" customWidth="1"/>
    <col min="169" max="169" width="8.28515625" bestFit="1" customWidth="1"/>
    <col min="170" max="170" width="0" hidden="1" customWidth="1"/>
  </cols>
  <sheetData>
    <row r="1" spans="1:170" ht="45" x14ac:dyDescent="0.25">
      <c r="C1" s="134"/>
      <c r="D1" s="3" t="s">
        <v>5</v>
      </c>
      <c r="E1" s="4" t="s">
        <v>10</v>
      </c>
      <c r="F1" s="4" t="s">
        <v>11</v>
      </c>
      <c r="G1" s="4" t="s">
        <v>12</v>
      </c>
      <c r="H1" s="4" t="s">
        <v>26</v>
      </c>
      <c r="I1" s="4" t="s">
        <v>27</v>
      </c>
      <c r="J1" s="4" t="s">
        <v>28</v>
      </c>
      <c r="K1" s="20" t="s">
        <v>148</v>
      </c>
      <c r="L1" s="20" t="s">
        <v>148</v>
      </c>
      <c r="M1" s="20"/>
      <c r="N1" s="20"/>
      <c r="O1" s="19" t="s">
        <v>149</v>
      </c>
      <c r="P1" s="19"/>
      <c r="Q1" s="19"/>
      <c r="R1" s="19" t="s">
        <v>150</v>
      </c>
      <c r="S1" s="18"/>
      <c r="T1" s="36" t="s">
        <v>150</v>
      </c>
      <c r="U1" s="19" t="s">
        <v>151</v>
      </c>
      <c r="V1" s="19"/>
      <c r="W1" s="19"/>
      <c r="X1" s="19"/>
      <c r="AA1" s="108"/>
      <c r="AD1" s="108"/>
      <c r="AE1" s="194"/>
      <c r="AR1" s="441" t="s">
        <v>551</v>
      </c>
      <c r="AY1" s="15"/>
      <c r="AZ1" s="55">
        <v>0.1467</v>
      </c>
      <c r="BH1" s="190" t="s">
        <v>286</v>
      </c>
      <c r="BK1" s="190"/>
      <c r="BU1" s="443">
        <v>3083976</v>
      </c>
    </row>
    <row r="2" spans="1:170" x14ac:dyDescent="0.25">
      <c r="A2" s="5" t="s">
        <v>0</v>
      </c>
      <c r="B2" s="5" t="s">
        <v>1</v>
      </c>
      <c r="C2" s="6" t="s">
        <v>313</v>
      </c>
      <c r="K2" s="80" t="s">
        <v>188</v>
      </c>
      <c r="L2" s="80" t="s">
        <v>188</v>
      </c>
      <c r="M2" s="80" t="s">
        <v>196</v>
      </c>
      <c r="N2" s="82" t="s">
        <v>197</v>
      </c>
      <c r="O2" s="1" t="s">
        <v>195</v>
      </c>
      <c r="P2" s="16" t="s">
        <v>153</v>
      </c>
      <c r="Q2" s="16" t="s">
        <v>157</v>
      </c>
      <c r="R2" s="16" t="s">
        <v>147</v>
      </c>
      <c r="S2" s="17" t="s">
        <v>154</v>
      </c>
      <c r="T2" s="17" t="s">
        <v>147</v>
      </c>
      <c r="U2" s="16" t="s">
        <v>146</v>
      </c>
      <c r="V2" s="16" t="s">
        <v>153</v>
      </c>
      <c r="W2" s="16"/>
      <c r="X2" s="16" t="s">
        <v>154</v>
      </c>
      <c r="Y2" s="17" t="s">
        <v>152</v>
      </c>
      <c r="Z2" s="52" t="s">
        <v>165</v>
      </c>
      <c r="AA2" s="1" t="s">
        <v>170</v>
      </c>
      <c r="AB2" s="195" t="s">
        <v>312</v>
      </c>
      <c r="AC2" s="195" t="s">
        <v>311</v>
      </c>
      <c r="AD2" s="1" t="s">
        <v>238</v>
      </c>
      <c r="AE2" s="52" t="s">
        <v>504</v>
      </c>
      <c r="AF2" s="260" t="s">
        <v>398</v>
      </c>
      <c r="AG2" s="260" t="s">
        <v>360</v>
      </c>
      <c r="AH2" s="1" t="s">
        <v>177</v>
      </c>
      <c r="AI2" s="1" t="s">
        <v>360</v>
      </c>
      <c r="AJ2" s="1" t="s">
        <v>396</v>
      </c>
      <c r="AK2" s="52" t="s">
        <v>397</v>
      </c>
      <c r="AL2" s="52" t="s">
        <v>409</v>
      </c>
      <c r="AM2" s="52" t="s">
        <v>412</v>
      </c>
      <c r="AN2" s="52" t="s">
        <v>444</v>
      </c>
      <c r="AO2" s="52" t="s">
        <v>474</v>
      </c>
      <c r="AP2" s="52" t="s">
        <v>437</v>
      </c>
      <c r="AQ2" s="52" t="s">
        <v>475</v>
      </c>
      <c r="AR2" s="52" t="s">
        <v>436</v>
      </c>
      <c r="AS2" s="52" t="s">
        <v>471</v>
      </c>
      <c r="AT2" s="52" t="s">
        <v>433</v>
      </c>
      <c r="AU2" s="1" t="s">
        <v>358</v>
      </c>
      <c r="AV2" s="1" t="s">
        <v>394</v>
      </c>
      <c r="AW2" s="1" t="s">
        <v>408</v>
      </c>
      <c r="AX2" s="1" t="s">
        <v>411</v>
      </c>
      <c r="AY2" s="58"/>
      <c r="AZ2" s="15">
        <v>0.62980000000000003</v>
      </c>
      <c r="BA2" s="33" t="s">
        <v>179</v>
      </c>
      <c r="BB2" s="52" t="s">
        <v>393</v>
      </c>
      <c r="BC2" s="52" t="s">
        <v>407</v>
      </c>
      <c r="BD2" s="52" t="s">
        <v>410</v>
      </c>
      <c r="BE2" s="52" t="s">
        <v>470</v>
      </c>
      <c r="BF2" s="52" t="s">
        <v>432</v>
      </c>
      <c r="BG2" s="52" t="s">
        <v>357</v>
      </c>
      <c r="BH2">
        <v>14.042999999999999</v>
      </c>
      <c r="BK2" s="24"/>
      <c r="BL2" s="1" t="s">
        <v>220</v>
      </c>
      <c r="BM2" s="1" t="s">
        <v>240</v>
      </c>
      <c r="BN2" s="1" t="s">
        <v>233</v>
      </c>
      <c r="BO2" s="1" t="s">
        <v>221</v>
      </c>
      <c r="BP2" s="1" t="s">
        <v>441</v>
      </c>
      <c r="BQ2" s="1" t="s">
        <v>234</v>
      </c>
      <c r="BR2" s="1" t="s">
        <v>222</v>
      </c>
      <c r="BS2" s="1" t="s">
        <v>376</v>
      </c>
      <c r="BT2" s="1" t="s">
        <v>422</v>
      </c>
      <c r="BU2" s="1"/>
      <c r="BV2" s="52" t="s">
        <v>548</v>
      </c>
      <c r="BW2" s="52" t="s">
        <v>549</v>
      </c>
      <c r="BX2" s="52" t="s">
        <v>550</v>
      </c>
      <c r="BY2" s="52" t="s">
        <v>546</v>
      </c>
      <c r="BZ2" s="52" t="s">
        <v>545</v>
      </c>
      <c r="CA2" s="1"/>
      <c r="CB2" s="1"/>
      <c r="CC2" s="1" t="s">
        <v>445</v>
      </c>
      <c r="CD2" s="1" t="s">
        <v>446</v>
      </c>
      <c r="CE2" s="1" t="s">
        <v>462</v>
      </c>
      <c r="CF2" s="1" t="s">
        <v>423</v>
      </c>
      <c r="CG2" s="1" t="s">
        <v>380</v>
      </c>
      <c r="CH2" s="1" t="s">
        <v>368</v>
      </c>
      <c r="CI2" s="1" t="s">
        <v>299</v>
      </c>
      <c r="CJ2" s="1" t="s">
        <v>369</v>
      </c>
      <c r="CK2" s="1" t="s">
        <v>301</v>
      </c>
      <c r="CL2" s="1" t="s">
        <v>235</v>
      </c>
      <c r="CM2" s="1" t="s">
        <v>223</v>
      </c>
      <c r="CN2" s="1" t="s">
        <v>463</v>
      </c>
      <c r="CO2" s="1" t="s">
        <v>429</v>
      </c>
      <c r="CP2" s="1" t="s">
        <v>464</v>
      </c>
      <c r="CQ2" s="1" t="s">
        <v>430</v>
      </c>
      <c r="CR2" s="1" t="s">
        <v>382</v>
      </c>
      <c r="CS2" s="1" t="s">
        <v>381</v>
      </c>
      <c r="CT2" s="1" t="s">
        <v>370</v>
      </c>
      <c r="CU2" s="1" t="s">
        <v>302</v>
      </c>
      <c r="CV2" s="1" t="s">
        <v>236</v>
      </c>
      <c r="CW2" s="1" t="s">
        <v>228</v>
      </c>
      <c r="CX2" s="1" t="s">
        <v>371</v>
      </c>
      <c r="CY2" s="1" t="s">
        <v>372</v>
      </c>
      <c r="CZ2" s="1" t="s">
        <v>373</v>
      </c>
      <c r="DA2" s="52" t="s">
        <v>374</v>
      </c>
      <c r="DB2" s="52" t="s">
        <v>375</v>
      </c>
      <c r="DC2" s="1" t="s">
        <v>303</v>
      </c>
      <c r="DD2" s="1" t="s">
        <v>400</v>
      </c>
      <c r="DE2" s="1" t="s">
        <v>414</v>
      </c>
      <c r="DF2" s="1" t="s">
        <v>512</v>
      </c>
      <c r="DG2" s="1" t="s">
        <v>513</v>
      </c>
      <c r="DH2" s="1" t="s">
        <v>515</v>
      </c>
      <c r="DI2" s="1" t="s">
        <v>516</v>
      </c>
      <c r="DJ2" s="1" t="s">
        <v>519</v>
      </c>
      <c r="DK2" s="1" t="s">
        <v>455</v>
      </c>
      <c r="DL2" s="1" t="s">
        <v>522</v>
      </c>
      <c r="DM2" s="1" t="s">
        <v>523</v>
      </c>
      <c r="DN2" s="1" t="s">
        <v>524</v>
      </c>
      <c r="DO2" s="1" t="s">
        <v>525</v>
      </c>
      <c r="DP2" s="1" t="s">
        <v>526</v>
      </c>
      <c r="DQ2" s="1" t="s">
        <v>456</v>
      </c>
      <c r="DR2" s="1" t="s">
        <v>478</v>
      </c>
      <c r="DS2" s="1" t="s">
        <v>305</v>
      </c>
      <c r="DT2" s="1" t="s">
        <v>415</v>
      </c>
      <c r="DU2" s="1" t="s">
        <v>479</v>
      </c>
      <c r="DV2" s="1" t="s">
        <v>304</v>
      </c>
      <c r="DW2" s="1" t="s">
        <v>416</v>
      </c>
      <c r="DX2" s="1" t="s">
        <v>480</v>
      </c>
      <c r="DY2" s="1" t="s">
        <v>442</v>
      </c>
      <c r="DZ2" s="1" t="s">
        <v>417</v>
      </c>
      <c r="EA2" s="1" t="s">
        <v>443</v>
      </c>
      <c r="EB2" s="52" t="s">
        <v>306</v>
      </c>
      <c r="EC2" s="1" t="s">
        <v>229</v>
      </c>
      <c r="ED2" s="1" t="s">
        <v>231</v>
      </c>
      <c r="EE2" s="1" t="s">
        <v>230</v>
      </c>
      <c r="EF2" s="1" t="s">
        <v>232</v>
      </c>
      <c r="EG2" s="1" t="s">
        <v>270</v>
      </c>
      <c r="EH2" s="1" t="s">
        <v>224</v>
      </c>
      <c r="EI2" s="1" t="s">
        <v>264</v>
      </c>
      <c r="EJ2" s="1" t="s">
        <v>225</v>
      </c>
      <c r="EK2" s="1" t="s">
        <v>527</v>
      </c>
      <c r="EL2" s="1" t="s">
        <v>481</v>
      </c>
      <c r="EM2" s="1" t="s">
        <v>323</v>
      </c>
      <c r="EN2" s="1" t="s">
        <v>377</v>
      </c>
      <c r="EO2" s="1" t="s">
        <v>418</v>
      </c>
      <c r="EP2" s="1" t="s">
        <v>447</v>
      </c>
      <c r="EQ2" s="1" t="s">
        <v>457</v>
      </c>
      <c r="ER2" s="1" t="s">
        <v>482</v>
      </c>
      <c r="ES2" s="1" t="s">
        <v>307</v>
      </c>
      <c r="ET2" s="1" t="s">
        <v>419</v>
      </c>
      <c r="EU2" s="1" t="s">
        <v>483</v>
      </c>
      <c r="EV2" s="1" t="s">
        <v>308</v>
      </c>
      <c r="EW2" s="1" t="s">
        <v>484</v>
      </c>
      <c r="EX2" s="1" t="s">
        <v>309</v>
      </c>
      <c r="EY2" s="1" t="s">
        <v>420</v>
      </c>
      <c r="EZ2" s="1" t="s">
        <v>310</v>
      </c>
      <c r="FA2" s="1" t="s">
        <v>271</v>
      </c>
      <c r="FB2" s="1" t="s">
        <v>226</v>
      </c>
      <c r="FC2" s="1" t="s">
        <v>272</v>
      </c>
      <c r="FD2" s="1" t="s">
        <v>227</v>
      </c>
      <c r="FE2" s="1" t="s">
        <v>273</v>
      </c>
      <c r="FF2" s="1" t="s">
        <v>413</v>
      </c>
      <c r="FG2" s="1" t="s">
        <v>440</v>
      </c>
      <c r="FH2" s="1" t="s">
        <v>520</v>
      </c>
      <c r="FI2" s="1" t="s">
        <v>521</v>
      </c>
      <c r="FJ2" s="1" t="s">
        <v>529</v>
      </c>
      <c r="FK2" s="1" t="s">
        <v>530</v>
      </c>
      <c r="FL2" s="1" t="s">
        <v>531</v>
      </c>
      <c r="FM2" s="1" t="s">
        <v>533</v>
      </c>
      <c r="FN2" s="1" t="s">
        <v>477</v>
      </c>
    </row>
    <row r="3" spans="1:170" x14ac:dyDescent="0.25">
      <c r="A3" s="7" t="s">
        <v>3</v>
      </c>
      <c r="B3" s="7" t="s">
        <v>4</v>
      </c>
      <c r="C3" s="312">
        <f t="shared" ref="C3:C31" si="0">SUM(D3:J3)</f>
        <v>124</v>
      </c>
      <c r="D3" s="315">
        <v>10</v>
      </c>
      <c r="E3" s="315">
        <v>0</v>
      </c>
      <c r="F3" s="315">
        <v>105</v>
      </c>
      <c r="G3" s="315">
        <v>6</v>
      </c>
      <c r="H3" s="315">
        <v>3</v>
      </c>
      <c r="I3" s="312">
        <v>0</v>
      </c>
      <c r="J3" s="312">
        <v>0</v>
      </c>
      <c r="K3" s="331"/>
      <c r="L3" s="312">
        <v>22</v>
      </c>
      <c r="M3" s="327">
        <f t="shared" ref="M3:M31" si="1">L3/C3</f>
        <v>0.17741935483870969</v>
      </c>
      <c r="N3" s="327">
        <f>M3/M73</f>
        <v>2.7812685354695666E-3</v>
      </c>
      <c r="O3" s="312">
        <v>100</v>
      </c>
      <c r="P3" s="327">
        <f t="shared" ref="P3:P31" si="2">O3/C3</f>
        <v>0.80645161290322576</v>
      </c>
      <c r="Q3" s="321">
        <f>P3/P73</f>
        <v>5.4608297386586187E-2</v>
      </c>
      <c r="R3" s="327">
        <f t="shared" ref="R3:R31" si="3">(0.75*M3)+(0.25*P3)</f>
        <v>0.33467741935483869</v>
      </c>
      <c r="S3" s="321">
        <f>R3/R73</f>
        <v>6.4941663569308191E-3</v>
      </c>
      <c r="T3" s="321">
        <f t="shared" ref="T3:T31" si="4">(0.75*N3)+(0.25*Q3)</f>
        <v>1.5738025748248723E-2</v>
      </c>
      <c r="U3" s="320">
        <v>42000</v>
      </c>
      <c r="V3" s="320">
        <f t="shared" ref="V3:V30" si="5">U3/C3</f>
        <v>338.70967741935482</v>
      </c>
      <c r="W3" s="320"/>
      <c r="X3" s="321">
        <f>V3/V73</f>
        <v>4.3495078379074889E-3</v>
      </c>
      <c r="Y3" s="322">
        <f t="shared" ref="Y3:Y31" si="6">(0.6*T3)+(0.4*X3)</f>
        <v>1.1182618584112229E-2</v>
      </c>
      <c r="Z3" s="322">
        <v>-0.94</v>
      </c>
      <c r="AA3" s="323">
        <v>-1.0999999999999999E-2</v>
      </c>
      <c r="AB3" s="314">
        <v>137</v>
      </c>
      <c r="AC3" s="202">
        <v>-0.51871188406016011</v>
      </c>
      <c r="AD3" s="124">
        <f t="shared" ref="AD3:AD13" si="7">(0.6*EG3)+(0.4*FE3)</f>
        <v>-4.0858156702472392E-3</v>
      </c>
      <c r="AE3" s="339">
        <v>138</v>
      </c>
      <c r="AF3" s="257"/>
      <c r="AG3" s="257"/>
      <c r="AH3" s="34"/>
      <c r="AI3" s="58"/>
      <c r="AJ3" s="59"/>
      <c r="AK3" s="59"/>
      <c r="AL3" s="59"/>
      <c r="AM3" s="59"/>
      <c r="AN3" s="59"/>
      <c r="AO3" s="59"/>
      <c r="AP3" s="257"/>
      <c r="AQ3" s="257"/>
      <c r="AR3" s="59"/>
      <c r="AS3" s="59"/>
      <c r="AT3" s="59"/>
      <c r="AU3" s="21"/>
      <c r="AV3" s="21"/>
      <c r="AW3" s="21"/>
      <c r="AX3" s="21"/>
      <c r="AY3" s="15"/>
      <c r="AZ3" s="15"/>
      <c r="BA3" s="69">
        <f>AY2/AH71</f>
        <v>0</v>
      </c>
      <c r="BB3" s="123"/>
      <c r="BC3" s="123"/>
      <c r="BD3" s="123"/>
      <c r="BE3" s="123"/>
      <c r="BF3" s="123"/>
      <c r="BG3" s="210"/>
      <c r="BL3">
        <v>109</v>
      </c>
      <c r="BM3">
        <v>109</v>
      </c>
      <c r="BN3">
        <f t="shared" ref="BN3:BN13" si="8">BL3-BM3</f>
        <v>0</v>
      </c>
      <c r="BO3">
        <v>281</v>
      </c>
      <c r="BP3">
        <v>156</v>
      </c>
      <c r="BQ3" s="108">
        <v>282.68986000000001</v>
      </c>
      <c r="BR3">
        <f>BL3-BO3</f>
        <v>-172</v>
      </c>
      <c r="BS3">
        <v>170</v>
      </c>
      <c r="BT3">
        <v>113</v>
      </c>
      <c r="BV3" s="28"/>
      <c r="BW3" s="28"/>
      <c r="BX3" s="28"/>
      <c r="BY3" s="21"/>
      <c r="BZ3" s="21"/>
      <c r="CA3" s="323" t="s">
        <v>544</v>
      </c>
      <c r="CB3" s="444">
        <f>SUM(FM6,FM11,FM19,FM22,FM24,FM26,FM27,FM32,FM40,FM41,FM43,FM48,FM54,FM58,FM67,FM69,FM70)</f>
        <v>15.449824028562064</v>
      </c>
      <c r="CC3">
        <v>89</v>
      </c>
      <c r="CD3">
        <f>BT3+CC3</f>
        <v>202</v>
      </c>
      <c r="CE3" s="28">
        <f t="shared" ref="CE3:CE34" si="9">AB3*CC$75</f>
        <v>530.37316899999996</v>
      </c>
      <c r="CF3" s="108">
        <f t="shared" ref="CF3:CF34" si="10">AB3*BT$75</f>
        <v>298.05583000000001</v>
      </c>
      <c r="CG3" s="28">
        <f t="shared" ref="CG3:CG34" si="11">AB3*BS$75</f>
        <v>584.04675499999996</v>
      </c>
      <c r="CH3" s="108">
        <f t="shared" ref="CH3:CH34" si="12">AB3*BP$72</f>
        <v>448.97772096420744</v>
      </c>
      <c r="CI3" s="108">
        <v>429.64497</v>
      </c>
      <c r="CJ3" s="108">
        <f>BP3-CH3</f>
        <v>-292.97772096420744</v>
      </c>
      <c r="CK3" s="108">
        <f>BP3-CI3</f>
        <v>-273.64497</v>
      </c>
      <c r="CL3" s="108">
        <f>BM3-BQ3</f>
        <v>-173.68986000000001</v>
      </c>
      <c r="CM3" s="21">
        <v>-1.6080000000000001</v>
      </c>
      <c r="CN3" s="28">
        <f>CD3-CE3</f>
        <v>-328.37316899999996</v>
      </c>
      <c r="CO3" s="108">
        <f>BT3-CF3</f>
        <v>-185.05583000000001</v>
      </c>
      <c r="CP3" s="21">
        <f t="shared" ref="CP3:CP41" si="13">(CN3-CN$71)/CN$72</f>
        <v>-1.8620253162899034</v>
      </c>
      <c r="CQ3" s="21">
        <f t="shared" ref="CQ3:CQ41" si="14">(CO3-CO$71)/CO$72</f>
        <v>-1.7531690170781502</v>
      </c>
      <c r="CR3" s="28">
        <f>BS3-CG3</f>
        <v>-414.04675499999996</v>
      </c>
      <c r="CS3" s="21">
        <f t="shared" ref="CS3:CS41" si="15">(CR3-CR$71)/CR$72</f>
        <v>-2.1929345936224571</v>
      </c>
      <c r="CT3" s="21">
        <f t="shared" ref="CT3:CT41" si="16">(CJ3-CJ$71)/CJ$72</f>
        <v>-1.9624764786571418</v>
      </c>
      <c r="CU3" s="21">
        <f t="shared" ref="CU3:CU41" si="17">(CL3-CK$71)/CK$72</f>
        <v>-1.2069953966026661</v>
      </c>
      <c r="CV3" s="21">
        <f>(CL3-CL$72)/CL$73</f>
        <v>-1.595850047598488</v>
      </c>
      <c r="CW3" s="108">
        <v>204</v>
      </c>
      <c r="CX3" s="108">
        <f t="shared" ref="CX3:CX34" si="18">AB3*BP$75</f>
        <v>429.65433099999996</v>
      </c>
      <c r="CY3" s="108">
        <f>BP3-CX3</f>
        <v>-273.65433099999996</v>
      </c>
      <c r="CZ3" s="21">
        <f t="shared" ref="CZ3:CZ41" si="19">(CY3-CY$71)/CY$72</f>
        <v>-1.8793870860837409</v>
      </c>
      <c r="DA3" s="24">
        <f t="shared" ref="DA3:DA33" si="20">CY3/AB3</f>
        <v>-1.9974768686131383</v>
      </c>
      <c r="DB3" s="21">
        <f t="shared" ref="DB3:DB41" si="21">(DA3-DA$71)/DA$72</f>
        <v>-0.71845255523885143</v>
      </c>
      <c r="DC3" s="108">
        <v>145</v>
      </c>
      <c r="DD3" s="108">
        <v>259</v>
      </c>
      <c r="DE3" s="108">
        <f t="shared" ref="DE3:DE34" si="22">AB3*DD$74</f>
        <v>79.645128100000008</v>
      </c>
      <c r="DF3" s="108">
        <v>63</v>
      </c>
      <c r="DG3" s="108">
        <f t="shared" ref="DG3:DG34" si="23">CC3+DF3</f>
        <v>152</v>
      </c>
      <c r="DH3" s="108">
        <f t="shared" ref="DH3:DH34" si="24">AE3*DG$73</f>
        <v>454.93963463065921</v>
      </c>
      <c r="DI3" s="49">
        <f t="shared" ref="DI3:DI34" si="25">DG3/DH3</f>
        <v>0.33411026085559803</v>
      </c>
      <c r="DJ3" s="49">
        <f t="shared" ref="DJ3:DJ34" si="26">(DI3-DH$74)/DH$75</f>
        <v>-0.70478953040314907</v>
      </c>
      <c r="DK3" s="108">
        <v>24</v>
      </c>
      <c r="DL3" s="108">
        <v>73</v>
      </c>
      <c r="DM3" s="108">
        <f t="shared" ref="DM3:DM34" si="27">DK3+DL3</f>
        <v>97</v>
      </c>
      <c r="DN3" s="108">
        <f t="shared" ref="DN3:DN34" si="28">AE3*DM$73</f>
        <v>40.117553613979354</v>
      </c>
      <c r="DO3" s="248">
        <f t="shared" ref="DO3:DO34" si="29">DM3/DN3</f>
        <v>2.4178941949790129</v>
      </c>
      <c r="DP3" s="49">
        <f t="shared" ref="DP3:DP34" si="30">(DO3-DN$74)/DN$75</f>
        <v>0.67123299588289498</v>
      </c>
      <c r="DQ3" s="108">
        <f>DC3+DK3</f>
        <v>169</v>
      </c>
      <c r="DR3" s="108">
        <f t="shared" ref="DR3:DR34" si="31">AB3*DK$74</f>
        <v>68.018581999999995</v>
      </c>
      <c r="DS3" s="108">
        <f t="shared" ref="DS3:DS34" si="32">AB3*DC$72</f>
        <v>59.643535427319208</v>
      </c>
      <c r="DT3" s="108">
        <f>DD3-DE3</f>
        <v>179.35487189999998</v>
      </c>
      <c r="DU3" s="108">
        <f>DQ3-DR3</f>
        <v>100.98141800000001</v>
      </c>
      <c r="DV3" s="108">
        <f t="shared" ref="DV3:DV33" si="33">DC3-DS3</f>
        <v>85.356464572680792</v>
      </c>
      <c r="DW3" s="21">
        <f t="shared" ref="DW3:DW41" si="34">(DT3-DT$71)/DT$72</f>
        <v>5.4514766277569908</v>
      </c>
      <c r="DX3" s="21">
        <f t="shared" ref="DX3:DX41" si="35">(DU3-DU$71)/DU$72</f>
        <v>4.2991999450035783</v>
      </c>
      <c r="DY3" s="21">
        <f t="shared" ref="DY3:DY41" si="36">(DV3-DV$71)/DV$72</f>
        <v>4.3553719313710317</v>
      </c>
      <c r="DZ3" s="21">
        <f>(0.75*CS3)+(0.25*DW3)</f>
        <v>-0.28183178827759514</v>
      </c>
      <c r="EA3" s="21">
        <f>(0.75*CQ3)+(0.25*DY3)</f>
        <v>-0.22603377996585472</v>
      </c>
      <c r="EB3" s="24">
        <f t="shared" ref="EB3:EB33" si="37">(0.75*CT3)+(0.25*DY3)</f>
        <v>-0.38301437615009837</v>
      </c>
      <c r="EC3" s="108">
        <v>40</v>
      </c>
      <c r="ED3" s="108">
        <f>CW3-EC3</f>
        <v>164</v>
      </c>
      <c r="EE3" s="21">
        <v>6.37</v>
      </c>
      <c r="EF3" s="21">
        <v>0.38600000000000001</v>
      </c>
      <c r="EG3" s="21">
        <f>(0.75*CV3)+(0.25*EE3)</f>
        <v>0.39561246430113406</v>
      </c>
      <c r="EH3" s="28">
        <v>126764</v>
      </c>
      <c r="EI3" s="66">
        <v>126764.36</v>
      </c>
      <c r="EJ3" s="28">
        <v>241033</v>
      </c>
      <c r="EK3" s="21">
        <f t="shared" ref="EK3:EK14" si="38">(0.75*DJ3)+(0.25*DP3)</f>
        <v>-0.36078389883163808</v>
      </c>
      <c r="EL3" s="21">
        <f>(0.75*CP3)+(0.25*DX3)</f>
        <v>-0.32171900096653294</v>
      </c>
      <c r="EM3" s="28">
        <v>102764</v>
      </c>
      <c r="EN3" s="28">
        <v>144765</v>
      </c>
      <c r="EO3" s="28">
        <f t="shared" ref="EO3:EO34" si="39">AB3*EN$74</f>
        <v>338060.78900000005</v>
      </c>
      <c r="EP3" s="28">
        <v>0</v>
      </c>
      <c r="EQ3" s="28">
        <f>EM3+EP3</f>
        <v>102764</v>
      </c>
      <c r="ER3" s="28">
        <f t="shared" ref="ER3:ER34" si="40">AB3*EP$74</f>
        <v>440594.74</v>
      </c>
      <c r="ES3" s="28">
        <f t="shared" ref="ES3:ES34" si="41">AB3*EM$72</f>
        <v>260383.06062819576</v>
      </c>
      <c r="ET3" s="28">
        <f>EN3-EO3</f>
        <v>-193295.78900000005</v>
      </c>
      <c r="EU3" s="28">
        <f>EQ3-ER3</f>
        <v>-337830.74</v>
      </c>
      <c r="EV3" s="28">
        <f>EM3-ES3</f>
        <v>-157619.06062819576</v>
      </c>
      <c r="EW3" s="21">
        <f t="shared" ref="EW3:EW41" si="42">(EU3-EU$71)/EU$72</f>
        <v>-0.85808290691825573</v>
      </c>
      <c r="EX3" s="30">
        <f t="shared" ref="EX3:EX41" si="43">(EV3-EV$71)/EV$72</f>
        <v>-0.72585117340231697</v>
      </c>
      <c r="EY3" s="30">
        <f t="shared" ref="EY3:EY41" si="44">(ET3-ET$71)/ET$72</f>
        <v>-0.79086300246240238</v>
      </c>
      <c r="EZ3" s="214">
        <f>(0.6*EB3)+(0.4*EX3)</f>
        <v>-0.52014909505098572</v>
      </c>
      <c r="FA3" s="28">
        <v>228564.07</v>
      </c>
      <c r="FB3">
        <f>EH3-EJ3</f>
        <v>-114269</v>
      </c>
      <c r="FC3" s="28">
        <f>EI3-FA3</f>
        <v>-101799.71</v>
      </c>
      <c r="FD3" s="21">
        <v>-0.60799999999999998</v>
      </c>
      <c r="FE3" s="21">
        <f>(FC3-FC$72)/FC$73</f>
        <v>-0.60363323562731908</v>
      </c>
      <c r="FF3" s="21">
        <f>(0.6*DZ3)+(0.4*EY3)</f>
        <v>-0.48544427395151807</v>
      </c>
      <c r="FG3" s="21">
        <f>(0.6*EA3)+(0.4*EX3)</f>
        <v>-0.4259607373404396</v>
      </c>
      <c r="FH3" s="66">
        <v>1720</v>
      </c>
      <c r="FI3" s="66">
        <f t="shared" ref="FI3:FI29" si="45">EP3+FH3</f>
        <v>1720</v>
      </c>
      <c r="FJ3" s="66">
        <f t="shared" ref="FJ3:FJ34" si="46">AE3*FJ$73</f>
        <v>476417.87132644956</v>
      </c>
      <c r="FK3" s="191">
        <f t="shared" ref="FK3:FK34" si="47">FI3/FJ3</f>
        <v>3.6102759856828019E-3</v>
      </c>
      <c r="FL3" s="24">
        <f t="shared" ref="FL3:FL34" si="48">(FK3-FK$74)/FK$75</f>
        <v>-0.44414444295065852</v>
      </c>
      <c r="FM3" s="21">
        <f t="shared" ref="FM3:FM34" si="49">(0.6*EK3)+(0.4*FL3)</f>
        <v>-0.39412811647924628</v>
      </c>
      <c r="FN3" s="21">
        <f>(0.6*EL3)+(0.4*EW3)</f>
        <v>-0.53626456334722206</v>
      </c>
    </row>
    <row r="4" spans="1:170" x14ac:dyDescent="0.25">
      <c r="A4" s="9" t="s">
        <v>3</v>
      </c>
      <c r="B4" s="9" t="s">
        <v>30</v>
      </c>
      <c r="C4" s="312">
        <f t="shared" si="0"/>
        <v>143</v>
      </c>
      <c r="D4" s="315">
        <v>131</v>
      </c>
      <c r="E4" s="315">
        <v>12</v>
      </c>
      <c r="F4" s="315">
        <v>0</v>
      </c>
      <c r="G4" s="315">
        <v>0</v>
      </c>
      <c r="H4" s="315">
        <v>0</v>
      </c>
      <c r="I4" s="312">
        <v>0</v>
      </c>
      <c r="J4" s="312">
        <v>0</v>
      </c>
      <c r="K4" s="331"/>
      <c r="L4" s="312">
        <v>45.5</v>
      </c>
      <c r="M4" s="327">
        <f t="shared" si="1"/>
        <v>0.31818181818181818</v>
      </c>
      <c r="N4" s="327">
        <f>M4/M73</f>
        <v>4.9878948115445942E-3</v>
      </c>
      <c r="O4" s="312">
        <v>21.5</v>
      </c>
      <c r="P4" s="327">
        <f t="shared" si="2"/>
        <v>0.15034965034965034</v>
      </c>
      <c r="Q4" s="321">
        <f>P4/P73</f>
        <v>1.0180819638646069E-2</v>
      </c>
      <c r="R4" s="327">
        <f t="shared" si="3"/>
        <v>0.27622377622377625</v>
      </c>
      <c r="S4" s="321">
        <f>R4/R73</f>
        <v>5.3599168954835555E-3</v>
      </c>
      <c r="T4" s="321">
        <f t="shared" si="4"/>
        <v>6.2861260183199631E-3</v>
      </c>
      <c r="U4" s="320">
        <v>0</v>
      </c>
      <c r="V4" s="320">
        <f t="shared" si="5"/>
        <v>0</v>
      </c>
      <c r="W4" s="320"/>
      <c r="X4" s="321">
        <f>V4/V73</f>
        <v>0</v>
      </c>
      <c r="Y4" s="322">
        <f t="shared" si="6"/>
        <v>3.7716756109919779E-3</v>
      </c>
      <c r="Z4" s="322">
        <v>-1.3959999999999999</v>
      </c>
      <c r="AA4" s="323">
        <v>-1.6930000000000001</v>
      </c>
      <c r="AB4" s="314">
        <v>131</v>
      </c>
      <c r="AC4" s="202">
        <v>-1.8900184001975542</v>
      </c>
      <c r="AD4" s="124">
        <f t="shared" si="7"/>
        <v>-1.7130877969618838</v>
      </c>
      <c r="AE4" s="339">
        <v>124</v>
      </c>
      <c r="AF4" s="257"/>
      <c r="AG4" s="257"/>
      <c r="AH4" s="34"/>
      <c r="AI4" s="34"/>
      <c r="AJ4" s="47"/>
      <c r="AK4" s="71"/>
      <c r="AL4" s="71"/>
      <c r="AM4" s="59"/>
      <c r="AN4" s="59"/>
      <c r="AO4" s="59"/>
      <c r="AP4" s="257"/>
      <c r="AQ4" s="257"/>
      <c r="AR4" s="59"/>
      <c r="AS4" s="59"/>
      <c r="AT4" s="59"/>
      <c r="AU4" s="21"/>
      <c r="AV4" s="21"/>
      <c r="AW4" s="21"/>
      <c r="AX4" s="21"/>
      <c r="AY4" s="72"/>
      <c r="AZ4">
        <v>872</v>
      </c>
      <c r="BA4" s="1" t="s">
        <v>178</v>
      </c>
      <c r="BB4" s="52"/>
      <c r="BC4" s="52"/>
      <c r="BD4" s="52"/>
      <c r="BE4" s="52"/>
      <c r="BF4" s="52"/>
      <c r="BG4" s="52"/>
      <c r="BK4" s="230"/>
      <c r="BL4">
        <v>98</v>
      </c>
      <c r="BM4">
        <v>98</v>
      </c>
      <c r="BN4">
        <f t="shared" si="8"/>
        <v>0</v>
      </c>
      <c r="BO4">
        <v>324</v>
      </c>
      <c r="BP4">
        <v>63</v>
      </c>
      <c r="BQ4" s="108">
        <v>326.00524000000001</v>
      </c>
      <c r="BR4">
        <f>BL4-BO4</f>
        <v>-226</v>
      </c>
      <c r="BS4">
        <v>111</v>
      </c>
      <c r="BT4">
        <v>48</v>
      </c>
      <c r="BV4" s="28"/>
      <c r="BW4" s="28"/>
      <c r="BX4" s="28"/>
      <c r="BY4" s="21"/>
      <c r="BZ4" s="21"/>
      <c r="CA4" s="323" t="s">
        <v>547</v>
      </c>
      <c r="CB4" s="436">
        <f>BU1/BY71</f>
        <v>71489.21998332371</v>
      </c>
      <c r="CC4">
        <v>44</v>
      </c>
      <c r="CD4">
        <f t="shared" ref="CD4:CD65" si="50">BT4+CC4</f>
        <v>92</v>
      </c>
      <c r="CE4" s="28">
        <f t="shared" si="9"/>
        <v>507.14514700000001</v>
      </c>
      <c r="CF4" s="108">
        <f t="shared" si="10"/>
        <v>285.00229000000002</v>
      </c>
      <c r="CG4" s="28">
        <f t="shared" si="11"/>
        <v>558.46806500000002</v>
      </c>
      <c r="CH4" s="108">
        <f t="shared" si="12"/>
        <v>429.3144631117604</v>
      </c>
      <c r="CI4" s="108">
        <v>410.82839999999999</v>
      </c>
      <c r="CJ4" s="108">
        <f t="shared" ref="CJ4:CJ12" si="51">BP4-CH4</f>
        <v>-366.3144631117604</v>
      </c>
      <c r="CK4" s="108">
        <f t="shared" ref="CK4:CK12" si="52">BP4-CI4</f>
        <v>-347.82839999999999</v>
      </c>
      <c r="CL4" s="108">
        <f t="shared" ref="CL4:CL23" si="53">BM4-BQ4</f>
        <v>-228.00524000000001</v>
      </c>
      <c r="CM4" s="21">
        <v>-2.0910000000000002</v>
      </c>
      <c r="CN4" s="28">
        <f t="shared" ref="CN4:CN65" si="54">CD4-CE4</f>
        <v>-415.14514700000001</v>
      </c>
      <c r="CO4" s="108">
        <f t="shared" ref="CO4:CO65" si="55">BT4-CF4</f>
        <v>-237.00229000000002</v>
      </c>
      <c r="CP4" s="21">
        <f t="shared" si="13"/>
        <v>-2.3461776567240569</v>
      </c>
      <c r="CQ4" s="21">
        <f t="shared" si="14"/>
        <v>-2.2357507867332673</v>
      </c>
      <c r="CR4" s="28">
        <f t="shared" ref="CR4:CR65" si="56">BS4-CG4</f>
        <v>-447.46806500000002</v>
      </c>
      <c r="CS4" s="21">
        <f t="shared" si="15"/>
        <v>-2.3693248653211278</v>
      </c>
      <c r="CT4" s="21">
        <f t="shared" si="16"/>
        <v>-2.4537139386669398</v>
      </c>
      <c r="CU4" s="21">
        <f t="shared" si="17"/>
        <v>-1.5723229425618401</v>
      </c>
      <c r="CV4" s="21">
        <f>(CL4-CL$72)/CL$73</f>
        <v>-2.0810805577103766</v>
      </c>
      <c r="CW4" s="108">
        <v>23</v>
      </c>
      <c r="CX4" s="108">
        <f t="shared" si="18"/>
        <v>410.83735299999995</v>
      </c>
      <c r="CY4" s="108">
        <f t="shared" ref="CY4:CY62" si="57">BP4-CX4</f>
        <v>-347.83735299999995</v>
      </c>
      <c r="CZ4" s="21">
        <f t="shared" si="19"/>
        <v>-2.3783473015367065</v>
      </c>
      <c r="DA4" s="24">
        <f t="shared" si="20"/>
        <v>-2.6552469694656486</v>
      </c>
      <c r="DB4" s="21">
        <f t="shared" si="21"/>
        <v>-0.9442326320154113</v>
      </c>
      <c r="DC4" s="108">
        <v>18</v>
      </c>
      <c r="DD4" s="108">
        <v>32</v>
      </c>
      <c r="DE4" s="108">
        <f t="shared" si="22"/>
        <v>76.157020299999999</v>
      </c>
      <c r="DF4" s="108">
        <v>40</v>
      </c>
      <c r="DG4" s="108">
        <f t="shared" si="23"/>
        <v>84</v>
      </c>
      <c r="DH4" s="108">
        <f t="shared" si="24"/>
        <v>408.78633836378077</v>
      </c>
      <c r="DI4" s="49">
        <f t="shared" si="25"/>
        <v>0.20548631917646923</v>
      </c>
      <c r="DJ4" s="49">
        <f t="shared" si="26"/>
        <v>-0.8518568125455237</v>
      </c>
      <c r="DK4" s="108">
        <v>4</v>
      </c>
      <c r="DL4" s="108">
        <v>2</v>
      </c>
      <c r="DM4" s="108">
        <f t="shared" si="27"/>
        <v>6</v>
      </c>
      <c r="DN4" s="108">
        <f t="shared" si="28"/>
        <v>36.047656870532172</v>
      </c>
      <c r="DO4" s="49">
        <f t="shared" si="29"/>
        <v>0.16644632469592807</v>
      </c>
      <c r="DP4" s="49">
        <f t="shared" si="30"/>
        <v>-0.40872812586353713</v>
      </c>
      <c r="DQ4" s="108">
        <f t="shared" ref="DQ4:DQ65" si="58">DC4+DK4</f>
        <v>22</v>
      </c>
      <c r="DR4" s="108">
        <f t="shared" si="31"/>
        <v>65.039665999999997</v>
      </c>
      <c r="DS4" s="108">
        <f t="shared" si="32"/>
        <v>57.031409788166542</v>
      </c>
      <c r="DT4" s="108">
        <f t="shared" ref="DT4:DT65" si="59">DD4-DE4</f>
        <v>-44.157020299999999</v>
      </c>
      <c r="DU4" s="108">
        <f t="shared" ref="DU4:DU65" si="60">DQ4-DR4</f>
        <v>-43.039665999999997</v>
      </c>
      <c r="DV4" s="108">
        <f t="shared" si="33"/>
        <v>-39.031409788166542</v>
      </c>
      <c r="DW4" s="21">
        <f t="shared" si="34"/>
        <v>-1.4602084144727649</v>
      </c>
      <c r="DX4" s="21">
        <f t="shared" si="35"/>
        <v>-1.9474374931234399</v>
      </c>
      <c r="DY4" s="21">
        <f t="shared" si="36"/>
        <v>-1.9916043557365208</v>
      </c>
      <c r="DZ4" s="21">
        <f t="shared" ref="DZ4:DZ65" si="61">(0.75*CS4)+(0.25*DW4)</f>
        <v>-2.1420457526090373</v>
      </c>
      <c r="EA4" s="21">
        <f t="shared" ref="EA4:EA65" si="62">(0.75*CQ4)+(0.25*DY4)</f>
        <v>-2.1747141789840807</v>
      </c>
      <c r="EB4" s="24">
        <f t="shared" si="37"/>
        <v>-2.3381865429343351</v>
      </c>
      <c r="EC4" s="108">
        <v>46</v>
      </c>
      <c r="ED4" s="108">
        <f>CW4-EC4</f>
        <v>-23</v>
      </c>
      <c r="EE4" s="21">
        <v>-1.0780000000000001</v>
      </c>
      <c r="EF4" s="21">
        <v>-1.8380000000000001</v>
      </c>
      <c r="EG4" s="21">
        <f>(0.75*CV4)+(0.25*EE4)</f>
        <v>-1.8303104182827825</v>
      </c>
      <c r="EH4" s="28">
        <v>0</v>
      </c>
      <c r="EI4" s="66">
        <v>0</v>
      </c>
      <c r="EJ4" s="28">
        <v>273977</v>
      </c>
      <c r="EK4" s="21">
        <f t="shared" si="38"/>
        <v>-0.74107464087502706</v>
      </c>
      <c r="EL4" s="21">
        <f t="shared" ref="EL4:EL65" si="63">(0.75*CP4)+(0.25*DX4)</f>
        <v>-2.2464926158239025</v>
      </c>
      <c r="EM4" s="28">
        <v>0</v>
      </c>
      <c r="EN4" s="28">
        <v>0</v>
      </c>
      <c r="EO4" s="28">
        <f t="shared" si="39"/>
        <v>323255.20700000005</v>
      </c>
      <c r="EP4" s="28">
        <v>0</v>
      </c>
      <c r="EQ4" s="28">
        <f t="shared" ref="EQ4:EQ65" si="64">EM4+EP4</f>
        <v>0</v>
      </c>
      <c r="ER4" s="28">
        <f t="shared" si="40"/>
        <v>421298.62</v>
      </c>
      <c r="ES4" s="28">
        <f t="shared" si="41"/>
        <v>248979.42293644996</v>
      </c>
      <c r="ET4" s="28">
        <f t="shared" ref="ET4:ET65" si="65">EN4-EO4</f>
        <v>-323255.20700000005</v>
      </c>
      <c r="EU4" s="28">
        <f t="shared" ref="EU4:EU65" si="66">EQ4-ER4</f>
        <v>-421298.62</v>
      </c>
      <c r="EV4" s="28">
        <f t="shared" ref="EV4:EV62" si="67">EM4-ES4</f>
        <v>-248979.42293644996</v>
      </c>
      <c r="EW4" s="21">
        <f t="shared" si="42"/>
        <v>-1.0578048614066355</v>
      </c>
      <c r="EX4" s="30">
        <f t="shared" si="43"/>
        <v>-1.1465745676390957</v>
      </c>
      <c r="EY4" s="30">
        <f t="shared" si="44"/>
        <v>-1.3104528227409709</v>
      </c>
      <c r="EZ4" s="30">
        <f t="shared" ref="EZ4:EZ12" si="68">(0.6*EB4)+(0.4*EX4)</f>
        <v>-1.8615417528162395</v>
      </c>
      <c r="FA4" s="28">
        <v>260754.72</v>
      </c>
      <c r="FB4">
        <f>EH4-EJ4</f>
        <v>-273977</v>
      </c>
      <c r="FC4" s="28">
        <f t="shared" ref="FC4:FC23" si="69">EI4-FA4</f>
        <v>-260754.72</v>
      </c>
      <c r="FD4" s="21">
        <v>-1.4750000000000001</v>
      </c>
      <c r="FE4" s="21">
        <f>(FC4-FC$72)/FC$73</f>
        <v>-1.5372538649805363</v>
      </c>
      <c r="FF4" s="21">
        <f t="shared" ref="FF4:FF65" si="70">(0.6*DZ4)+(0.4*EY4)</f>
        <v>-1.8094085806618105</v>
      </c>
      <c r="FG4" s="21">
        <f t="shared" ref="FG4:FG65" si="71">(0.6*EA4)+(0.4*EX4)</f>
        <v>-1.7634583344460868</v>
      </c>
      <c r="FH4">
        <v>0</v>
      </c>
      <c r="FI4" s="66">
        <f t="shared" si="45"/>
        <v>0</v>
      </c>
      <c r="FJ4" s="66">
        <f t="shared" si="46"/>
        <v>428085.62351072277</v>
      </c>
      <c r="FK4" s="191">
        <f t="shared" si="47"/>
        <v>0</v>
      </c>
      <c r="FL4" s="24">
        <f t="shared" si="48"/>
        <v>-0.44618158710199918</v>
      </c>
      <c r="FM4" s="21">
        <f t="shared" si="49"/>
        <v>-0.62311741936581588</v>
      </c>
      <c r="FN4" s="21">
        <f t="shared" ref="FN4:FN65" si="72">(0.6*EL4)+(0.4*EW4)</f>
        <v>-1.7710175140569957</v>
      </c>
    </row>
    <row r="5" spans="1:170" x14ac:dyDescent="0.25">
      <c r="A5" s="9" t="s">
        <v>3</v>
      </c>
      <c r="B5" s="9" t="s">
        <v>31</v>
      </c>
      <c r="C5" s="312">
        <f t="shared" si="0"/>
        <v>88</v>
      </c>
      <c r="D5" s="315">
        <v>14</v>
      </c>
      <c r="E5" s="315">
        <v>74</v>
      </c>
      <c r="F5" s="315">
        <v>0</v>
      </c>
      <c r="G5" s="315">
        <v>0</v>
      </c>
      <c r="H5" s="315">
        <v>0</v>
      </c>
      <c r="I5" s="312">
        <v>0</v>
      </c>
      <c r="J5" s="312">
        <v>0</v>
      </c>
      <c r="K5" s="331"/>
      <c r="L5" s="312">
        <v>41</v>
      </c>
      <c r="M5" s="327">
        <f t="shared" si="1"/>
        <v>0.46590909090909088</v>
      </c>
      <c r="N5" s="327">
        <f>M5/M73</f>
        <v>7.303703116904584E-3</v>
      </c>
      <c r="O5" s="312">
        <v>8.5</v>
      </c>
      <c r="P5" s="327">
        <f t="shared" si="2"/>
        <v>9.6590909090909088E-2</v>
      </c>
      <c r="Q5" s="321">
        <f>P5/P73</f>
        <v>6.5405847097115737E-3</v>
      </c>
      <c r="R5" s="327">
        <f t="shared" si="3"/>
        <v>0.37357954545454547</v>
      </c>
      <c r="S5" s="321">
        <f>R5/R73</f>
        <v>7.2490331747065958E-3</v>
      </c>
      <c r="T5" s="321">
        <f t="shared" si="4"/>
        <v>7.112923515106331E-3</v>
      </c>
      <c r="U5" s="320">
        <v>270290</v>
      </c>
      <c r="V5" s="332">
        <f t="shared" si="5"/>
        <v>3071.4772727272725</v>
      </c>
      <c r="W5" s="332"/>
      <c r="X5" s="321">
        <f>V5/V73</f>
        <v>3.9442080821156349E-2</v>
      </c>
      <c r="Y5" s="333">
        <f t="shared" si="6"/>
        <v>2.0044586437526338E-2</v>
      </c>
      <c r="Z5" s="333">
        <v>0.36199999999999999</v>
      </c>
      <c r="AA5" s="324">
        <v>0.53400000000000003</v>
      </c>
      <c r="AB5" s="314">
        <v>71</v>
      </c>
      <c r="AC5" s="202">
        <v>-0.33443807131019843</v>
      </c>
      <c r="AD5" s="124">
        <f t="shared" si="7"/>
        <v>-0.32037874655465443</v>
      </c>
      <c r="AE5" s="339">
        <v>67</v>
      </c>
      <c r="AF5" s="257"/>
      <c r="AG5" s="257"/>
      <c r="AH5" s="21">
        <f>C5*BA5</f>
        <v>3.3462935270241401</v>
      </c>
      <c r="AI5" s="21"/>
      <c r="AJ5" s="44"/>
      <c r="AK5" s="56" t="e">
        <f>SUM(AL5:AM5)</f>
        <v>#DIV/0!</v>
      </c>
      <c r="AL5" s="70"/>
      <c r="AM5" s="56" t="e">
        <f>AX5*BK$26</f>
        <v>#DIV/0!</v>
      </c>
      <c r="AN5" s="59"/>
      <c r="AO5" s="59"/>
      <c r="AP5" s="257"/>
      <c r="AQ5" s="257"/>
      <c r="AR5" s="59"/>
      <c r="AS5" s="59"/>
      <c r="AT5" s="59"/>
      <c r="AU5" s="21"/>
      <c r="AV5" s="21"/>
      <c r="AW5" s="21"/>
      <c r="AX5" s="21" t="e">
        <f>AB5*BD5</f>
        <v>#DIV/0!</v>
      </c>
      <c r="AY5" s="24"/>
      <c r="AZ5" s="21"/>
      <c r="BA5" s="21">
        <f>AA5/BH$2</f>
        <v>3.8026062807092503E-2</v>
      </c>
      <c r="BB5" s="24"/>
      <c r="BC5" s="24"/>
      <c r="BD5" s="24" t="e">
        <f>EY5/BK$21</f>
        <v>#DIV/0!</v>
      </c>
      <c r="BE5" s="24"/>
      <c r="BF5" s="24"/>
      <c r="BG5" s="24"/>
      <c r="BK5" s="24"/>
      <c r="BL5">
        <v>126</v>
      </c>
      <c r="BM5">
        <v>125</v>
      </c>
      <c r="BN5">
        <f t="shared" si="8"/>
        <v>1</v>
      </c>
      <c r="BO5">
        <v>199</v>
      </c>
      <c r="BP5">
        <v>138</v>
      </c>
      <c r="BQ5" s="108">
        <v>200.61860999999999</v>
      </c>
      <c r="BR5">
        <f>BL5-BO5</f>
        <v>-73</v>
      </c>
      <c r="BS5">
        <v>178</v>
      </c>
      <c r="BT5">
        <v>118</v>
      </c>
      <c r="BV5" s="28"/>
      <c r="BW5" s="28"/>
      <c r="BX5" s="28"/>
      <c r="BY5" s="21"/>
      <c r="BZ5" s="21"/>
      <c r="CC5">
        <v>98</v>
      </c>
      <c r="CD5">
        <f t="shared" si="50"/>
        <v>216</v>
      </c>
      <c r="CE5" s="28">
        <f t="shared" si="9"/>
        <v>274.86492700000002</v>
      </c>
      <c r="CF5" s="108">
        <f t="shared" si="10"/>
        <v>154.46689000000001</v>
      </c>
      <c r="CG5" s="28">
        <f t="shared" si="11"/>
        <v>302.68116500000002</v>
      </c>
      <c r="CH5" s="108">
        <f t="shared" si="12"/>
        <v>232.68188458729</v>
      </c>
      <c r="CI5" s="108">
        <v>222.66272000000001</v>
      </c>
      <c r="CJ5" s="108">
        <f t="shared" si="51"/>
        <v>-94.68188458729</v>
      </c>
      <c r="CK5" s="108">
        <f t="shared" si="52"/>
        <v>-84.662720000000007</v>
      </c>
      <c r="CL5" s="108">
        <f t="shared" si="53"/>
        <v>-75.61860999999999</v>
      </c>
      <c r="CM5" s="21">
        <v>-0.72399999999999998</v>
      </c>
      <c r="CN5" s="28">
        <f t="shared" si="54"/>
        <v>-58.864927000000023</v>
      </c>
      <c r="CO5" s="108">
        <f t="shared" si="55"/>
        <v>-36.466890000000006</v>
      </c>
      <c r="CP5" s="21">
        <f t="shared" si="13"/>
        <v>-0.35827895556277889</v>
      </c>
      <c r="CQ5" s="21">
        <f t="shared" si="14"/>
        <v>-0.37278017794689877</v>
      </c>
      <c r="CR5" s="28">
        <f t="shared" si="56"/>
        <v>-124.68116500000002</v>
      </c>
      <c r="CS5" s="21">
        <f t="shared" si="15"/>
        <v>-0.66572710114696543</v>
      </c>
      <c r="CT5" s="21">
        <f t="shared" si="16"/>
        <v>-0.63421536233530529</v>
      </c>
      <c r="CU5" s="21">
        <f t="shared" si="17"/>
        <v>-0.54736401610512275</v>
      </c>
      <c r="CV5" s="21">
        <f>(CL5-CL$72)/CL$73</f>
        <v>-0.71972319982884059</v>
      </c>
      <c r="CW5" s="108">
        <v>20</v>
      </c>
      <c r="CX5" s="108">
        <f t="shared" si="18"/>
        <v>222.66757299999998</v>
      </c>
      <c r="CY5" s="108">
        <f t="shared" si="57"/>
        <v>-84.667572999999976</v>
      </c>
      <c r="CZ5" s="21">
        <f t="shared" si="19"/>
        <v>-0.60824888023608126</v>
      </c>
      <c r="DA5" s="24">
        <f t="shared" si="20"/>
        <v>-1.1925010281690138</v>
      </c>
      <c r="DB5" s="21">
        <f t="shared" si="21"/>
        <v>-0.44214399876418897</v>
      </c>
      <c r="DC5" s="108">
        <v>7</v>
      </c>
      <c r="DD5" s="108">
        <v>22</v>
      </c>
      <c r="DE5" s="108">
        <f t="shared" si="22"/>
        <v>41.275942300000004</v>
      </c>
      <c r="DF5" s="108">
        <v>104</v>
      </c>
      <c r="DG5" s="108">
        <f t="shared" si="23"/>
        <v>202</v>
      </c>
      <c r="DH5" s="108">
        <f t="shared" si="24"/>
        <v>220.87648927720412</v>
      </c>
      <c r="DI5" s="49">
        <f t="shared" si="25"/>
        <v>0.91453825919193343</v>
      </c>
      <c r="DJ5" s="49">
        <f t="shared" si="26"/>
        <v>-4.1134171375111286E-2</v>
      </c>
      <c r="DK5" s="108">
        <v>2</v>
      </c>
      <c r="DL5" s="108">
        <v>2</v>
      </c>
      <c r="DM5" s="108">
        <f t="shared" si="27"/>
        <v>4</v>
      </c>
      <c r="DN5" s="108">
        <f t="shared" si="28"/>
        <v>19.477362986497223</v>
      </c>
      <c r="DO5" s="49">
        <f t="shared" si="29"/>
        <v>0.20536660957507541</v>
      </c>
      <c r="DP5" s="49">
        <f t="shared" si="30"/>
        <v>-0.39005907512886928</v>
      </c>
      <c r="DQ5" s="108">
        <f t="shared" si="58"/>
        <v>9</v>
      </c>
      <c r="DR5" s="108">
        <f t="shared" si="31"/>
        <v>35.250506000000001</v>
      </c>
      <c r="DS5" s="108">
        <f t="shared" si="32"/>
        <v>30.910153396639881</v>
      </c>
      <c r="DT5" s="108">
        <f t="shared" si="59"/>
        <v>-19.275942300000004</v>
      </c>
      <c r="DU5" s="108">
        <f t="shared" si="60"/>
        <v>-26.250506000000001</v>
      </c>
      <c r="DV5" s="108">
        <f t="shared" si="33"/>
        <v>-23.910153396639881</v>
      </c>
      <c r="DW5" s="21">
        <f t="shared" si="34"/>
        <v>-0.69080785616479023</v>
      </c>
      <c r="DX5" s="21">
        <f t="shared" si="35"/>
        <v>-1.2192399785796348</v>
      </c>
      <c r="DY5" s="21">
        <f t="shared" si="36"/>
        <v>-1.2200319155654367</v>
      </c>
      <c r="DZ5" s="21">
        <f t="shared" si="61"/>
        <v>-0.6719972899014216</v>
      </c>
      <c r="EA5" s="21">
        <f t="shared" si="62"/>
        <v>-0.58459311235153333</v>
      </c>
      <c r="EB5" s="24">
        <f t="shared" si="37"/>
        <v>-0.78066950064283813</v>
      </c>
      <c r="EC5" s="108">
        <v>28</v>
      </c>
      <c r="ED5" s="108">
        <f>CW5-EC5</f>
        <v>-8</v>
      </c>
      <c r="EE5" s="21">
        <v>-0.48099999999999998</v>
      </c>
      <c r="EF5" s="21">
        <v>-0.66300000000000003</v>
      </c>
      <c r="EG5" s="21">
        <f>(0.75*CV5)+(0.25*EE5)</f>
        <v>-0.66004239987163038</v>
      </c>
      <c r="EH5" s="28">
        <v>603938</v>
      </c>
      <c r="EI5" s="66">
        <v>199647.05</v>
      </c>
      <c r="EJ5" s="28">
        <v>177107</v>
      </c>
      <c r="EK5" s="21">
        <f t="shared" si="38"/>
        <v>-0.12836539731355079</v>
      </c>
      <c r="EL5" s="21">
        <f t="shared" si="63"/>
        <v>-0.57351921131699291</v>
      </c>
      <c r="EM5" s="28">
        <v>193790</v>
      </c>
      <c r="EN5" s="28">
        <v>193790</v>
      </c>
      <c r="EO5" s="28">
        <f t="shared" si="39"/>
        <v>175199.38700000002</v>
      </c>
      <c r="EP5" s="28">
        <v>220730</v>
      </c>
      <c r="EQ5" s="28">
        <f t="shared" si="64"/>
        <v>414520</v>
      </c>
      <c r="ER5" s="28">
        <f t="shared" si="40"/>
        <v>228337.42</v>
      </c>
      <c r="ES5" s="28">
        <f t="shared" si="41"/>
        <v>134943.04601899197</v>
      </c>
      <c r="ET5" s="28">
        <f t="shared" si="65"/>
        <v>18590.612999999983</v>
      </c>
      <c r="EU5" s="28">
        <f t="shared" si="66"/>
        <v>186182.58</v>
      </c>
      <c r="EV5" s="28">
        <f t="shared" si="67"/>
        <v>58846.953981008031</v>
      </c>
      <c r="EW5" s="21">
        <f t="shared" si="42"/>
        <v>0.3957762356446663</v>
      </c>
      <c r="EX5" s="30">
        <f t="shared" si="43"/>
        <v>0.27099597236545059</v>
      </c>
      <c r="EY5" s="201">
        <f t="shared" si="44"/>
        <v>5.6278507009828047E-2</v>
      </c>
      <c r="EZ5" s="30">
        <f t="shared" si="68"/>
        <v>-0.36000331143952258</v>
      </c>
      <c r="FA5" s="28">
        <v>166475.9</v>
      </c>
      <c r="FB5">
        <f>EH5-EJ5</f>
        <v>426831</v>
      </c>
      <c r="FC5" s="28">
        <f t="shared" si="69"/>
        <v>33171.149999999994</v>
      </c>
      <c r="FD5" s="21">
        <v>2.3290000000000002</v>
      </c>
      <c r="FE5" s="21">
        <f>(FC5-FC$72)/FC$73</f>
        <v>0.18911673342080951</v>
      </c>
      <c r="FF5" s="21">
        <f t="shared" si="70"/>
        <v>-0.38068697113692174</v>
      </c>
      <c r="FG5" s="21">
        <f t="shared" si="71"/>
        <v>-0.24235747846473971</v>
      </c>
      <c r="FH5" s="66">
        <v>261665</v>
      </c>
      <c r="FI5" s="66">
        <f t="shared" si="45"/>
        <v>482395</v>
      </c>
      <c r="FJ5" s="66">
        <f t="shared" si="46"/>
        <v>231304.32883240667</v>
      </c>
      <c r="FK5" s="248">
        <f t="shared" si="47"/>
        <v>2.0855424644885181</v>
      </c>
      <c r="FL5" s="24">
        <f t="shared" si="48"/>
        <v>0.73061227872816237</v>
      </c>
      <c r="FM5" s="21">
        <f t="shared" si="49"/>
        <v>0.21522567310313451</v>
      </c>
      <c r="FN5" s="21">
        <f t="shared" si="72"/>
        <v>-0.18580103253232921</v>
      </c>
    </row>
    <row r="6" spans="1:170" x14ac:dyDescent="0.25">
      <c r="A6" s="9" t="s">
        <v>3</v>
      </c>
      <c r="B6" s="9" t="s">
        <v>33</v>
      </c>
      <c r="C6" s="312">
        <f t="shared" si="0"/>
        <v>76</v>
      </c>
      <c r="D6" s="315">
        <v>0</v>
      </c>
      <c r="E6" s="315">
        <v>2</v>
      </c>
      <c r="F6" s="315">
        <v>1</v>
      </c>
      <c r="G6" s="315">
        <v>73</v>
      </c>
      <c r="H6" s="315">
        <v>0</v>
      </c>
      <c r="I6" s="312">
        <v>0</v>
      </c>
      <c r="J6" s="312">
        <v>0</v>
      </c>
      <c r="K6" s="331"/>
      <c r="L6" s="312">
        <v>101</v>
      </c>
      <c r="M6" s="324">
        <f t="shared" si="1"/>
        <v>1.3289473684210527</v>
      </c>
      <c r="N6" s="327">
        <f>M6/M73</f>
        <v>2.0832899006112949E-2</v>
      </c>
      <c r="O6" s="312">
        <v>18</v>
      </c>
      <c r="P6" s="327">
        <f t="shared" si="2"/>
        <v>0.23684210526315788</v>
      </c>
      <c r="Q6" s="321">
        <f>P6/P73</f>
        <v>1.603759470616584E-2</v>
      </c>
      <c r="R6" s="327">
        <f t="shared" si="3"/>
        <v>1.055921052631579</v>
      </c>
      <c r="S6" s="334">
        <f>R6/R73</f>
        <v>2.0489362529428849E-2</v>
      </c>
      <c r="T6" s="334">
        <f t="shared" si="4"/>
        <v>1.9634072931126172E-2</v>
      </c>
      <c r="U6" s="320">
        <v>83924</v>
      </c>
      <c r="V6" s="332">
        <f t="shared" si="5"/>
        <v>1104.2631578947369</v>
      </c>
      <c r="W6" s="332"/>
      <c r="X6" s="321">
        <f>V6/V73</f>
        <v>1.4180289435394726E-2</v>
      </c>
      <c r="Y6" s="333">
        <f t="shared" si="6"/>
        <v>1.7452559532833593E-2</v>
      </c>
      <c r="Z6" s="333">
        <v>0.48799999999999999</v>
      </c>
      <c r="AA6" s="324">
        <v>1.7889999999999999</v>
      </c>
      <c r="AB6" s="314">
        <v>74</v>
      </c>
      <c r="AC6" s="203">
        <v>1.9912856127363732</v>
      </c>
      <c r="AD6" s="126">
        <f t="shared" si="7"/>
        <v>1.8518633480491953</v>
      </c>
      <c r="AE6" s="339">
        <v>80</v>
      </c>
      <c r="AF6" s="257">
        <v>587831.66009551694</v>
      </c>
      <c r="AG6" s="257">
        <f>AT6*BK$32</f>
        <v>809933.80122217396</v>
      </c>
      <c r="AH6" s="21">
        <f>C6*BA6</f>
        <v>9.6819767855871248</v>
      </c>
      <c r="AI6" s="57" t="e">
        <f>AU6*BK$9</f>
        <v>#DIV/0!</v>
      </c>
      <c r="AJ6" s="56" t="e">
        <f>AV6*BK$16</f>
        <v>#DIV/0!</v>
      </c>
      <c r="AK6" s="56" t="e">
        <f>SUM(AL6:AM6)</f>
        <v>#DIV/0!</v>
      </c>
      <c r="AL6" s="56" t="e">
        <f>AW6*BK$24</f>
        <v>#DIV/0!</v>
      </c>
      <c r="AM6" s="56" t="e">
        <f>AX6*BK$26</f>
        <v>#DIV/0!</v>
      </c>
      <c r="AN6" s="59">
        <f>AS6*BK$35</f>
        <v>796724.9638954167</v>
      </c>
      <c r="AO6" s="59">
        <f>AVERAGE(AF6,AR6,AN6)</f>
        <v>701818.75878115755</v>
      </c>
      <c r="AP6" s="257">
        <f>AVERAGE(AF6:AG6)</f>
        <v>698882.73065884551</v>
      </c>
      <c r="AQ6" s="283">
        <f>AO6-(AO$72*BE6)</f>
        <v>750609.28471382649</v>
      </c>
      <c r="AR6" s="56">
        <f>AP6+(AP$72*BF6)</f>
        <v>720899.65235253912</v>
      </c>
      <c r="AS6" s="59">
        <f>AB6*BE6</f>
        <v>13.658127807193189</v>
      </c>
      <c r="AT6" s="59">
        <f>AB6*BF6</f>
        <v>14.35601763849384</v>
      </c>
      <c r="AU6" s="21" t="e">
        <f>AB6*BG6</f>
        <v>#DIV/0!</v>
      </c>
      <c r="AV6" s="21" t="e">
        <f>AB6*BB6</f>
        <v>#DIV/0!</v>
      </c>
      <c r="AW6" s="21" t="e">
        <f>AB6*BC6</f>
        <v>#DIV/0!</v>
      </c>
      <c r="AX6" s="21" t="e">
        <f>AB6*BD6</f>
        <v>#DIV/0!</v>
      </c>
      <c r="AY6" s="24"/>
      <c r="AZ6" s="21"/>
      <c r="BA6" s="21">
        <f>AA6/BH$2</f>
        <v>0.12739443138930429</v>
      </c>
      <c r="BB6" s="24" t="e">
        <f>FF6/BK$14</f>
        <v>#DIV/0!</v>
      </c>
      <c r="BC6" s="24" t="e">
        <f>DZ6/BK$19</f>
        <v>#DIV/0!</v>
      </c>
      <c r="BD6" s="24" t="e">
        <f>EY6/BK$21</f>
        <v>#DIV/0!</v>
      </c>
      <c r="BE6" s="277">
        <f>FN6/BK$26</f>
        <v>0.18456929469179986</v>
      </c>
      <c r="BF6" s="24">
        <f>FG6/BK$29</f>
        <v>0.19400023835802488</v>
      </c>
      <c r="BG6" s="210" t="e">
        <f>AC6/BK$5</f>
        <v>#DIV/0!</v>
      </c>
      <c r="BK6" s="15"/>
      <c r="BL6">
        <v>572</v>
      </c>
      <c r="BM6">
        <v>579</v>
      </c>
      <c r="BN6">
        <f t="shared" si="8"/>
        <v>-7</v>
      </c>
      <c r="BO6">
        <v>172</v>
      </c>
      <c r="BP6">
        <v>891</v>
      </c>
      <c r="BQ6" s="108">
        <v>173.26152999999999</v>
      </c>
      <c r="BR6">
        <f>BL6-BO6</f>
        <v>400</v>
      </c>
      <c r="BS6">
        <v>1057</v>
      </c>
      <c r="BT6">
        <v>717</v>
      </c>
      <c r="BV6" s="28">
        <f>BY6*CB$4</f>
        <v>359898.02059669571</v>
      </c>
      <c r="BW6" s="28">
        <f>AVERAGE(AQ6,AR6,BV6)</f>
        <v>610468.98588768707</v>
      </c>
      <c r="BX6" s="436">
        <f>BW6-(BZ6*BW$72)</f>
        <v>601741.73684678599</v>
      </c>
      <c r="BY6" s="21">
        <f>AE6*BZ6</f>
        <v>5.0342977679802514</v>
      </c>
      <c r="BZ6" s="21">
        <f>FM6/CB3</f>
        <v>6.2928722099753143E-2</v>
      </c>
      <c r="CC6">
        <v>462</v>
      </c>
      <c r="CD6">
        <f t="shared" si="50"/>
        <v>1179</v>
      </c>
      <c r="CE6" s="28">
        <f t="shared" si="9"/>
        <v>286.47893800000003</v>
      </c>
      <c r="CF6" s="108">
        <f t="shared" si="10"/>
        <v>160.99366000000001</v>
      </c>
      <c r="CG6" s="28">
        <f t="shared" si="11"/>
        <v>315.47050999999999</v>
      </c>
      <c r="CH6" s="108">
        <f t="shared" si="12"/>
        <v>242.51351351351352</v>
      </c>
      <c r="CI6" s="108">
        <v>232.071</v>
      </c>
      <c r="CJ6" s="108">
        <f t="shared" si="51"/>
        <v>648.48648648648646</v>
      </c>
      <c r="CK6" s="108">
        <f t="shared" si="52"/>
        <v>658.92899999999997</v>
      </c>
      <c r="CL6" s="108">
        <f t="shared" si="53"/>
        <v>405.73847000000001</v>
      </c>
      <c r="CM6" s="21">
        <v>3.5019999999999998</v>
      </c>
      <c r="CN6" s="28">
        <f t="shared" si="54"/>
        <v>892.52106200000003</v>
      </c>
      <c r="CO6" s="108">
        <f t="shared" si="55"/>
        <v>556.00634000000002</v>
      </c>
      <c r="CP6" s="23">
        <f t="shared" si="13"/>
        <v>4.9500678615469056</v>
      </c>
      <c r="CQ6" s="23">
        <f t="shared" si="14"/>
        <v>5.1312865054552637</v>
      </c>
      <c r="CR6" s="28">
        <f t="shared" si="56"/>
        <v>741.52949000000001</v>
      </c>
      <c r="CS6" s="23">
        <f t="shared" si="15"/>
        <v>3.9059408790648611</v>
      </c>
      <c r="CT6" s="23">
        <f t="shared" si="16"/>
        <v>4.3438097349805593</v>
      </c>
      <c r="CU6" s="23">
        <f t="shared" si="17"/>
        <v>2.6902640878770976</v>
      </c>
      <c r="CV6" s="21">
        <f>(CL6-CL$72)/CL$73</f>
        <v>3.580516280671326</v>
      </c>
      <c r="CW6" s="108">
        <v>38</v>
      </c>
      <c r="CX6" s="108">
        <f t="shared" si="18"/>
        <v>232.07606199999998</v>
      </c>
      <c r="CY6" s="108">
        <f t="shared" si="57"/>
        <v>658.92393800000002</v>
      </c>
      <c r="CZ6" s="23">
        <f t="shared" si="19"/>
        <v>4.3931998412457185</v>
      </c>
      <c r="DA6" s="24">
        <f t="shared" si="20"/>
        <v>8.9043775405405405</v>
      </c>
      <c r="DB6" s="23">
        <f t="shared" si="21"/>
        <v>3.02361708629007</v>
      </c>
      <c r="DC6" s="108">
        <v>26</v>
      </c>
      <c r="DD6" s="108">
        <v>55</v>
      </c>
      <c r="DE6" s="108">
        <f t="shared" si="22"/>
        <v>43.019996200000001</v>
      </c>
      <c r="DF6" s="108">
        <v>354</v>
      </c>
      <c r="DG6" s="108">
        <f t="shared" si="23"/>
        <v>816</v>
      </c>
      <c r="DH6" s="108">
        <f t="shared" si="24"/>
        <v>263.73312152501984</v>
      </c>
      <c r="DI6" s="248">
        <f t="shared" si="25"/>
        <v>3.0940368630285509</v>
      </c>
      <c r="DJ6" s="49">
        <f t="shared" si="26"/>
        <v>2.4508819487572326</v>
      </c>
      <c r="DK6" s="108">
        <v>9</v>
      </c>
      <c r="DL6" s="108">
        <v>4</v>
      </c>
      <c r="DM6" s="108">
        <f t="shared" si="27"/>
        <v>13</v>
      </c>
      <c r="DN6" s="108">
        <f t="shared" si="28"/>
        <v>23.256552819698175</v>
      </c>
      <c r="DO6" s="49">
        <f t="shared" si="29"/>
        <v>0.55898224043715838</v>
      </c>
      <c r="DP6" s="49">
        <f t="shared" si="30"/>
        <v>-0.2204388327890498</v>
      </c>
      <c r="DQ6" s="108">
        <f t="shared" si="58"/>
        <v>35</v>
      </c>
      <c r="DR6" s="108">
        <f t="shared" si="31"/>
        <v>36.739964000000001</v>
      </c>
      <c r="DS6" s="108">
        <f t="shared" si="32"/>
        <v>32.216216216216218</v>
      </c>
      <c r="DT6" s="108">
        <f t="shared" si="59"/>
        <v>11.980003799999999</v>
      </c>
      <c r="DU6" s="108">
        <f t="shared" si="60"/>
        <v>-1.7399640000000005</v>
      </c>
      <c r="DV6" s="108">
        <f t="shared" si="33"/>
        <v>-6.2162162162162176</v>
      </c>
      <c r="DW6" s="21">
        <f t="shared" si="34"/>
        <v>0.27572351276480228</v>
      </c>
      <c r="DX6" s="21">
        <f t="shared" si="35"/>
        <v>-0.15614237485666416</v>
      </c>
      <c r="DY6" s="21">
        <f t="shared" si="36"/>
        <v>-0.31718668015341911</v>
      </c>
      <c r="DZ6" s="23">
        <f t="shared" si="61"/>
        <v>2.9983865374898464</v>
      </c>
      <c r="EA6" s="23">
        <f t="shared" si="62"/>
        <v>3.7691682090530927</v>
      </c>
      <c r="EB6" s="23">
        <f t="shared" si="37"/>
        <v>3.1785606311970644</v>
      </c>
      <c r="EC6" s="108">
        <v>24</v>
      </c>
      <c r="ED6" s="108">
        <f>CW6-EC6</f>
        <v>14</v>
      </c>
      <c r="EE6" s="21">
        <v>0.39500000000000002</v>
      </c>
      <c r="EF6" s="21">
        <v>2.726</v>
      </c>
      <c r="EG6" s="21">
        <f>(0.75*CV6)+(0.25*EE6)</f>
        <v>2.7841372105034945</v>
      </c>
      <c r="EH6" s="28">
        <v>223557</v>
      </c>
      <c r="EI6" s="66">
        <v>223556.28</v>
      </c>
      <c r="EJ6" s="28">
        <v>155246</v>
      </c>
      <c r="EK6" s="23">
        <f t="shared" si="38"/>
        <v>1.783051753370662</v>
      </c>
      <c r="EL6" s="23">
        <f t="shared" si="63"/>
        <v>3.6735153024460132</v>
      </c>
      <c r="EM6" s="28">
        <v>158274</v>
      </c>
      <c r="EN6" s="28">
        <v>303358</v>
      </c>
      <c r="EO6" s="28">
        <f t="shared" si="39"/>
        <v>182602.17800000001</v>
      </c>
      <c r="EP6" s="28">
        <v>36368</v>
      </c>
      <c r="EQ6" s="28">
        <f t="shared" si="64"/>
        <v>194642</v>
      </c>
      <c r="ER6" s="28">
        <f t="shared" si="40"/>
        <v>237985.48</v>
      </c>
      <c r="ES6" s="28">
        <f t="shared" si="41"/>
        <v>140644.86486486485</v>
      </c>
      <c r="ET6" s="28">
        <f t="shared" si="65"/>
        <v>120755.82199999999</v>
      </c>
      <c r="EU6" s="28">
        <f t="shared" si="66"/>
        <v>-43343.48000000001</v>
      </c>
      <c r="EV6" s="28">
        <f t="shared" si="67"/>
        <v>17629.135135135148</v>
      </c>
      <c r="EW6" s="21">
        <f t="shared" si="42"/>
        <v>-0.15343375158895173</v>
      </c>
      <c r="EX6" s="30">
        <f t="shared" si="43"/>
        <v>8.1183889644478771E-2</v>
      </c>
      <c r="EY6" s="201">
        <f t="shared" si="44"/>
        <v>0.46474449893226333</v>
      </c>
      <c r="EZ6" s="201">
        <f t="shared" si="68"/>
        <v>1.93960993457603</v>
      </c>
      <c r="FA6" s="28">
        <v>145380.23000000001</v>
      </c>
      <c r="FB6">
        <f>EH6-EJ6</f>
        <v>68311</v>
      </c>
      <c r="FC6" s="28">
        <f t="shared" si="69"/>
        <v>78176.049999999988</v>
      </c>
      <c r="FD6" s="21">
        <v>0.38300000000000001</v>
      </c>
      <c r="FE6" s="21">
        <f>(FC6-FC$72)/FC$73</f>
        <v>0.45345255436774662</v>
      </c>
      <c r="FF6" s="23">
        <f t="shared" si="70"/>
        <v>1.9849297220668132</v>
      </c>
      <c r="FG6" s="23">
        <f t="shared" si="71"/>
        <v>2.2939744812896468</v>
      </c>
      <c r="FH6" s="66">
        <v>62600</v>
      </c>
      <c r="FI6" s="66">
        <f t="shared" si="45"/>
        <v>98968</v>
      </c>
      <c r="FJ6" s="66">
        <f t="shared" si="46"/>
        <v>276184.2732327244</v>
      </c>
      <c r="FK6" s="191">
        <f t="shared" si="47"/>
        <v>0.35834046175614581</v>
      </c>
      <c r="FL6" s="24">
        <f t="shared" si="48"/>
        <v>-0.24398342309731627</v>
      </c>
      <c r="FM6" s="23">
        <f t="shared" si="49"/>
        <v>0.97223768278347078</v>
      </c>
      <c r="FN6" s="23">
        <f t="shared" si="72"/>
        <v>2.1427356808320273</v>
      </c>
    </row>
    <row r="7" spans="1:170" x14ac:dyDescent="0.25">
      <c r="A7" s="9" t="s">
        <v>3</v>
      </c>
      <c r="B7" s="9" t="s">
        <v>34</v>
      </c>
      <c r="C7" s="312">
        <f t="shared" si="0"/>
        <v>20</v>
      </c>
      <c r="D7" s="315">
        <v>13</v>
      </c>
      <c r="E7" s="315">
        <v>0</v>
      </c>
      <c r="F7" s="315">
        <v>0</v>
      </c>
      <c r="G7" s="315">
        <v>0</v>
      </c>
      <c r="H7" s="315">
        <v>7</v>
      </c>
      <c r="I7" s="312">
        <v>0</v>
      </c>
      <c r="J7" s="312">
        <v>0</v>
      </c>
      <c r="K7" s="331"/>
      <c r="L7" s="312">
        <v>29</v>
      </c>
      <c r="M7" s="324">
        <f t="shared" si="1"/>
        <v>1.45</v>
      </c>
      <c r="N7" s="327">
        <f>M7/M73</f>
        <v>2.2730549212610366E-2</v>
      </c>
      <c r="O7" s="312">
        <v>0.5</v>
      </c>
      <c r="P7" s="327">
        <f t="shared" si="2"/>
        <v>2.5000000000000001E-2</v>
      </c>
      <c r="Q7" s="321">
        <f>P7/P73</f>
        <v>1.692857218984172E-3</v>
      </c>
      <c r="R7" s="327">
        <f t="shared" si="3"/>
        <v>1.09375</v>
      </c>
      <c r="S7" s="334">
        <f>R7/R73</f>
        <v>2.1223405112258856E-2</v>
      </c>
      <c r="T7" s="334">
        <f t="shared" si="4"/>
        <v>1.7471126214203818E-2</v>
      </c>
      <c r="U7" s="320">
        <v>0</v>
      </c>
      <c r="V7" s="320">
        <f t="shared" si="5"/>
        <v>0</v>
      </c>
      <c r="W7" s="320"/>
      <c r="X7" s="321">
        <f>V7/V73</f>
        <v>0</v>
      </c>
      <c r="Y7" s="322">
        <f t="shared" si="6"/>
        <v>1.048267572852229E-2</v>
      </c>
      <c r="Z7" s="322">
        <v>-0.48599999999999999</v>
      </c>
      <c r="AA7" s="323">
        <v>1.4E-2</v>
      </c>
      <c r="AB7" s="314">
        <v>24</v>
      </c>
      <c r="AC7" s="202">
        <v>-6.686104493762611E-2</v>
      </c>
      <c r="AD7" s="124">
        <f t="shared" si="7"/>
        <v>2.686875358981794E-2</v>
      </c>
      <c r="AE7" s="339">
        <v>23</v>
      </c>
      <c r="AF7" s="257"/>
      <c r="AG7" s="257"/>
      <c r="AH7" s="21"/>
      <c r="AI7" s="21"/>
      <c r="AJ7" s="44"/>
      <c r="AK7" s="59"/>
      <c r="AL7" s="70"/>
      <c r="AM7" s="59"/>
      <c r="AN7" s="59"/>
      <c r="AO7" s="59"/>
      <c r="AP7" s="257"/>
      <c r="AQ7" s="257"/>
      <c r="AR7" s="59"/>
      <c r="AS7" s="59"/>
      <c r="AT7" s="59"/>
      <c r="AU7" s="21"/>
      <c r="AV7" s="21"/>
      <c r="AW7" s="21"/>
      <c r="AX7" s="21"/>
      <c r="AY7" s="70"/>
      <c r="AZ7" s="21"/>
      <c r="BA7" s="21"/>
      <c r="BB7" s="24"/>
      <c r="BC7" s="24"/>
      <c r="BD7" s="24"/>
      <c r="BE7" s="24"/>
      <c r="BF7" s="24"/>
      <c r="BG7" s="24"/>
      <c r="BK7" s="15"/>
      <c r="BL7">
        <v>94</v>
      </c>
      <c r="BM7">
        <v>96</v>
      </c>
      <c r="BN7">
        <f t="shared" si="8"/>
        <v>-2</v>
      </c>
      <c r="BO7">
        <v>45</v>
      </c>
      <c r="BP7">
        <v>108</v>
      </c>
      <c r="BQ7" s="108">
        <v>45.595140000000001</v>
      </c>
      <c r="BR7">
        <f>BL7-BO7</f>
        <v>49</v>
      </c>
      <c r="BS7">
        <v>162</v>
      </c>
      <c r="BT7">
        <v>54</v>
      </c>
      <c r="BV7" s="28"/>
      <c r="BW7" s="28"/>
      <c r="BX7" s="28"/>
      <c r="BY7" s="21"/>
      <c r="BZ7" s="21"/>
      <c r="CC7">
        <v>20</v>
      </c>
      <c r="CD7">
        <f t="shared" si="50"/>
        <v>74</v>
      </c>
      <c r="CE7" s="28">
        <f t="shared" si="9"/>
        <v>92.912087999999997</v>
      </c>
      <c r="CF7" s="108">
        <f t="shared" si="10"/>
        <v>52.214160000000007</v>
      </c>
      <c r="CG7" s="28">
        <f t="shared" si="11"/>
        <v>102.31476000000001</v>
      </c>
      <c r="CH7" s="108">
        <f t="shared" si="12"/>
        <v>78.65303140978817</v>
      </c>
      <c r="CI7" s="108">
        <v>75.266270000000006</v>
      </c>
      <c r="CJ7" s="108">
        <f t="shared" si="51"/>
        <v>29.34696859021183</v>
      </c>
      <c r="CK7" s="108">
        <f t="shared" si="52"/>
        <v>32.733729999999994</v>
      </c>
      <c r="CL7" s="108">
        <f t="shared" si="53"/>
        <v>50.404859999999999</v>
      </c>
      <c r="CM7" s="21">
        <v>0.36599999999999999</v>
      </c>
      <c r="CN7" s="28">
        <f t="shared" si="54"/>
        <v>-18.912087999999997</v>
      </c>
      <c r="CO7" s="108">
        <f t="shared" si="55"/>
        <v>1.7858399999999932</v>
      </c>
      <c r="CP7" s="21">
        <f t="shared" si="13"/>
        <v>-0.13535836582078953</v>
      </c>
      <c r="CQ7" s="21">
        <f t="shared" si="14"/>
        <v>-1.7412937570184396E-2</v>
      </c>
      <c r="CR7" s="28">
        <f t="shared" si="56"/>
        <v>59.685239999999993</v>
      </c>
      <c r="CS7" s="23">
        <f t="shared" si="15"/>
        <v>0.30731794915349037</v>
      </c>
      <c r="CT7" s="23">
        <f t="shared" si="16"/>
        <v>0.19657718473827793</v>
      </c>
      <c r="CU7" s="23">
        <f t="shared" si="17"/>
        <v>0.30027517979776114</v>
      </c>
      <c r="CV7" s="21">
        <f>(CL7-CL$72)/CL$73</f>
        <v>0.40611689618393298</v>
      </c>
      <c r="CW7" s="108">
        <v>1</v>
      </c>
      <c r="CX7" s="108">
        <f t="shared" si="18"/>
        <v>75.267911999999995</v>
      </c>
      <c r="CY7" s="108">
        <f t="shared" si="57"/>
        <v>32.732088000000005</v>
      </c>
      <c r="CZ7" s="23">
        <f t="shared" si="19"/>
        <v>0.18138948400668464</v>
      </c>
      <c r="DA7" s="24">
        <f t="shared" si="20"/>
        <v>1.3638370000000002</v>
      </c>
      <c r="DB7" s="23">
        <f t="shared" si="21"/>
        <v>0.43532093240065395</v>
      </c>
      <c r="DC7" s="108">
        <v>1</v>
      </c>
      <c r="DD7" s="108">
        <v>2</v>
      </c>
      <c r="DE7" s="108">
        <f t="shared" si="22"/>
        <v>13.952431199999999</v>
      </c>
      <c r="DF7" s="108">
        <v>19</v>
      </c>
      <c r="DG7" s="108">
        <f t="shared" si="23"/>
        <v>39</v>
      </c>
      <c r="DH7" s="108">
        <f t="shared" si="24"/>
        <v>75.823272438443212</v>
      </c>
      <c r="DI7" s="49">
        <f t="shared" si="25"/>
        <v>0.51435395421190744</v>
      </c>
      <c r="DJ7" s="49">
        <f t="shared" si="26"/>
        <v>-0.49870075906581923</v>
      </c>
      <c r="DK7" s="108">
        <v>1</v>
      </c>
      <c r="DL7" s="108">
        <v>0</v>
      </c>
      <c r="DM7" s="108">
        <f t="shared" si="27"/>
        <v>1</v>
      </c>
      <c r="DN7" s="108">
        <f t="shared" si="28"/>
        <v>6.6862589356632256</v>
      </c>
      <c r="DO7" s="49">
        <f t="shared" si="29"/>
        <v>0.14956046566880493</v>
      </c>
      <c r="DP7" s="49">
        <f t="shared" si="30"/>
        <v>-0.41682783427663533</v>
      </c>
      <c r="DQ7" s="108">
        <f t="shared" si="58"/>
        <v>2</v>
      </c>
      <c r="DR7" s="108">
        <f t="shared" si="31"/>
        <v>11.915664</v>
      </c>
      <c r="DS7" s="108">
        <f t="shared" si="32"/>
        <v>10.448502556610665</v>
      </c>
      <c r="DT7" s="108">
        <f t="shared" si="59"/>
        <v>-11.952431199999999</v>
      </c>
      <c r="DU7" s="108">
        <f t="shared" si="60"/>
        <v>-9.9156639999999996</v>
      </c>
      <c r="DV7" s="108">
        <f t="shared" si="33"/>
        <v>-9.4485025566106646</v>
      </c>
      <c r="DW7" s="21">
        <f t="shared" si="34"/>
        <v>-0.46434204430910403</v>
      </c>
      <c r="DX7" s="21">
        <f t="shared" si="35"/>
        <v>-0.51074763322907757</v>
      </c>
      <c r="DY7" s="21">
        <f t="shared" si="36"/>
        <v>-0.48211629938712991</v>
      </c>
      <c r="DZ7" s="21">
        <f t="shared" si="61"/>
        <v>0.11440295078784178</v>
      </c>
      <c r="EA7" s="21">
        <f t="shared" si="62"/>
        <v>-0.13358877802442076</v>
      </c>
      <c r="EB7" s="24">
        <f t="shared" si="37"/>
        <v>2.6903813706925975E-2</v>
      </c>
      <c r="EC7" s="108">
        <v>6</v>
      </c>
      <c r="ED7" s="108">
        <f>CW7-EC7</f>
        <v>-5</v>
      </c>
      <c r="EE7" s="21">
        <v>-0.36099999999999999</v>
      </c>
      <c r="EF7" s="21">
        <v>0.184</v>
      </c>
      <c r="EG7" s="21">
        <f>(0.75*CV7)+(0.25*EE7)</f>
        <v>0.21433767213794974</v>
      </c>
      <c r="EH7" s="28">
        <v>0</v>
      </c>
      <c r="EI7" s="66">
        <v>0</v>
      </c>
      <c r="EJ7" s="28">
        <v>46774</v>
      </c>
      <c r="EK7" s="21">
        <f t="shared" si="38"/>
        <v>-0.47823252786852327</v>
      </c>
      <c r="EL7" s="21">
        <f t="shared" si="63"/>
        <v>-0.22920568267286154</v>
      </c>
      <c r="EM7" s="28">
        <v>0</v>
      </c>
      <c r="EN7" s="28">
        <v>0</v>
      </c>
      <c r="EO7" s="28">
        <f t="shared" si="39"/>
        <v>59222.328000000009</v>
      </c>
      <c r="EP7" s="28">
        <v>138231</v>
      </c>
      <c r="EQ7" s="28">
        <f t="shared" si="64"/>
        <v>138231</v>
      </c>
      <c r="ER7" s="28">
        <f t="shared" si="40"/>
        <v>77184.479999999996</v>
      </c>
      <c r="ES7" s="28">
        <f t="shared" si="41"/>
        <v>45614.5507669832</v>
      </c>
      <c r="ET7" s="28">
        <f t="shared" si="65"/>
        <v>-59222.328000000009</v>
      </c>
      <c r="EU7" s="28">
        <f t="shared" si="66"/>
        <v>61046.520000000004</v>
      </c>
      <c r="EV7" s="28">
        <f t="shared" si="67"/>
        <v>-45614.5507669832</v>
      </c>
      <c r="EW7" s="21">
        <f t="shared" si="42"/>
        <v>9.6350654448939546E-2</v>
      </c>
      <c r="EX7" s="30">
        <f t="shared" si="43"/>
        <v>-0.21005946277357487</v>
      </c>
      <c r="EY7" s="30">
        <f t="shared" si="44"/>
        <v>-0.25482485626882911</v>
      </c>
      <c r="EZ7" s="30">
        <f t="shared" si="68"/>
        <v>-6.7881496885274367E-2</v>
      </c>
      <c r="FA7" s="28">
        <v>42329.34</v>
      </c>
      <c r="FB7">
        <f>EH7-EJ7</f>
        <v>-46774</v>
      </c>
      <c r="FC7" s="28">
        <f t="shared" si="69"/>
        <v>-42329.34</v>
      </c>
      <c r="FD7" s="21">
        <v>-0.24099999999999999</v>
      </c>
      <c r="FE7" s="21">
        <f>(FC7-FC$72)/FC$73</f>
        <v>-0.25433462423237974</v>
      </c>
      <c r="FF7" s="21">
        <f t="shared" si="70"/>
        <v>-3.3288172034826591E-2</v>
      </c>
      <c r="FG7" s="21">
        <f t="shared" si="71"/>
        <v>-0.16417705192408241</v>
      </c>
      <c r="FH7" s="66">
        <v>0</v>
      </c>
      <c r="FI7" s="66">
        <f t="shared" si="45"/>
        <v>138231</v>
      </c>
      <c r="FJ7" s="66">
        <f t="shared" si="46"/>
        <v>79402.978554408255</v>
      </c>
      <c r="FK7" s="248">
        <f t="shared" si="47"/>
        <v>1.7408792782915794</v>
      </c>
      <c r="FL7" s="24">
        <f t="shared" si="48"/>
        <v>0.5361316914467571</v>
      </c>
      <c r="FM7" s="21">
        <f t="shared" si="49"/>
        <v>-7.2486840142411108E-2</v>
      </c>
      <c r="FN7" s="21">
        <f t="shared" si="72"/>
        <v>-9.898314782414111E-2</v>
      </c>
    </row>
    <row r="8" spans="1:170" x14ac:dyDescent="0.25">
      <c r="A8" s="9" t="s">
        <v>3</v>
      </c>
      <c r="B8" s="196" t="s">
        <v>292</v>
      </c>
      <c r="C8" s="312">
        <v>0</v>
      </c>
      <c r="D8" s="315"/>
      <c r="E8" s="315"/>
      <c r="F8" s="315"/>
      <c r="G8" s="315"/>
      <c r="H8" s="315"/>
      <c r="I8" s="312"/>
      <c r="J8" s="312"/>
      <c r="K8" s="331"/>
      <c r="L8" s="312"/>
      <c r="M8" s="324"/>
      <c r="N8" s="327"/>
      <c r="O8" s="312"/>
      <c r="P8" s="327"/>
      <c r="Q8" s="321"/>
      <c r="R8" s="327"/>
      <c r="S8" s="334"/>
      <c r="T8" s="334"/>
      <c r="U8" s="320"/>
      <c r="V8" s="320"/>
      <c r="W8" s="320"/>
      <c r="X8" s="321"/>
      <c r="Y8" s="322"/>
      <c r="Z8" s="322"/>
      <c r="AA8" s="323"/>
      <c r="AB8" s="314">
        <v>8</v>
      </c>
      <c r="AC8" s="202">
        <v>-0.13279385507688707</v>
      </c>
      <c r="AD8" s="124"/>
      <c r="AE8" s="339">
        <v>15</v>
      </c>
      <c r="AF8" s="257"/>
      <c r="AG8" s="257"/>
      <c r="AH8" s="21"/>
      <c r="AI8" s="21"/>
      <c r="AJ8" s="44"/>
      <c r="AK8" s="59"/>
      <c r="AL8" s="70"/>
      <c r="AM8" s="59"/>
      <c r="AN8" s="59"/>
      <c r="AO8" s="59"/>
      <c r="AP8" s="257"/>
      <c r="AQ8" s="257"/>
      <c r="AR8" s="59"/>
      <c r="AS8" s="59"/>
      <c r="AT8" s="59"/>
      <c r="AU8" s="21"/>
      <c r="AV8" s="21"/>
      <c r="AW8" s="21"/>
      <c r="AX8" s="21"/>
      <c r="AY8" s="58"/>
      <c r="AZ8" s="21"/>
      <c r="BA8" s="21"/>
      <c r="BB8" s="24"/>
      <c r="BC8" s="24"/>
      <c r="BD8" s="24"/>
      <c r="BE8" s="24"/>
      <c r="BF8" s="24"/>
      <c r="BG8" s="24"/>
      <c r="BK8" s="72"/>
      <c r="BP8">
        <v>1</v>
      </c>
      <c r="BQ8" s="108"/>
      <c r="BS8">
        <v>2</v>
      </c>
      <c r="BT8">
        <v>1</v>
      </c>
      <c r="BV8" s="28"/>
      <c r="BW8" s="28"/>
      <c r="BX8" s="28"/>
      <c r="BY8" s="21"/>
      <c r="BZ8" s="21"/>
      <c r="CC8">
        <v>8</v>
      </c>
      <c r="CD8">
        <f t="shared" si="50"/>
        <v>9</v>
      </c>
      <c r="CE8" s="28">
        <f t="shared" si="9"/>
        <v>30.970696</v>
      </c>
      <c r="CF8" s="108">
        <f t="shared" si="10"/>
        <v>17.404720000000001</v>
      </c>
      <c r="CG8" s="28">
        <f t="shared" si="11"/>
        <v>34.10492</v>
      </c>
      <c r="CH8" s="108">
        <f t="shared" si="12"/>
        <v>26.217677136596055</v>
      </c>
      <c r="CI8" s="108">
        <v>25.088760000000001</v>
      </c>
      <c r="CJ8" s="108">
        <f t="shared" si="51"/>
        <v>-25.217677136596055</v>
      </c>
      <c r="CK8" s="108">
        <f t="shared" si="52"/>
        <v>-24.088760000000001</v>
      </c>
      <c r="CL8" s="108"/>
      <c r="CM8" s="21"/>
      <c r="CN8" s="28">
        <f t="shared" si="54"/>
        <v>-21.970696</v>
      </c>
      <c r="CO8" s="108">
        <f t="shared" si="55"/>
        <v>-16.404720000000001</v>
      </c>
      <c r="CP8" s="21">
        <f t="shared" si="13"/>
        <v>-0.15242415429077955</v>
      </c>
      <c r="CQ8" s="21">
        <f t="shared" si="14"/>
        <v>-0.18640294450843545</v>
      </c>
      <c r="CR8" s="28">
        <f t="shared" si="56"/>
        <v>-32.10492</v>
      </c>
      <c r="CS8" s="21">
        <f t="shared" si="15"/>
        <v>-0.17713018473666639</v>
      </c>
      <c r="CT8" s="21">
        <f t="shared" si="16"/>
        <v>-0.16891761620667992</v>
      </c>
      <c r="CU8" s="21">
        <f t="shared" si="17"/>
        <v>-3.8750043043646439E-2</v>
      </c>
      <c r="CV8" s="21"/>
      <c r="CW8" s="108"/>
      <c r="CX8" s="108">
        <f t="shared" si="18"/>
        <v>25.089303999999998</v>
      </c>
      <c r="CY8" s="108">
        <f t="shared" si="57"/>
        <v>-24.089303999999998</v>
      </c>
      <c r="CZ8" s="21">
        <f t="shared" si="19"/>
        <v>-0.20079518885090555</v>
      </c>
      <c r="DA8" s="24">
        <f t="shared" si="20"/>
        <v>-3.0111629999999998</v>
      </c>
      <c r="DB8" s="21">
        <f t="shared" si="21"/>
        <v>-1.0664010744482679</v>
      </c>
      <c r="DC8" s="108">
        <v>0</v>
      </c>
      <c r="DD8" s="108">
        <v>1</v>
      </c>
      <c r="DE8" s="108">
        <f t="shared" si="22"/>
        <v>4.6508104000000001</v>
      </c>
      <c r="DF8" s="108">
        <v>5</v>
      </c>
      <c r="DG8" s="108">
        <f t="shared" si="23"/>
        <v>13</v>
      </c>
      <c r="DH8" s="108">
        <f t="shared" si="24"/>
        <v>49.449960285941224</v>
      </c>
      <c r="DI8" s="49">
        <f t="shared" si="25"/>
        <v>0.26289202104164155</v>
      </c>
      <c r="DJ8" s="49">
        <f t="shared" si="26"/>
        <v>-0.78621972785838679</v>
      </c>
      <c r="DK8" s="108">
        <v>0</v>
      </c>
      <c r="DL8" s="108">
        <v>0</v>
      </c>
      <c r="DM8" s="108">
        <f t="shared" si="27"/>
        <v>0</v>
      </c>
      <c r="DN8" s="108">
        <f t="shared" si="28"/>
        <v>4.3606036536934081</v>
      </c>
      <c r="DO8" s="49">
        <f t="shared" si="29"/>
        <v>0</v>
      </c>
      <c r="DP8" s="49">
        <f t="shared" si="30"/>
        <v>-0.48856810879264834</v>
      </c>
      <c r="DQ8" s="108">
        <f t="shared" si="58"/>
        <v>0</v>
      </c>
      <c r="DR8" s="108">
        <f t="shared" si="31"/>
        <v>3.9718879999999999</v>
      </c>
      <c r="DS8" s="108">
        <f t="shared" si="32"/>
        <v>3.4828341855368881</v>
      </c>
      <c r="DT8" s="108">
        <f t="shared" si="59"/>
        <v>-3.6508104000000001</v>
      </c>
      <c r="DU8" s="108">
        <f t="shared" si="60"/>
        <v>-3.9718879999999999</v>
      </c>
      <c r="DV8" s="108">
        <f t="shared" si="33"/>
        <v>-3.4828341855368881</v>
      </c>
      <c r="DW8" s="21">
        <f t="shared" si="34"/>
        <v>-0.20763002892210608</v>
      </c>
      <c r="DX8" s="21">
        <f t="shared" si="35"/>
        <v>-0.25294778438582866</v>
      </c>
      <c r="DY8" s="21">
        <f t="shared" si="36"/>
        <v>-0.17771399423871939</v>
      </c>
      <c r="DZ8" s="21">
        <f t="shared" si="61"/>
        <v>-0.18475514578302632</v>
      </c>
      <c r="EA8" s="21">
        <f t="shared" si="62"/>
        <v>-0.18423070694100643</v>
      </c>
      <c r="EB8" s="24">
        <f t="shared" si="37"/>
        <v>-0.17111671071468978</v>
      </c>
      <c r="EC8" s="108"/>
      <c r="ED8" s="108"/>
      <c r="EE8" s="21"/>
      <c r="EF8" s="21"/>
      <c r="EG8" s="21"/>
      <c r="EH8" s="28"/>
      <c r="EI8" s="66"/>
      <c r="EJ8" s="28"/>
      <c r="EK8" s="21">
        <f t="shared" si="38"/>
        <v>-0.71180682309195209</v>
      </c>
      <c r="EL8" s="21">
        <f t="shared" si="63"/>
        <v>-0.17755506181454184</v>
      </c>
      <c r="EM8" s="28">
        <v>0</v>
      </c>
      <c r="EN8" s="28">
        <v>0</v>
      </c>
      <c r="EO8" s="28">
        <f t="shared" si="39"/>
        <v>19740.776000000002</v>
      </c>
      <c r="EP8" s="28">
        <v>0</v>
      </c>
      <c r="EQ8" s="28">
        <f t="shared" si="64"/>
        <v>0</v>
      </c>
      <c r="ER8" s="28">
        <f t="shared" si="40"/>
        <v>25728.16</v>
      </c>
      <c r="ES8" s="28">
        <f t="shared" si="41"/>
        <v>15204.850255661066</v>
      </c>
      <c r="ET8" s="28">
        <f t="shared" si="65"/>
        <v>-19740.776000000002</v>
      </c>
      <c r="EU8" s="28">
        <f t="shared" si="66"/>
        <v>-25728.16</v>
      </c>
      <c r="EV8" s="28">
        <f t="shared" si="67"/>
        <v>-15204.850255661066</v>
      </c>
      <c r="EW8" s="21">
        <f t="shared" si="42"/>
        <v>-0.11128381152412377</v>
      </c>
      <c r="EX8" s="30">
        <f t="shared" si="43"/>
        <v>-7.0019820924524981E-2</v>
      </c>
      <c r="EY8" s="30">
        <f t="shared" si="44"/>
        <v>-9.6973945394490141E-2</v>
      </c>
      <c r="EZ8" s="30">
        <f t="shared" si="68"/>
        <v>-0.13067795479862387</v>
      </c>
      <c r="FA8" s="28"/>
      <c r="FC8" s="28"/>
      <c r="FD8" s="21"/>
      <c r="FE8" s="21"/>
      <c r="FF8" s="21">
        <f t="shared" si="70"/>
        <v>-0.14964266562761186</v>
      </c>
      <c r="FG8" s="21">
        <f t="shared" si="71"/>
        <v>-0.13854635253441386</v>
      </c>
      <c r="FH8" s="66">
        <v>0</v>
      </c>
      <c r="FI8" s="66">
        <f t="shared" si="45"/>
        <v>0</v>
      </c>
      <c r="FJ8" s="66">
        <f t="shared" si="46"/>
        <v>51784.551231135818</v>
      </c>
      <c r="FK8" s="191">
        <f t="shared" si="47"/>
        <v>0</v>
      </c>
      <c r="FL8" s="24">
        <f t="shared" si="48"/>
        <v>-0.44618158710199918</v>
      </c>
      <c r="FM8" s="21">
        <f t="shared" si="49"/>
        <v>-0.60555672869597088</v>
      </c>
      <c r="FN8" s="21">
        <f t="shared" si="72"/>
        <v>-0.1510465616983746</v>
      </c>
    </row>
    <row r="9" spans="1:170" x14ac:dyDescent="0.25">
      <c r="A9" s="9" t="s">
        <v>3</v>
      </c>
      <c r="B9" s="235" t="s">
        <v>36</v>
      </c>
      <c r="C9" s="312">
        <f t="shared" si="0"/>
        <v>6</v>
      </c>
      <c r="D9" s="315">
        <v>0</v>
      </c>
      <c r="E9" s="315">
        <v>0</v>
      </c>
      <c r="F9" s="315">
        <v>0</v>
      </c>
      <c r="G9" s="315">
        <v>0</v>
      </c>
      <c r="H9" s="315">
        <v>6</v>
      </c>
      <c r="I9" s="312">
        <v>0</v>
      </c>
      <c r="J9" s="312">
        <v>0</v>
      </c>
      <c r="K9" s="331"/>
      <c r="L9" s="312">
        <v>14.5</v>
      </c>
      <c r="M9" s="324">
        <f t="shared" si="1"/>
        <v>2.4166666666666665</v>
      </c>
      <c r="N9" s="327">
        <f>M9/M73</f>
        <v>3.788424868768394E-2</v>
      </c>
      <c r="O9" s="312">
        <v>4.5</v>
      </c>
      <c r="P9" s="327">
        <f t="shared" si="2"/>
        <v>0.75</v>
      </c>
      <c r="Q9" s="321">
        <f>P9/P73</f>
        <v>5.0785716569525158E-2</v>
      </c>
      <c r="R9" s="327">
        <f t="shared" si="3"/>
        <v>2</v>
      </c>
      <c r="S9" s="334">
        <f>R9/R73</f>
        <v>3.8808512205273336E-2</v>
      </c>
      <c r="T9" s="334">
        <f t="shared" si="4"/>
        <v>4.1109615658144243E-2</v>
      </c>
      <c r="U9" s="320">
        <v>0</v>
      </c>
      <c r="V9" s="320">
        <f t="shared" si="5"/>
        <v>0</v>
      </c>
      <c r="W9" s="320"/>
      <c r="X9" s="321">
        <f>V9/V73</f>
        <v>0</v>
      </c>
      <c r="Y9" s="333">
        <f t="shared" si="6"/>
        <v>2.4665769394886544E-2</v>
      </c>
      <c r="Z9" s="322">
        <v>-0.36899999999999999</v>
      </c>
      <c r="AA9" s="323">
        <v>2.5000000000000001E-2</v>
      </c>
      <c r="AB9" s="314">
        <v>6</v>
      </c>
      <c r="AC9" s="202">
        <v>2.7573061139211531E-2</v>
      </c>
      <c r="AD9" s="124">
        <f t="shared" si="7"/>
        <v>2.8706007761101729E-2</v>
      </c>
      <c r="AE9" s="339">
        <v>6</v>
      </c>
      <c r="AF9" s="261"/>
      <c r="AG9" s="261"/>
      <c r="AH9" s="21"/>
      <c r="AI9" s="21"/>
      <c r="AJ9" s="44"/>
      <c r="AK9" s="59"/>
      <c r="AL9" s="70"/>
      <c r="AM9" s="59"/>
      <c r="AN9" s="59"/>
      <c r="AO9" s="59"/>
      <c r="AP9" s="257"/>
      <c r="AQ9" s="257"/>
      <c r="AR9" s="59"/>
      <c r="AS9" s="59"/>
      <c r="AT9" s="59"/>
      <c r="AU9" s="21"/>
      <c r="AV9" s="21"/>
      <c r="AW9" s="21"/>
      <c r="AX9" s="21"/>
      <c r="AY9" s="24"/>
      <c r="AZ9" s="21"/>
      <c r="BA9" s="21"/>
      <c r="BB9" s="24"/>
      <c r="BC9" s="24"/>
      <c r="BD9" s="24"/>
      <c r="BE9" s="24"/>
      <c r="BF9" s="24"/>
      <c r="BG9" s="24"/>
      <c r="BK9" s="266"/>
      <c r="BL9">
        <v>43</v>
      </c>
      <c r="BM9">
        <v>42</v>
      </c>
      <c r="BN9">
        <f t="shared" si="8"/>
        <v>1</v>
      </c>
      <c r="BO9">
        <v>14</v>
      </c>
      <c r="BP9">
        <v>42</v>
      </c>
      <c r="BQ9" s="108">
        <v>13.67854</v>
      </c>
      <c r="BR9">
        <f t="shared" ref="BR9:BR13" si="73">BL9-BO9</f>
        <v>29</v>
      </c>
      <c r="BS9">
        <v>70</v>
      </c>
      <c r="BT9">
        <v>17</v>
      </c>
      <c r="BV9" s="28"/>
      <c r="BW9" s="28"/>
      <c r="BX9" s="28"/>
      <c r="BY9" s="21"/>
      <c r="BZ9" s="21"/>
      <c r="CC9">
        <v>1</v>
      </c>
      <c r="CD9">
        <f t="shared" si="50"/>
        <v>18</v>
      </c>
      <c r="CE9" s="28">
        <f t="shared" si="9"/>
        <v>23.228021999999999</v>
      </c>
      <c r="CF9" s="108">
        <f t="shared" si="10"/>
        <v>13.053540000000002</v>
      </c>
      <c r="CG9" s="28">
        <f t="shared" si="11"/>
        <v>25.578690000000002</v>
      </c>
      <c r="CH9" s="108">
        <f t="shared" si="12"/>
        <v>19.663257852447042</v>
      </c>
      <c r="CI9" s="108">
        <v>18.816569999999999</v>
      </c>
      <c r="CJ9" s="108">
        <f t="shared" si="51"/>
        <v>22.336742147552958</v>
      </c>
      <c r="CK9" s="108">
        <f t="shared" si="52"/>
        <v>23.183430000000001</v>
      </c>
      <c r="CL9" s="108">
        <f t="shared" si="53"/>
        <v>28.321460000000002</v>
      </c>
      <c r="CM9" s="21">
        <v>0.188</v>
      </c>
      <c r="CN9" s="28">
        <f t="shared" si="54"/>
        <v>-5.2280219999999993</v>
      </c>
      <c r="CO9" s="108">
        <f t="shared" si="55"/>
        <v>3.9464599999999983</v>
      </c>
      <c r="CP9" s="21">
        <f t="shared" si="13"/>
        <v>-5.900684389794688E-2</v>
      </c>
      <c r="CQ9" s="21">
        <f t="shared" si="14"/>
        <v>2.6591871357578589E-3</v>
      </c>
      <c r="CR9" s="28">
        <f t="shared" si="56"/>
        <v>44.421309999999998</v>
      </c>
      <c r="CS9" s="21">
        <f t="shared" si="15"/>
        <v>0.22675830741923497</v>
      </c>
      <c r="CT9" s="21">
        <f t="shared" si="16"/>
        <v>0.14962001523575769</v>
      </c>
      <c r="CU9" s="23">
        <f t="shared" si="17"/>
        <v>0.15174129623780402</v>
      </c>
      <c r="CV9" s="21">
        <f t="shared" ref="CV9:CV24" si="74">(CL9-CL$72)/CL$73</f>
        <v>0.2088331904084256</v>
      </c>
      <c r="CW9" s="108">
        <v>1</v>
      </c>
      <c r="CX9" s="108">
        <f t="shared" si="18"/>
        <v>18.816977999999999</v>
      </c>
      <c r="CY9" s="108">
        <f t="shared" si="57"/>
        <v>23.183022000000001</v>
      </c>
      <c r="CZ9" s="21">
        <f t="shared" si="19"/>
        <v>0.11716179551032506</v>
      </c>
      <c r="DA9" s="24">
        <f t="shared" si="20"/>
        <v>3.8638370000000002</v>
      </c>
      <c r="DB9" s="21">
        <f t="shared" si="21"/>
        <v>1.2934477934571806</v>
      </c>
      <c r="DC9" s="108">
        <v>0</v>
      </c>
      <c r="DD9" s="108">
        <v>0</v>
      </c>
      <c r="DE9" s="108">
        <f t="shared" si="22"/>
        <v>3.4881077999999999</v>
      </c>
      <c r="DF9" s="108">
        <v>0</v>
      </c>
      <c r="DG9" s="108">
        <f t="shared" si="23"/>
        <v>1</v>
      </c>
      <c r="DH9" s="108">
        <f t="shared" si="24"/>
        <v>19.779984114376489</v>
      </c>
      <c r="DI9" s="49">
        <f t="shared" si="25"/>
        <v>5.0556157892623375E-2</v>
      </c>
      <c r="DJ9" s="49">
        <f t="shared" si="26"/>
        <v>-1.0290023536045583</v>
      </c>
      <c r="DK9" s="108">
        <v>0</v>
      </c>
      <c r="DL9" s="108">
        <v>1</v>
      </c>
      <c r="DM9" s="108">
        <f t="shared" si="27"/>
        <v>1</v>
      </c>
      <c r="DN9" s="108">
        <f t="shared" si="28"/>
        <v>1.7442414614773631</v>
      </c>
      <c r="DO9" s="49">
        <f t="shared" si="29"/>
        <v>0.5733151183970856</v>
      </c>
      <c r="DP9" s="49">
        <f t="shared" si="30"/>
        <v>-0.21356372314793184</v>
      </c>
      <c r="DQ9" s="108">
        <f t="shared" si="58"/>
        <v>0</v>
      </c>
      <c r="DR9" s="108">
        <f t="shared" si="31"/>
        <v>2.9789159999999999</v>
      </c>
      <c r="DS9" s="108">
        <f t="shared" si="32"/>
        <v>2.6121256391526662</v>
      </c>
      <c r="DT9" s="108">
        <f t="shared" si="59"/>
        <v>-3.4881077999999999</v>
      </c>
      <c r="DU9" s="108">
        <f t="shared" si="60"/>
        <v>-2.9789159999999999</v>
      </c>
      <c r="DV9" s="108">
        <f t="shared" si="33"/>
        <v>-2.6121256391526662</v>
      </c>
      <c r="DW9" s="21">
        <f t="shared" si="34"/>
        <v>-0.20259875691378879</v>
      </c>
      <c r="DX9" s="21">
        <f t="shared" si="35"/>
        <v>-0.20987953425231445</v>
      </c>
      <c r="DY9" s="21">
        <f t="shared" si="36"/>
        <v>-0.13328549567903955</v>
      </c>
      <c r="DZ9" s="21">
        <f t="shared" si="61"/>
        <v>0.11941904133597903</v>
      </c>
      <c r="EA9" s="21">
        <f t="shared" si="62"/>
        <v>-3.1326983567941495E-2</v>
      </c>
      <c r="EB9" s="24">
        <f t="shared" si="37"/>
        <v>7.8893637507058384E-2</v>
      </c>
      <c r="EC9" s="108">
        <v>2</v>
      </c>
      <c r="ED9" s="108">
        <f t="shared" ref="ED9:ED24" si="75">CW9-EC9</f>
        <v>-1</v>
      </c>
      <c r="EE9" s="21">
        <v>-0.20200000000000001</v>
      </c>
      <c r="EF9" s="21">
        <v>0.09</v>
      </c>
      <c r="EG9" s="21">
        <f t="shared" ref="EG9:EG24" si="76">(0.75*CV9)+(0.25*EE9)</f>
        <v>0.10612489280631919</v>
      </c>
      <c r="EH9" s="28">
        <v>0</v>
      </c>
      <c r="EI9" s="66">
        <v>0</v>
      </c>
      <c r="EJ9" s="28">
        <v>15854</v>
      </c>
      <c r="EK9" s="21">
        <f t="shared" si="38"/>
        <v>-0.82514269599040169</v>
      </c>
      <c r="EL9" s="21">
        <f t="shared" si="63"/>
        <v>-9.6725016486538778E-2</v>
      </c>
      <c r="EM9" s="28">
        <v>0</v>
      </c>
      <c r="EN9" s="28">
        <v>0</v>
      </c>
      <c r="EO9" s="28">
        <f t="shared" si="39"/>
        <v>14805.582000000002</v>
      </c>
      <c r="EP9" s="28">
        <v>0</v>
      </c>
      <c r="EQ9" s="28">
        <f t="shared" si="64"/>
        <v>0</v>
      </c>
      <c r="ER9" s="28">
        <f t="shared" si="40"/>
        <v>19296.12</v>
      </c>
      <c r="ES9" s="28">
        <f t="shared" si="41"/>
        <v>11403.6376917458</v>
      </c>
      <c r="ET9" s="28">
        <f t="shared" si="65"/>
        <v>-14805.582000000002</v>
      </c>
      <c r="EU9" s="28">
        <f t="shared" si="66"/>
        <v>-19296.12</v>
      </c>
      <c r="EV9" s="28">
        <f t="shared" si="67"/>
        <v>-11403.6376917458</v>
      </c>
      <c r="EW9" s="21">
        <f t="shared" si="42"/>
        <v>-9.5893225347172373E-2</v>
      </c>
      <c r="EX9" s="30">
        <f t="shared" si="43"/>
        <v>-5.251486569339376E-2</v>
      </c>
      <c r="EY9" s="30">
        <f t="shared" si="44"/>
        <v>-7.7242581535197766E-2</v>
      </c>
      <c r="EZ9" s="30">
        <f t="shared" si="68"/>
        <v>2.633023622687752E-2</v>
      </c>
      <c r="FA9" s="28">
        <v>13911.43</v>
      </c>
      <c r="FB9">
        <f t="shared" ref="FB9:FB13" si="77">EH9-EJ9</f>
        <v>-15854</v>
      </c>
      <c r="FC9" s="28">
        <f t="shared" si="69"/>
        <v>-13911.43</v>
      </c>
      <c r="FD9" s="21">
        <v>-7.3999999999999996E-2</v>
      </c>
      <c r="FE9" s="21">
        <f t="shared" ref="FE9:FE24" si="78">(FC9-FC$72)/FC$73</f>
        <v>-8.7422319806724449E-2</v>
      </c>
      <c r="FF9" s="21">
        <f t="shared" si="70"/>
        <v>4.0754392187508301E-2</v>
      </c>
      <c r="FG9" s="21">
        <f t="shared" si="71"/>
        <v>-3.98021364181224E-2</v>
      </c>
      <c r="FH9" s="66">
        <v>0</v>
      </c>
      <c r="FI9" s="66">
        <f t="shared" si="45"/>
        <v>0</v>
      </c>
      <c r="FJ9" s="66">
        <f t="shared" si="46"/>
        <v>20713.820492454328</v>
      </c>
      <c r="FK9" s="191">
        <f t="shared" si="47"/>
        <v>0</v>
      </c>
      <c r="FL9" s="24">
        <f t="shared" si="48"/>
        <v>-0.44618158710199918</v>
      </c>
      <c r="FM9" s="21">
        <f t="shared" si="49"/>
        <v>-0.67355825243504064</v>
      </c>
      <c r="FN9" s="21">
        <f t="shared" si="72"/>
        <v>-9.6392300030792216E-2</v>
      </c>
    </row>
    <row r="10" spans="1:170" x14ac:dyDescent="0.25">
      <c r="A10" s="7" t="s">
        <v>3</v>
      </c>
      <c r="B10" s="7" t="s">
        <v>37</v>
      </c>
      <c r="C10" s="312">
        <f t="shared" si="0"/>
        <v>18</v>
      </c>
      <c r="D10" s="315">
        <v>0</v>
      </c>
      <c r="E10" s="315">
        <v>0</v>
      </c>
      <c r="F10" s="315">
        <v>0</v>
      </c>
      <c r="G10" s="315">
        <v>0</v>
      </c>
      <c r="H10" s="315">
        <v>18</v>
      </c>
      <c r="I10" s="312">
        <v>0</v>
      </c>
      <c r="J10" s="312">
        <v>0</v>
      </c>
      <c r="K10" s="331"/>
      <c r="L10" s="312">
        <v>98</v>
      </c>
      <c r="M10" s="324">
        <f t="shared" si="1"/>
        <v>5.4444444444444446</v>
      </c>
      <c r="N10" s="327">
        <f>M10/M73</f>
        <v>8.5348422330874169E-2</v>
      </c>
      <c r="O10" s="312">
        <v>6</v>
      </c>
      <c r="P10" s="327">
        <f t="shared" si="2"/>
        <v>0.33333333333333331</v>
      </c>
      <c r="Q10" s="321">
        <f>P10/P73</f>
        <v>2.2571429586455624E-2</v>
      </c>
      <c r="R10" s="327">
        <f t="shared" si="3"/>
        <v>4.166666666666667</v>
      </c>
      <c r="S10" s="334">
        <f>R10/R73</f>
        <v>8.0851067094319454E-2</v>
      </c>
      <c r="T10" s="334">
        <f t="shared" si="4"/>
        <v>6.9654174144769543E-2</v>
      </c>
      <c r="U10" s="320">
        <v>79552</v>
      </c>
      <c r="V10" s="332">
        <f t="shared" si="5"/>
        <v>4419.5555555555557</v>
      </c>
      <c r="W10" s="332"/>
      <c r="X10" s="321">
        <f>V10/V73</f>
        <v>5.675329879977626E-2</v>
      </c>
      <c r="Y10" s="333">
        <f t="shared" si="6"/>
        <v>6.4493824006772227E-2</v>
      </c>
      <c r="Z10" s="333">
        <v>0.70199999999999996</v>
      </c>
      <c r="AA10" s="324">
        <v>0.746</v>
      </c>
      <c r="AB10" s="314">
        <v>59</v>
      </c>
      <c r="AC10" s="203">
        <v>0.23455525422604628</v>
      </c>
      <c r="AD10" s="126">
        <f t="shared" si="7"/>
        <v>0.76729753038866455</v>
      </c>
      <c r="AE10" s="339">
        <v>59</v>
      </c>
      <c r="AF10" s="257">
        <v>57625.936423126652</v>
      </c>
      <c r="AG10" s="257">
        <f>AT10*BK$32</f>
        <v>76046.37230871903</v>
      </c>
      <c r="AH10" s="21">
        <f>C10*BA10</f>
        <v>0.95620593890194416</v>
      </c>
      <c r="AI10" s="57" t="e">
        <f>AU10*BK$9</f>
        <v>#DIV/0!</v>
      </c>
      <c r="AJ10" s="56" t="e">
        <f>AV10*BK$16</f>
        <v>#DIV/0!</v>
      </c>
      <c r="AK10" s="56" t="e">
        <f>SUM(AL10:AM10)</f>
        <v>#DIV/0!</v>
      </c>
      <c r="AL10" s="56" t="e">
        <f>AW10*BK$24</f>
        <v>#DIV/0!</v>
      </c>
      <c r="AM10" s="59"/>
      <c r="AN10" s="59">
        <v>0</v>
      </c>
      <c r="AO10" s="59">
        <f>AVERAGE(AF10,AR10,AN10)</f>
        <v>42351.622831027773</v>
      </c>
      <c r="AP10" s="257">
        <f>AVERAGE(AF10:AG10)</f>
        <v>66836.154365922848</v>
      </c>
      <c r="AQ10" s="283">
        <f>AO10-(AO$72*BE10)</f>
        <v>42351.622831027773</v>
      </c>
      <c r="AR10" s="56">
        <f>AP10+(AP$72*BF10)</f>
        <v>69428.93206995666</v>
      </c>
      <c r="AS10" s="59"/>
      <c r="AT10" s="59">
        <f>AB10*BF10</f>
        <v>1.3479164106499217</v>
      </c>
      <c r="AU10" s="21" t="e">
        <f>AB10*BG10</f>
        <v>#DIV/0!</v>
      </c>
      <c r="AV10" s="21" t="e">
        <f t="shared" ref="AV10:AV11" si="79">AB10*BB10</f>
        <v>#DIV/0!</v>
      </c>
      <c r="AW10" s="21" t="e">
        <f t="shared" ref="AW10:AW11" si="80">AB10*BC10</f>
        <v>#DIV/0!</v>
      </c>
      <c r="AX10" s="21"/>
      <c r="AY10" s="24"/>
      <c r="AZ10" s="21"/>
      <c r="BA10" s="21">
        <f>AA10/BH$2</f>
        <v>5.3122552161219118E-2</v>
      </c>
      <c r="BB10" s="24" t="e">
        <f>FF10/BK$14</f>
        <v>#DIV/0!</v>
      </c>
      <c r="BC10" s="24" t="e">
        <f>DZ10/BK$19</f>
        <v>#DIV/0!</v>
      </c>
      <c r="BD10" s="24"/>
      <c r="BE10" s="24"/>
      <c r="BF10" s="24">
        <f>FG10/BK$29</f>
        <v>2.2846040858473249E-2</v>
      </c>
      <c r="BG10" s="210" t="e">
        <f>AC10/BK$5</f>
        <v>#DIV/0!</v>
      </c>
      <c r="BI10" s="31">
        <v>4410034.2724348782</v>
      </c>
      <c r="BK10" s="15"/>
      <c r="BL10">
        <v>209</v>
      </c>
      <c r="BM10">
        <v>209</v>
      </c>
      <c r="BN10">
        <f t="shared" si="8"/>
        <v>0</v>
      </c>
      <c r="BO10">
        <v>41</v>
      </c>
      <c r="BP10">
        <v>365</v>
      </c>
      <c r="BQ10" s="108">
        <v>41.035629999999998</v>
      </c>
      <c r="BR10">
        <f t="shared" si="73"/>
        <v>168</v>
      </c>
      <c r="BS10">
        <v>477</v>
      </c>
      <c r="BT10">
        <v>267</v>
      </c>
      <c r="BV10" s="28">
        <v>0</v>
      </c>
      <c r="BW10" s="28">
        <f>AVERAGE(AQ10,AR10,BV10)</f>
        <v>37260.184966994806</v>
      </c>
      <c r="BX10" s="436">
        <f>BW10-(BZ10*BW$72)</f>
        <v>37260.184966994806</v>
      </c>
      <c r="BY10" s="21"/>
      <c r="BZ10" s="21"/>
      <c r="CC10">
        <v>115</v>
      </c>
      <c r="CD10">
        <f t="shared" si="50"/>
        <v>382</v>
      </c>
      <c r="CE10" s="28">
        <f t="shared" si="9"/>
        <v>228.408883</v>
      </c>
      <c r="CF10" s="108">
        <f t="shared" si="10"/>
        <v>128.35981000000001</v>
      </c>
      <c r="CG10" s="28">
        <f t="shared" si="11"/>
        <v>251.523785</v>
      </c>
      <c r="CH10" s="108">
        <f t="shared" si="12"/>
        <v>193.35536888239591</v>
      </c>
      <c r="CI10" s="108">
        <v>185.02958000000001</v>
      </c>
      <c r="CJ10" s="108">
        <f t="shared" si="51"/>
        <v>171.64463111760409</v>
      </c>
      <c r="CK10" s="108">
        <f t="shared" si="52"/>
        <v>179.97041999999999</v>
      </c>
      <c r="CL10" s="108">
        <f t="shared" si="53"/>
        <v>167.96437</v>
      </c>
      <c r="CM10" s="21">
        <v>1.43</v>
      </c>
      <c r="CN10" s="28">
        <f t="shared" si="54"/>
        <v>153.591117</v>
      </c>
      <c r="CO10" s="108">
        <f t="shared" si="55"/>
        <v>138.64018999999999</v>
      </c>
      <c r="CP10" s="23">
        <f t="shared" si="13"/>
        <v>0.82713934782061804</v>
      </c>
      <c r="CQ10" s="23">
        <f t="shared" si="14"/>
        <v>1.2539617510611631</v>
      </c>
      <c r="CR10" s="28">
        <f t="shared" si="56"/>
        <v>225.476215</v>
      </c>
      <c r="CS10" s="23">
        <f t="shared" si="15"/>
        <v>1.1823259941833675</v>
      </c>
      <c r="CT10" s="23">
        <f t="shared" si="16"/>
        <v>1.1497411821878154</v>
      </c>
      <c r="CU10" s="23">
        <f t="shared" si="17"/>
        <v>1.0909854223195474</v>
      </c>
      <c r="CV10" s="21">
        <f t="shared" si="74"/>
        <v>1.4563435724182459</v>
      </c>
      <c r="CW10" s="108">
        <v>13</v>
      </c>
      <c r="CX10" s="108">
        <f t="shared" si="18"/>
        <v>185.03361699999999</v>
      </c>
      <c r="CY10" s="108">
        <f t="shared" si="57"/>
        <v>179.96638300000001</v>
      </c>
      <c r="CZ10" s="23">
        <f t="shared" si="19"/>
        <v>1.1716976916618742</v>
      </c>
      <c r="DA10" s="24">
        <f t="shared" si="20"/>
        <v>3.0502776779661018</v>
      </c>
      <c r="DB10" s="23">
        <f t="shared" si="21"/>
        <v>1.0141929505370906</v>
      </c>
      <c r="DC10" s="108">
        <v>8</v>
      </c>
      <c r="DD10" s="108">
        <v>16</v>
      </c>
      <c r="DE10" s="108">
        <f t="shared" si="22"/>
        <v>34.299726700000001</v>
      </c>
      <c r="DF10" s="108">
        <v>111</v>
      </c>
      <c r="DG10" s="108">
        <f t="shared" si="23"/>
        <v>226</v>
      </c>
      <c r="DH10" s="108">
        <f t="shared" si="24"/>
        <v>194.50317712470215</v>
      </c>
      <c r="DI10" s="49">
        <f t="shared" si="25"/>
        <v>1.1619347474982593</v>
      </c>
      <c r="DJ10" s="49">
        <f t="shared" si="26"/>
        <v>0.24173640988529002</v>
      </c>
      <c r="DK10" s="108">
        <v>1</v>
      </c>
      <c r="DL10" s="108">
        <v>0</v>
      </c>
      <c r="DM10" s="108">
        <f t="shared" si="27"/>
        <v>1</v>
      </c>
      <c r="DN10" s="108">
        <f t="shared" si="28"/>
        <v>17.151707704527404</v>
      </c>
      <c r="DO10" s="49">
        <f t="shared" si="29"/>
        <v>5.8303232379364633E-2</v>
      </c>
      <c r="DP10" s="49">
        <f t="shared" si="30"/>
        <v>-0.46060156109996531</v>
      </c>
      <c r="DQ10" s="108">
        <f t="shared" si="58"/>
        <v>9</v>
      </c>
      <c r="DR10" s="108">
        <f t="shared" si="31"/>
        <v>29.292673999999998</v>
      </c>
      <c r="DS10" s="108">
        <f t="shared" si="32"/>
        <v>25.68590211833455</v>
      </c>
      <c r="DT10" s="108">
        <f t="shared" si="59"/>
        <v>-18.299726700000001</v>
      </c>
      <c r="DU10" s="108">
        <f t="shared" si="60"/>
        <v>-20.292673999999998</v>
      </c>
      <c r="DV10" s="108">
        <f t="shared" si="33"/>
        <v>-17.68590211833455</v>
      </c>
      <c r="DW10" s="21">
        <f t="shared" si="34"/>
        <v>-0.66062022411488641</v>
      </c>
      <c r="DX10" s="21">
        <f t="shared" si="35"/>
        <v>-0.96083047777854946</v>
      </c>
      <c r="DY10" s="21">
        <f t="shared" si="36"/>
        <v>-0.90243524087832927</v>
      </c>
      <c r="DZ10" s="23">
        <f t="shared" si="61"/>
        <v>0.72158943960880406</v>
      </c>
      <c r="EA10" s="23">
        <f t="shared" si="62"/>
        <v>0.71486250307629007</v>
      </c>
      <c r="EB10" s="23">
        <f t="shared" si="37"/>
        <v>0.63669707642127915</v>
      </c>
      <c r="EC10" s="108">
        <v>6</v>
      </c>
      <c r="ED10" s="108">
        <f t="shared" si="75"/>
        <v>7</v>
      </c>
      <c r="EE10" s="21">
        <v>0.11700000000000001</v>
      </c>
      <c r="EF10" s="21">
        <v>1.101</v>
      </c>
      <c r="EG10" s="21">
        <f t="shared" si="76"/>
        <v>1.1215076793136844</v>
      </c>
      <c r="EH10" s="28">
        <v>79552</v>
      </c>
      <c r="EI10" s="66">
        <v>79552</v>
      </c>
      <c r="EJ10" s="28">
        <v>42549</v>
      </c>
      <c r="EK10" s="21">
        <f t="shared" si="38"/>
        <v>6.6151917138976196E-2</v>
      </c>
      <c r="EL10" s="23">
        <f t="shared" si="63"/>
        <v>0.38014689142082619</v>
      </c>
      <c r="EM10" s="28">
        <v>25942</v>
      </c>
      <c r="EN10" s="28">
        <v>105494</v>
      </c>
      <c r="EO10" s="28">
        <f t="shared" si="39"/>
        <v>145588.223</v>
      </c>
      <c r="EP10" s="28">
        <v>0</v>
      </c>
      <c r="EQ10" s="28">
        <f t="shared" si="64"/>
        <v>25942</v>
      </c>
      <c r="ER10" s="28">
        <f t="shared" si="40"/>
        <v>189745.18</v>
      </c>
      <c r="ES10" s="28">
        <f t="shared" si="41"/>
        <v>112135.77063550036</v>
      </c>
      <c r="ET10" s="28">
        <f t="shared" si="65"/>
        <v>-40094.222999999998</v>
      </c>
      <c r="EU10" s="28">
        <f t="shared" si="66"/>
        <v>-163803.18</v>
      </c>
      <c r="EV10" s="28">
        <f t="shared" si="67"/>
        <v>-86193.770635500361</v>
      </c>
      <c r="EW10" s="21">
        <f t="shared" si="42"/>
        <v>-0.44166973794782294</v>
      </c>
      <c r="EX10" s="30">
        <f t="shared" si="43"/>
        <v>-0.39693073481340341</v>
      </c>
      <c r="EY10" s="30">
        <f t="shared" si="44"/>
        <v>-0.17834891637796568</v>
      </c>
      <c r="EZ10" s="201">
        <f t="shared" si="68"/>
        <v>0.22324595192740612</v>
      </c>
      <c r="FA10" s="28">
        <v>38401.68</v>
      </c>
      <c r="FB10">
        <f t="shared" si="77"/>
        <v>37003</v>
      </c>
      <c r="FC10" s="28">
        <f t="shared" si="69"/>
        <v>41150.32</v>
      </c>
      <c r="FD10" s="21">
        <v>0.21299999999999999</v>
      </c>
      <c r="FE10" s="21">
        <f t="shared" si="78"/>
        <v>0.23598230700113462</v>
      </c>
      <c r="FF10" s="23">
        <f t="shared" si="70"/>
        <v>0.36161409721409615</v>
      </c>
      <c r="FG10" s="23">
        <f t="shared" si="71"/>
        <v>0.27014520792041263</v>
      </c>
      <c r="FH10" s="66">
        <v>79455</v>
      </c>
      <c r="FI10" s="66">
        <f t="shared" si="45"/>
        <v>79455</v>
      </c>
      <c r="FJ10" s="66">
        <f t="shared" si="46"/>
        <v>203685.90150913422</v>
      </c>
      <c r="FK10" s="191">
        <f t="shared" si="47"/>
        <v>0.3900859088003048</v>
      </c>
      <c r="FL10" s="24">
        <f t="shared" si="48"/>
        <v>-0.22607065076795274</v>
      </c>
      <c r="FM10" s="21">
        <f t="shared" si="49"/>
        <v>-5.0737110023795377E-2</v>
      </c>
      <c r="FN10" s="21">
        <f t="shared" si="72"/>
        <v>5.1420239673366536E-2</v>
      </c>
    </row>
    <row r="11" spans="1:170" x14ac:dyDescent="0.25">
      <c r="A11" s="7" t="s">
        <v>3</v>
      </c>
      <c r="B11" s="7" t="s">
        <v>38</v>
      </c>
      <c r="C11" s="312">
        <f t="shared" si="0"/>
        <v>42</v>
      </c>
      <c r="D11" s="315">
        <v>0</v>
      </c>
      <c r="E11" s="315">
        <v>36</v>
      </c>
      <c r="F11" s="315">
        <v>0</v>
      </c>
      <c r="G11" s="315">
        <v>6</v>
      </c>
      <c r="H11" s="315">
        <v>0</v>
      </c>
      <c r="I11" s="312">
        <v>0</v>
      </c>
      <c r="J11" s="312">
        <v>0</v>
      </c>
      <c r="K11" s="331"/>
      <c r="L11" s="312">
        <v>90</v>
      </c>
      <c r="M11" s="324">
        <f t="shared" si="1"/>
        <v>2.1428571428571428</v>
      </c>
      <c r="N11" s="327">
        <f>M11/M73</f>
        <v>3.3591944649177884E-2</v>
      </c>
      <c r="O11" s="312">
        <v>13.5</v>
      </c>
      <c r="P11" s="327">
        <f t="shared" si="2"/>
        <v>0.32142857142857145</v>
      </c>
      <c r="Q11" s="321">
        <f>P11/P73</f>
        <v>2.1765307101225071E-2</v>
      </c>
      <c r="R11" s="327">
        <f t="shared" si="3"/>
        <v>1.6875</v>
      </c>
      <c r="S11" s="334">
        <f>R11/R73</f>
        <v>3.2744682173199376E-2</v>
      </c>
      <c r="T11" s="334">
        <f t="shared" si="4"/>
        <v>3.0635285262189678E-2</v>
      </c>
      <c r="U11" s="320">
        <v>253546</v>
      </c>
      <c r="V11" s="332">
        <f t="shared" si="5"/>
        <v>6036.8095238095239</v>
      </c>
      <c r="W11" s="332"/>
      <c r="X11" s="321">
        <f>V11/V73</f>
        <v>7.7521110526922579E-2</v>
      </c>
      <c r="Y11" s="333">
        <f t="shared" si="6"/>
        <v>4.938961536808284E-2</v>
      </c>
      <c r="Z11" s="333">
        <v>1.407</v>
      </c>
      <c r="AA11" s="324">
        <v>0.75900000000000001</v>
      </c>
      <c r="AB11" s="314">
        <v>48</v>
      </c>
      <c r="AC11" s="203">
        <v>0.59580927200390454</v>
      </c>
      <c r="AD11" s="126">
        <f t="shared" si="7"/>
        <v>0.80280097883055834</v>
      </c>
      <c r="AE11" s="339">
        <v>52</v>
      </c>
      <c r="AF11" s="257">
        <v>141600.92111442008</v>
      </c>
      <c r="AG11" s="257">
        <f>AT11*BK$32</f>
        <v>155536.18906658181</v>
      </c>
      <c r="AH11" s="21">
        <f>C11*BA11</f>
        <v>2.2700277718436235</v>
      </c>
      <c r="AI11" s="57" t="e">
        <f>AU11*BK$9</f>
        <v>#DIV/0!</v>
      </c>
      <c r="AJ11" s="56" t="e">
        <f>AV11*BK$16</f>
        <v>#DIV/0!</v>
      </c>
      <c r="AK11" s="56" t="e">
        <f>SUM(AL11:AM11)</f>
        <v>#DIV/0!</v>
      </c>
      <c r="AL11" s="56" t="e">
        <f>AW11*BK$24</f>
        <v>#DIV/0!</v>
      </c>
      <c r="AM11" s="56" t="e">
        <f>AX11*BK$26</f>
        <v>#DIV/0!</v>
      </c>
      <c r="AN11" s="59">
        <f>AS11*BK$35</f>
        <v>256001.20535064008</v>
      </c>
      <c r="AO11" s="59">
        <f>AVERAGE(AF11,AR11,AN11)</f>
        <v>184229.6338292126</v>
      </c>
      <c r="AP11" s="257">
        <f>AVERAGE(AF11:AG11)</f>
        <v>148568.55509050094</v>
      </c>
      <c r="AQ11" s="283">
        <f>AO11-(AO$72*BE11)</f>
        <v>208398.68309001747</v>
      </c>
      <c r="AR11" s="56">
        <f>AP11+(AP$72*BF11)</f>
        <v>155086.77502257758</v>
      </c>
      <c r="AS11" s="59">
        <f>AB11*BE11</f>
        <v>4.3885874547964132</v>
      </c>
      <c r="AT11" s="59">
        <f>AB11*BF11</f>
        <v>2.7568676233719218</v>
      </c>
      <c r="AU11" s="21" t="e">
        <f>AB11*BG11</f>
        <v>#DIV/0!</v>
      </c>
      <c r="AV11" s="21" t="e">
        <f t="shared" si="79"/>
        <v>#DIV/0!</v>
      </c>
      <c r="AW11" s="21" t="e">
        <f t="shared" si="80"/>
        <v>#DIV/0!</v>
      </c>
      <c r="AX11" s="21" t="e">
        <f>AB11*BD11</f>
        <v>#DIV/0!</v>
      </c>
      <c r="AY11" s="24"/>
      <c r="AZ11" s="21"/>
      <c r="BA11" s="21">
        <f>AA11/BH$2</f>
        <v>5.4048280281991032E-2</v>
      </c>
      <c r="BB11" s="24" t="e">
        <f>FF11/BK$14</f>
        <v>#DIV/0!</v>
      </c>
      <c r="BC11" s="24" t="e">
        <f>DZ11/BK$19</f>
        <v>#DIV/0!</v>
      </c>
      <c r="BD11" s="24" t="e">
        <f>EY11/BK$21</f>
        <v>#DIV/0!</v>
      </c>
      <c r="BE11" s="277">
        <f>FN11/BK$26</f>
        <v>9.1428905308258618E-2</v>
      </c>
      <c r="BF11" s="24">
        <f>FG11/BK$29</f>
        <v>5.7434742153581707E-2</v>
      </c>
      <c r="BG11" s="210" t="e">
        <f>AC11/BK$5</f>
        <v>#DIV/0!</v>
      </c>
      <c r="BK11" s="15"/>
      <c r="BL11">
        <v>197</v>
      </c>
      <c r="BM11">
        <v>197</v>
      </c>
      <c r="BN11">
        <f t="shared" si="8"/>
        <v>0</v>
      </c>
      <c r="BO11">
        <v>95</v>
      </c>
      <c r="BP11">
        <v>333</v>
      </c>
      <c r="BQ11" s="108">
        <v>95.749790000000004</v>
      </c>
      <c r="BR11">
        <f t="shared" si="73"/>
        <v>102</v>
      </c>
      <c r="BS11">
        <v>424</v>
      </c>
      <c r="BT11">
        <v>259</v>
      </c>
      <c r="BV11" s="28">
        <f>BY11*CB$4</f>
        <v>347722.08597108652</v>
      </c>
      <c r="BW11" s="28">
        <f>AVERAGE(AQ11,AR11,BV11)</f>
        <v>237069.18136122718</v>
      </c>
      <c r="BX11" s="436">
        <f>BW11-(BZ11*BW$72)</f>
        <v>224096.88593042735</v>
      </c>
      <c r="BY11" s="21">
        <f>AE11*BZ11</f>
        <v>4.8639792971891378</v>
      </c>
      <c r="BZ11" s="21">
        <f>FM11/CB3</f>
        <v>9.3538063407483427E-2</v>
      </c>
      <c r="CC11">
        <v>317</v>
      </c>
      <c r="CD11">
        <f t="shared" si="50"/>
        <v>576</v>
      </c>
      <c r="CE11" s="28">
        <f t="shared" si="9"/>
        <v>185.82417599999999</v>
      </c>
      <c r="CF11" s="108">
        <f t="shared" si="10"/>
        <v>104.42832000000001</v>
      </c>
      <c r="CG11" s="28">
        <f t="shared" si="11"/>
        <v>204.62952000000001</v>
      </c>
      <c r="CH11" s="108">
        <f t="shared" si="12"/>
        <v>157.30606281957634</v>
      </c>
      <c r="CI11" s="108">
        <v>150.53254000000001</v>
      </c>
      <c r="CJ11" s="108">
        <f t="shared" si="51"/>
        <v>175.69393718042366</v>
      </c>
      <c r="CK11" s="108">
        <f t="shared" si="52"/>
        <v>182.46745999999999</v>
      </c>
      <c r="CL11" s="108">
        <f t="shared" si="53"/>
        <v>101.25021</v>
      </c>
      <c r="CM11" s="21">
        <v>0.84</v>
      </c>
      <c r="CN11" s="28">
        <f t="shared" si="54"/>
        <v>390.17582400000003</v>
      </c>
      <c r="CO11" s="108">
        <f t="shared" si="55"/>
        <v>154.57167999999999</v>
      </c>
      <c r="CP11" s="23">
        <f t="shared" si="13"/>
        <v>2.1471857757697239</v>
      </c>
      <c r="CQ11" s="23">
        <f t="shared" si="14"/>
        <v>1.4019650343925547</v>
      </c>
      <c r="CR11" s="28">
        <f t="shared" si="56"/>
        <v>219.37047999999999</v>
      </c>
      <c r="CS11" s="23">
        <f t="shared" si="15"/>
        <v>1.1501012772117682</v>
      </c>
      <c r="CT11" s="23">
        <f t="shared" si="16"/>
        <v>1.1768649780758242</v>
      </c>
      <c r="CU11" s="23">
        <f t="shared" si="17"/>
        <v>0.64226315703248338</v>
      </c>
      <c r="CV11" s="21">
        <f t="shared" si="74"/>
        <v>0.86034763372673417</v>
      </c>
      <c r="CW11" s="108">
        <v>28</v>
      </c>
      <c r="CX11" s="108">
        <f t="shared" si="18"/>
        <v>150.53582399999999</v>
      </c>
      <c r="CY11" s="108">
        <f t="shared" si="57"/>
        <v>182.46417600000001</v>
      </c>
      <c r="CZ11" s="23">
        <f t="shared" si="19"/>
        <v>1.1884980227866551</v>
      </c>
      <c r="DA11" s="24">
        <f t="shared" si="20"/>
        <v>3.8013370000000002</v>
      </c>
      <c r="DB11" s="23">
        <f t="shared" si="21"/>
        <v>1.2719946219307676</v>
      </c>
      <c r="DC11" s="108">
        <v>26</v>
      </c>
      <c r="DD11" s="108">
        <v>52</v>
      </c>
      <c r="DE11" s="108">
        <f t="shared" si="22"/>
        <v>27.904862399999999</v>
      </c>
      <c r="DF11" s="108">
        <v>245</v>
      </c>
      <c r="DG11" s="108">
        <f t="shared" si="23"/>
        <v>562</v>
      </c>
      <c r="DH11" s="108">
        <f t="shared" si="24"/>
        <v>171.4265289912629</v>
      </c>
      <c r="DI11" s="248">
        <f t="shared" si="25"/>
        <v>3.2783723925755006</v>
      </c>
      <c r="DJ11" s="49">
        <f t="shared" si="26"/>
        <v>2.6616492831962169</v>
      </c>
      <c r="DK11" s="108">
        <v>5</v>
      </c>
      <c r="DL11" s="108">
        <v>5</v>
      </c>
      <c r="DM11" s="108">
        <f t="shared" si="27"/>
        <v>10</v>
      </c>
      <c r="DN11" s="108">
        <f t="shared" si="28"/>
        <v>15.116759332803813</v>
      </c>
      <c r="DO11" s="49">
        <f t="shared" si="29"/>
        <v>0.66151744430432957</v>
      </c>
      <c r="DP11" s="49">
        <f t="shared" si="30"/>
        <v>-0.17125535612566775</v>
      </c>
      <c r="DQ11" s="108">
        <f t="shared" si="58"/>
        <v>31</v>
      </c>
      <c r="DR11" s="108">
        <f t="shared" si="31"/>
        <v>23.831327999999999</v>
      </c>
      <c r="DS11" s="108">
        <f t="shared" si="32"/>
        <v>20.897005113221329</v>
      </c>
      <c r="DT11" s="108">
        <f t="shared" si="59"/>
        <v>24.095137600000001</v>
      </c>
      <c r="DU11" s="108">
        <f t="shared" si="60"/>
        <v>7.1686720000000008</v>
      </c>
      <c r="DV11" s="108">
        <f t="shared" si="33"/>
        <v>5.1029948867786707</v>
      </c>
      <c r="DW11" s="21">
        <f t="shared" si="34"/>
        <v>0.65036124790215522</v>
      </c>
      <c r="DX11" s="21">
        <f t="shared" si="35"/>
        <v>0.23025257242929112</v>
      </c>
      <c r="DY11" s="21">
        <f t="shared" si="36"/>
        <v>0.26038380112241899</v>
      </c>
      <c r="DZ11" s="23">
        <f t="shared" si="61"/>
        <v>1.0251662698843649</v>
      </c>
      <c r="EA11" s="23">
        <f t="shared" si="62"/>
        <v>1.1165697260750207</v>
      </c>
      <c r="EB11" s="23">
        <f t="shared" si="37"/>
        <v>0.94774468383747301</v>
      </c>
      <c r="EC11" s="108">
        <v>13</v>
      </c>
      <c r="ED11" s="108">
        <f t="shared" si="75"/>
        <v>15</v>
      </c>
      <c r="EE11" s="21">
        <v>0.435</v>
      </c>
      <c r="EF11" s="21">
        <v>0.73899999999999999</v>
      </c>
      <c r="EG11" s="21">
        <f t="shared" si="76"/>
        <v>0.75401072529505064</v>
      </c>
      <c r="EH11" s="28">
        <v>234148</v>
      </c>
      <c r="EI11" s="66">
        <v>234148.61</v>
      </c>
      <c r="EJ11" s="28">
        <v>91109</v>
      </c>
      <c r="EK11" s="23">
        <f t="shared" si="38"/>
        <v>1.9534231233657455</v>
      </c>
      <c r="EL11" s="23">
        <f t="shared" si="63"/>
        <v>1.6679524749346155</v>
      </c>
      <c r="EM11" s="28">
        <v>96224</v>
      </c>
      <c r="EN11" s="28">
        <v>296401</v>
      </c>
      <c r="EO11" s="28">
        <f t="shared" si="39"/>
        <v>118444.65600000002</v>
      </c>
      <c r="EP11" s="28">
        <v>142304</v>
      </c>
      <c r="EQ11" s="28">
        <f t="shared" si="64"/>
        <v>238528</v>
      </c>
      <c r="ER11" s="28">
        <f t="shared" si="40"/>
        <v>154368.95999999999</v>
      </c>
      <c r="ES11" s="28">
        <f t="shared" si="41"/>
        <v>91229.101533966401</v>
      </c>
      <c r="ET11" s="28">
        <f t="shared" si="65"/>
        <v>177956.34399999998</v>
      </c>
      <c r="EU11" s="28">
        <f t="shared" si="66"/>
        <v>84159.040000000008</v>
      </c>
      <c r="EV11" s="28">
        <f t="shared" si="67"/>
        <v>4994.8984660335991</v>
      </c>
      <c r="EW11" s="21">
        <f t="shared" si="42"/>
        <v>0.15165429541300587</v>
      </c>
      <c r="EX11" s="30">
        <f t="shared" si="43"/>
        <v>2.3001995432190475E-2</v>
      </c>
      <c r="EY11" s="201">
        <f t="shared" si="44"/>
        <v>0.69343749712513236</v>
      </c>
      <c r="EZ11" s="201">
        <f t="shared" si="68"/>
        <v>0.57784760847535999</v>
      </c>
      <c r="FA11" s="28">
        <v>84033.42</v>
      </c>
      <c r="FB11">
        <f t="shared" si="77"/>
        <v>143039</v>
      </c>
      <c r="FC11" s="28">
        <f t="shared" si="69"/>
        <v>150115.19</v>
      </c>
      <c r="FD11" s="21">
        <v>0.78900000000000003</v>
      </c>
      <c r="FE11" s="21">
        <f t="shared" si="78"/>
        <v>0.87598635913381995</v>
      </c>
      <c r="FF11" s="23">
        <f t="shared" si="70"/>
        <v>0.89247476078067178</v>
      </c>
      <c r="FG11" s="23">
        <f t="shared" si="71"/>
        <v>0.67914263381788864</v>
      </c>
      <c r="FH11" s="66">
        <v>216859</v>
      </c>
      <c r="FI11" s="66">
        <f t="shared" si="45"/>
        <v>359163</v>
      </c>
      <c r="FJ11" s="66">
        <f t="shared" si="46"/>
        <v>179519.77760127085</v>
      </c>
      <c r="FK11" s="248">
        <f t="shared" si="47"/>
        <v>2.0006876389838921</v>
      </c>
      <c r="FL11" s="24">
        <f t="shared" si="48"/>
        <v>0.68273186399662988</v>
      </c>
      <c r="FM11" s="23">
        <f t="shared" si="49"/>
        <v>1.4451466196180993</v>
      </c>
      <c r="FN11" s="23">
        <f t="shared" si="72"/>
        <v>1.0614332031259714</v>
      </c>
    </row>
    <row r="12" spans="1:170" x14ac:dyDescent="0.25">
      <c r="A12" s="7" t="s">
        <v>43</v>
      </c>
      <c r="B12" s="7" t="s">
        <v>44</v>
      </c>
      <c r="C12" s="312">
        <f t="shared" si="0"/>
        <v>19</v>
      </c>
      <c r="D12" s="312">
        <v>1</v>
      </c>
      <c r="E12" s="312">
        <v>0</v>
      </c>
      <c r="F12" s="312">
        <v>0</v>
      </c>
      <c r="G12" s="312">
        <v>18</v>
      </c>
      <c r="H12" s="312">
        <v>0</v>
      </c>
      <c r="I12" s="312">
        <v>0</v>
      </c>
      <c r="J12" s="312">
        <v>0</v>
      </c>
      <c r="K12" s="331"/>
      <c r="L12" s="312">
        <v>13</v>
      </c>
      <c r="M12" s="327">
        <f t="shared" si="1"/>
        <v>0.68421052631578949</v>
      </c>
      <c r="N12" s="327">
        <f>M12/M73</f>
        <v>1.0725848993246271E-2</v>
      </c>
      <c r="O12" s="312">
        <v>1.5</v>
      </c>
      <c r="P12" s="327">
        <f t="shared" si="2"/>
        <v>7.8947368421052627E-2</v>
      </c>
      <c r="Q12" s="321">
        <f>P12/P73</f>
        <v>5.3458649020552799E-3</v>
      </c>
      <c r="R12" s="327">
        <f t="shared" si="3"/>
        <v>0.53289473684210531</v>
      </c>
      <c r="S12" s="321">
        <f>R12/R73</f>
        <v>1.0340425949431383E-2</v>
      </c>
      <c r="T12" s="321">
        <f t="shared" si="4"/>
        <v>9.3808529704485222E-3</v>
      </c>
      <c r="U12" s="320">
        <v>235749</v>
      </c>
      <c r="V12" s="332">
        <f t="shared" si="5"/>
        <v>12407.842105263158</v>
      </c>
      <c r="W12" s="332"/>
      <c r="X12" s="321">
        <f>V12/V73</f>
        <v>0.15933411439420767</v>
      </c>
      <c r="Y12" s="333">
        <f t="shared" si="6"/>
        <v>6.9362157539952188E-2</v>
      </c>
      <c r="Z12" s="333">
        <v>0.51300000000000001</v>
      </c>
      <c r="AA12" s="324">
        <v>1.087</v>
      </c>
      <c r="AB12" s="314">
        <v>19</v>
      </c>
      <c r="AC12" s="203">
        <v>0.30711347277277168</v>
      </c>
      <c r="AD12" s="126">
        <f t="shared" si="7"/>
        <v>0.75939604151314266</v>
      </c>
      <c r="AE12" s="339">
        <v>18</v>
      </c>
      <c r="AF12" s="257">
        <v>61504.644774458429</v>
      </c>
      <c r="AG12" s="257">
        <f>AT12*BK$32</f>
        <v>28772.184938289265</v>
      </c>
      <c r="AH12" s="21">
        <f>C12*BA12</f>
        <v>1.4706971444847967</v>
      </c>
      <c r="AI12" s="57" t="e">
        <f>AU12*BK$9</f>
        <v>#DIV/0!</v>
      </c>
      <c r="AJ12" s="56" t="e">
        <f>AV12*BK$16</f>
        <v>#DIV/0!</v>
      </c>
      <c r="AK12" s="56" t="e">
        <f>SUM(AL12:AM12)</f>
        <v>#DIV/0!</v>
      </c>
      <c r="AL12" s="59"/>
      <c r="AM12" s="56" t="e">
        <f>AX12*BK$26</f>
        <v>#DIV/0!</v>
      </c>
      <c r="AN12" s="59">
        <v>0</v>
      </c>
      <c r="AO12" s="59">
        <f>AVERAGE(AF12,AR12,AN12)</f>
        <v>36563.085659903918</v>
      </c>
      <c r="AP12" s="257">
        <f>AVERAGE(AF12:AG12)</f>
        <v>45138.414856373849</v>
      </c>
      <c r="AQ12" s="283">
        <f>AO12-(AO$72*BE12)</f>
        <v>36563.085659903918</v>
      </c>
      <c r="AR12" s="56">
        <f>AP12+(AP$72*BF12)</f>
        <v>48184.612205253317</v>
      </c>
      <c r="AS12" s="59"/>
      <c r="AT12" s="59">
        <f>AB12*BF12</f>
        <v>0.50998488252842056</v>
      </c>
      <c r="AU12" s="21" t="e">
        <f>AB12*BG12</f>
        <v>#DIV/0!</v>
      </c>
      <c r="AV12" s="21" t="e">
        <f>AB12*BB12</f>
        <v>#DIV/0!</v>
      </c>
      <c r="AW12" s="21"/>
      <c r="AX12" s="21" t="e">
        <f>AB12*BD12</f>
        <v>#DIV/0!</v>
      </c>
      <c r="AY12" s="70"/>
      <c r="AZ12" s="21"/>
      <c r="BA12" s="21">
        <f>AA12/BH$2</f>
        <v>7.7405112867620876E-2</v>
      </c>
      <c r="BB12" s="24" t="e">
        <f>FF12/BK$14</f>
        <v>#DIV/0!</v>
      </c>
      <c r="BC12" s="24"/>
      <c r="BD12" s="24" t="e">
        <f>EY12/BK$21</f>
        <v>#DIV/0!</v>
      </c>
      <c r="BE12" s="24"/>
      <c r="BF12" s="24">
        <f>FG12/BK$29</f>
        <v>2.6841309606758977E-2</v>
      </c>
      <c r="BG12" s="210" t="e">
        <f>AC12/BK$5</f>
        <v>#DIV/0!</v>
      </c>
      <c r="BK12" s="15"/>
      <c r="BL12">
        <v>22</v>
      </c>
      <c r="BM12">
        <v>22</v>
      </c>
      <c r="BN12">
        <f t="shared" si="8"/>
        <v>0</v>
      </c>
      <c r="BO12">
        <v>43</v>
      </c>
      <c r="BP12">
        <v>38</v>
      </c>
      <c r="BQ12" s="108">
        <v>43.315379999999998</v>
      </c>
      <c r="BR12">
        <f t="shared" si="73"/>
        <v>-21</v>
      </c>
      <c r="BS12">
        <v>60</v>
      </c>
      <c r="BT12">
        <v>32</v>
      </c>
      <c r="BV12" s="28">
        <v>0</v>
      </c>
      <c r="BW12" s="28">
        <f>AVERAGE(AQ12,AR12,BV12)</f>
        <v>28249.232621719082</v>
      </c>
      <c r="BX12" s="436">
        <f>BW12-(BZ12*BW$72)</f>
        <v>28249.232621719082</v>
      </c>
      <c r="BY12" s="21"/>
      <c r="BZ12" s="21"/>
      <c r="CC12">
        <v>15</v>
      </c>
      <c r="CD12">
        <f t="shared" si="50"/>
        <v>47</v>
      </c>
      <c r="CE12" s="28">
        <f t="shared" si="9"/>
        <v>73.555402999999998</v>
      </c>
      <c r="CF12" s="108">
        <f t="shared" si="10"/>
        <v>41.336210000000001</v>
      </c>
      <c r="CG12" s="28">
        <f t="shared" si="11"/>
        <v>80.999184999999997</v>
      </c>
      <c r="CH12" s="108">
        <f t="shared" si="12"/>
        <v>62.266983199415634</v>
      </c>
      <c r="CI12" s="108">
        <v>59.585799999999999</v>
      </c>
      <c r="CJ12" s="108">
        <f t="shared" si="51"/>
        <v>-24.266983199415634</v>
      </c>
      <c r="CK12" s="108">
        <f t="shared" si="52"/>
        <v>-21.585799999999999</v>
      </c>
      <c r="CL12" s="108">
        <f t="shared" si="53"/>
        <v>-21.315379999999998</v>
      </c>
      <c r="CM12" s="21">
        <v>-0.25900000000000001</v>
      </c>
      <c r="CN12" s="28">
        <f t="shared" si="54"/>
        <v>-26.555402999999998</v>
      </c>
      <c r="CO12" s="108">
        <f t="shared" si="55"/>
        <v>-9.3362100000000012</v>
      </c>
      <c r="CP12" s="21">
        <f t="shared" si="13"/>
        <v>-0.17800495439948333</v>
      </c>
      <c r="CQ12" s="21">
        <f t="shared" si="14"/>
        <v>-0.12073660141932235</v>
      </c>
      <c r="CR12" s="28">
        <f t="shared" si="56"/>
        <v>-20.999184999999997</v>
      </c>
      <c r="CS12" s="21">
        <f t="shared" si="15"/>
        <v>-0.11851657521437554</v>
      </c>
      <c r="CT12" s="21">
        <f t="shared" si="16"/>
        <v>-0.16254950574429269</v>
      </c>
      <c r="CU12" s="21">
        <f t="shared" si="17"/>
        <v>-0.18211819156046172</v>
      </c>
      <c r="CV12" s="21">
        <f t="shared" si="74"/>
        <v>-0.2346012326507925</v>
      </c>
      <c r="CW12" s="108">
        <v>1</v>
      </c>
      <c r="CX12" s="108">
        <f t="shared" si="18"/>
        <v>59.587097</v>
      </c>
      <c r="CY12" s="108">
        <f t="shared" si="57"/>
        <v>-21.587097</v>
      </c>
      <c r="CZ12" s="21">
        <f t="shared" si="19"/>
        <v>-0.18396516885215278</v>
      </c>
      <c r="DA12" s="24">
        <f t="shared" si="20"/>
        <v>-1.136163</v>
      </c>
      <c r="DB12" s="21">
        <f t="shared" si="21"/>
        <v>-0.42280592865587296</v>
      </c>
      <c r="DC12" s="108">
        <v>0</v>
      </c>
      <c r="DD12" s="108">
        <v>1</v>
      </c>
      <c r="DE12" s="108">
        <f t="shared" si="22"/>
        <v>11.045674700000001</v>
      </c>
      <c r="DF12" s="108">
        <v>7</v>
      </c>
      <c r="DG12" s="108">
        <f t="shared" si="23"/>
        <v>22</v>
      </c>
      <c r="DH12" s="108">
        <f t="shared" si="24"/>
        <v>59.339952343129468</v>
      </c>
      <c r="DI12" s="49">
        <f t="shared" si="25"/>
        <v>0.37074515787923812</v>
      </c>
      <c r="DJ12" s="49">
        <f t="shared" si="26"/>
        <v>-0.66290156874922024</v>
      </c>
      <c r="DK12" s="108">
        <v>0</v>
      </c>
      <c r="DL12" s="108">
        <v>0</v>
      </c>
      <c r="DM12" s="108">
        <f t="shared" si="27"/>
        <v>0</v>
      </c>
      <c r="DN12" s="108">
        <f t="shared" si="28"/>
        <v>5.232724384432089</v>
      </c>
      <c r="DO12" s="49">
        <f t="shared" si="29"/>
        <v>0</v>
      </c>
      <c r="DP12" s="49">
        <f t="shared" si="30"/>
        <v>-0.48856810879264834</v>
      </c>
      <c r="DQ12" s="108">
        <f t="shared" si="58"/>
        <v>0</v>
      </c>
      <c r="DR12" s="108">
        <f t="shared" si="31"/>
        <v>9.4332339999999988</v>
      </c>
      <c r="DS12" s="108">
        <f t="shared" si="32"/>
        <v>8.2717311906501099</v>
      </c>
      <c r="DT12" s="108">
        <f t="shared" si="59"/>
        <v>-10.045674700000001</v>
      </c>
      <c r="DU12" s="108">
        <f t="shared" si="60"/>
        <v>-9.4332339999999988</v>
      </c>
      <c r="DV12" s="108">
        <f t="shared" si="33"/>
        <v>-8.2717311906501099</v>
      </c>
      <c r="DW12" s="21">
        <f t="shared" si="34"/>
        <v>-0.40537918443392662</v>
      </c>
      <c r="DX12" s="21">
        <f t="shared" si="35"/>
        <v>-0.48982316012015681</v>
      </c>
      <c r="DY12" s="21">
        <f t="shared" si="36"/>
        <v>-0.42207073631695857</v>
      </c>
      <c r="DZ12" s="21">
        <f t="shared" si="61"/>
        <v>-0.19023222751926333</v>
      </c>
      <c r="EA12" s="21">
        <f t="shared" si="62"/>
        <v>-0.19607013514373139</v>
      </c>
      <c r="EB12" s="24">
        <f t="shared" si="37"/>
        <v>-0.22742981338745916</v>
      </c>
      <c r="EC12" s="108">
        <v>6</v>
      </c>
      <c r="ED12" s="108">
        <f t="shared" si="75"/>
        <v>-5</v>
      </c>
      <c r="EE12" s="21">
        <v>-0.36099999999999999</v>
      </c>
      <c r="EF12" s="21">
        <v>-0.28499999999999998</v>
      </c>
      <c r="EG12" s="21">
        <f t="shared" si="76"/>
        <v>-0.2662009244880944</v>
      </c>
      <c r="EH12" s="28">
        <v>621555</v>
      </c>
      <c r="EI12" s="66">
        <v>432556.23</v>
      </c>
      <c r="EJ12" s="28">
        <v>44667</v>
      </c>
      <c r="EK12" s="21">
        <f t="shared" si="38"/>
        <v>-0.61931820376007729</v>
      </c>
      <c r="EL12" s="21">
        <f t="shared" si="63"/>
        <v>-0.25595950582965171</v>
      </c>
      <c r="EM12" s="28">
        <v>272279</v>
      </c>
      <c r="EN12" s="28">
        <v>328068</v>
      </c>
      <c r="EO12" s="28">
        <f t="shared" si="39"/>
        <v>46884.343000000001</v>
      </c>
      <c r="EP12" s="28">
        <v>23600</v>
      </c>
      <c r="EQ12" s="28">
        <f t="shared" si="64"/>
        <v>295879</v>
      </c>
      <c r="ER12" s="28">
        <f t="shared" si="40"/>
        <v>61104.38</v>
      </c>
      <c r="ES12" s="28">
        <f t="shared" si="41"/>
        <v>36111.519357195029</v>
      </c>
      <c r="ET12" s="28">
        <f t="shared" si="65"/>
        <v>281183.65700000001</v>
      </c>
      <c r="EU12" s="28">
        <f t="shared" si="66"/>
        <v>234774.62</v>
      </c>
      <c r="EV12" s="28">
        <f t="shared" si="67"/>
        <v>236167.48064280496</v>
      </c>
      <c r="EW12" s="21">
        <f t="shared" si="42"/>
        <v>0.51204727549110229</v>
      </c>
      <c r="EX12" s="30">
        <f t="shared" si="43"/>
        <v>1.08757432166414</v>
      </c>
      <c r="EY12" s="201">
        <f t="shared" si="44"/>
        <v>1.106149879459051</v>
      </c>
      <c r="EZ12" s="201">
        <f t="shared" si="68"/>
        <v>0.29857184063318054</v>
      </c>
      <c r="FA12" s="28">
        <v>40369.43</v>
      </c>
      <c r="FB12">
        <f t="shared" si="77"/>
        <v>576888</v>
      </c>
      <c r="FC12" s="28">
        <f t="shared" si="69"/>
        <v>392186.8</v>
      </c>
      <c r="FD12" s="21">
        <v>3.1440000000000001</v>
      </c>
      <c r="FE12" s="21">
        <f t="shared" si="78"/>
        <v>2.2977914905149981</v>
      </c>
      <c r="FF12" s="23">
        <f t="shared" si="70"/>
        <v>0.32832061527206241</v>
      </c>
      <c r="FG12" s="23">
        <f t="shared" si="71"/>
        <v>0.31738764757941718</v>
      </c>
      <c r="FH12" s="66">
        <v>40320</v>
      </c>
      <c r="FI12" s="66">
        <f t="shared" si="45"/>
        <v>63920</v>
      </c>
      <c r="FJ12" s="66">
        <f t="shared" si="46"/>
        <v>62141.461477362987</v>
      </c>
      <c r="FK12" s="248">
        <f t="shared" si="47"/>
        <v>1.0286208029285713</v>
      </c>
      <c r="FL12" s="24">
        <f t="shared" si="48"/>
        <v>0.13423078606370786</v>
      </c>
      <c r="FM12" s="21">
        <f t="shared" si="49"/>
        <v>-0.31789860783056317</v>
      </c>
      <c r="FN12" s="21">
        <f t="shared" si="72"/>
        <v>5.1243206698649929E-2</v>
      </c>
    </row>
    <row r="13" spans="1:170" x14ac:dyDescent="0.25">
      <c r="A13" s="9" t="s">
        <v>43</v>
      </c>
      <c r="B13" s="9" t="s">
        <v>47</v>
      </c>
      <c r="C13" s="315">
        <f t="shared" si="0"/>
        <v>7</v>
      </c>
      <c r="D13" s="312">
        <v>0</v>
      </c>
      <c r="E13" s="312">
        <v>0</v>
      </c>
      <c r="F13" s="312">
        <v>0</v>
      </c>
      <c r="G13" s="312">
        <v>0</v>
      </c>
      <c r="H13" s="312">
        <v>7</v>
      </c>
      <c r="I13" s="312">
        <v>0</v>
      </c>
      <c r="J13" s="312">
        <v>0</v>
      </c>
      <c r="K13" s="331"/>
      <c r="L13" s="312">
        <v>6</v>
      </c>
      <c r="M13" s="327">
        <f t="shared" si="1"/>
        <v>0.8571428571428571</v>
      </c>
      <c r="N13" s="327">
        <f>M13/M73</f>
        <v>1.3436777859671152E-2</v>
      </c>
      <c r="O13" s="312">
        <v>1</v>
      </c>
      <c r="P13" s="327">
        <f t="shared" si="2"/>
        <v>0.14285714285714285</v>
      </c>
      <c r="Q13" s="321">
        <f>P13/P73</f>
        <v>9.6734698227666956E-3</v>
      </c>
      <c r="R13" s="327">
        <f t="shared" si="3"/>
        <v>0.67857142857142849</v>
      </c>
      <c r="S13" s="321">
        <f>R13/R73</f>
        <v>1.3167173783932022E-2</v>
      </c>
      <c r="T13" s="321">
        <f t="shared" si="4"/>
        <v>1.249595085044504E-2</v>
      </c>
      <c r="U13" s="320">
        <v>0</v>
      </c>
      <c r="V13" s="320">
        <f t="shared" si="5"/>
        <v>0</v>
      </c>
      <c r="W13" s="320"/>
      <c r="X13" s="321">
        <f>V13/V73</f>
        <v>0</v>
      </c>
      <c r="Y13" s="322">
        <f t="shared" si="6"/>
        <v>7.4975705102670234E-3</v>
      </c>
      <c r="Z13" s="322">
        <v>-0.58599999999999997</v>
      </c>
      <c r="AA13" s="323">
        <v>-0.105</v>
      </c>
      <c r="AB13" s="314">
        <v>6</v>
      </c>
      <c r="AC13" s="202">
        <v>-4.1679723248819842E-2</v>
      </c>
      <c r="AD13" s="124">
        <f t="shared" si="7"/>
        <v>-9.8026483376654969E-2</v>
      </c>
      <c r="AE13" s="339">
        <v>9</v>
      </c>
      <c r="AF13" s="257"/>
      <c r="AG13" s="257"/>
      <c r="AH13" s="21"/>
      <c r="AI13" s="21"/>
      <c r="AJ13" s="44"/>
      <c r="AK13" s="59"/>
      <c r="AL13" s="70"/>
      <c r="AM13" s="59"/>
      <c r="AN13" s="59"/>
      <c r="AO13" s="59"/>
      <c r="AP13" s="257"/>
      <c r="AQ13" s="257"/>
      <c r="AR13" s="59"/>
      <c r="AS13" s="59"/>
      <c r="AT13" s="59"/>
      <c r="AU13" s="21"/>
      <c r="AV13" s="21"/>
      <c r="AW13" s="21"/>
      <c r="AX13" s="21"/>
      <c r="AY13" s="58"/>
      <c r="AZ13" s="21"/>
      <c r="BA13" s="21"/>
      <c r="BB13" s="24"/>
      <c r="BC13" s="24"/>
      <c r="BD13" s="24"/>
      <c r="BE13" s="24"/>
      <c r="BF13" s="24"/>
      <c r="BG13" s="24"/>
      <c r="BK13" s="267"/>
      <c r="BL13">
        <v>14</v>
      </c>
      <c r="BM13">
        <v>14</v>
      </c>
      <c r="BN13">
        <f t="shared" si="8"/>
        <v>0</v>
      </c>
      <c r="BO13">
        <v>16</v>
      </c>
      <c r="BP13">
        <v>17</v>
      </c>
      <c r="BQ13" s="108">
        <v>15.958299999999999</v>
      </c>
      <c r="BR13">
        <f t="shared" si="73"/>
        <v>-2</v>
      </c>
      <c r="BS13">
        <v>27</v>
      </c>
      <c r="BT13">
        <v>10</v>
      </c>
      <c r="BV13" s="28"/>
      <c r="BW13" s="28"/>
      <c r="BX13" s="28"/>
      <c r="BY13" s="21"/>
      <c r="BZ13" s="21"/>
      <c r="CC13">
        <v>0</v>
      </c>
      <c r="CD13">
        <f t="shared" si="50"/>
        <v>10</v>
      </c>
      <c r="CE13" s="28">
        <f t="shared" si="9"/>
        <v>23.228021999999999</v>
      </c>
      <c r="CF13" s="108">
        <f t="shared" si="10"/>
        <v>13.053540000000002</v>
      </c>
      <c r="CG13" s="28">
        <f t="shared" si="11"/>
        <v>25.578690000000002</v>
      </c>
      <c r="CH13" s="108">
        <f t="shared" si="12"/>
        <v>19.663257852447042</v>
      </c>
      <c r="CI13">
        <v>19</v>
      </c>
      <c r="CJ13" s="108">
        <f>BP13-CH13</f>
        <v>-2.6632578524470425</v>
      </c>
      <c r="CK13" s="108">
        <f>BP13-CI13</f>
        <v>-2</v>
      </c>
      <c r="CL13" s="108">
        <f t="shared" si="53"/>
        <v>-1.9582999999999995</v>
      </c>
      <c r="CM13" s="21">
        <v>-8.8999999999999996E-2</v>
      </c>
      <c r="CN13" s="28">
        <f t="shared" si="54"/>
        <v>-13.228021999999999</v>
      </c>
      <c r="CO13" s="108">
        <f t="shared" si="55"/>
        <v>-3.0535400000000017</v>
      </c>
      <c r="CP13" s="21">
        <f t="shared" si="13"/>
        <v>-0.10364358968554696</v>
      </c>
      <c r="CQ13" s="21">
        <f t="shared" si="14"/>
        <v>-6.2370699166134871E-2</v>
      </c>
      <c r="CR13" s="28">
        <f t="shared" si="56"/>
        <v>1.4213099999999983</v>
      </c>
      <c r="CS13" s="21">
        <f t="shared" si="15"/>
        <v>-1.8616851671221692E-4</v>
      </c>
      <c r="CT13" s="21">
        <f t="shared" si="16"/>
        <v>-1.7839516516222693E-2</v>
      </c>
      <c r="CU13" s="21">
        <f t="shared" si="17"/>
        <v>-5.192165177126374E-2</v>
      </c>
      <c r="CV13" s="21">
        <f t="shared" si="74"/>
        <v>-6.1673310528612094E-2</v>
      </c>
      <c r="CW13" s="108">
        <v>1</v>
      </c>
      <c r="CX13" s="108">
        <f t="shared" si="18"/>
        <v>18.816977999999999</v>
      </c>
      <c r="CY13" s="108">
        <f t="shared" si="57"/>
        <v>-1.8169779999999989</v>
      </c>
      <c r="CZ13" s="21">
        <f t="shared" si="19"/>
        <v>-5.0989960107343635E-2</v>
      </c>
      <c r="DA13" s="24">
        <f t="shared" si="20"/>
        <v>-0.3028296666666665</v>
      </c>
      <c r="DB13" s="21">
        <f t="shared" si="21"/>
        <v>-0.13676364163703064</v>
      </c>
      <c r="DC13" s="108">
        <v>1</v>
      </c>
      <c r="DD13" s="108">
        <v>2</v>
      </c>
      <c r="DE13" s="108">
        <f t="shared" si="22"/>
        <v>3.4881077999999999</v>
      </c>
      <c r="DF13" s="108">
        <v>5</v>
      </c>
      <c r="DG13" s="108">
        <f t="shared" si="23"/>
        <v>5</v>
      </c>
      <c r="DH13" s="108">
        <f t="shared" si="24"/>
        <v>29.669976171564734</v>
      </c>
      <c r="DI13" s="49">
        <f t="shared" si="25"/>
        <v>0.16852052630874459</v>
      </c>
      <c r="DJ13" s="49">
        <f t="shared" si="26"/>
        <v>-0.89412311707890735</v>
      </c>
      <c r="DK13" s="108">
        <v>0</v>
      </c>
      <c r="DL13" s="108">
        <v>0</v>
      </c>
      <c r="DM13" s="108">
        <f t="shared" si="27"/>
        <v>0</v>
      </c>
      <c r="DN13" s="108">
        <f t="shared" si="28"/>
        <v>2.6163621922160445</v>
      </c>
      <c r="DO13" s="49">
        <f t="shared" si="29"/>
        <v>0</v>
      </c>
      <c r="DP13" s="49">
        <f t="shared" si="30"/>
        <v>-0.48856810879264834</v>
      </c>
      <c r="DQ13" s="108">
        <f t="shared" si="58"/>
        <v>1</v>
      </c>
      <c r="DR13" s="108">
        <f t="shared" si="31"/>
        <v>2.9789159999999999</v>
      </c>
      <c r="DS13" s="108">
        <f t="shared" si="32"/>
        <v>2.6121256391526662</v>
      </c>
      <c r="DT13" s="108">
        <f t="shared" si="59"/>
        <v>-1.4881077999999999</v>
      </c>
      <c r="DU13" s="108">
        <f t="shared" si="60"/>
        <v>-1.9789159999999999</v>
      </c>
      <c r="DV13" s="108">
        <f t="shared" si="33"/>
        <v>-1.6121256391526662</v>
      </c>
      <c r="DW13" s="21">
        <f t="shared" si="34"/>
        <v>-0.14075251710794318</v>
      </c>
      <c r="DX13" s="21">
        <f t="shared" si="35"/>
        <v>-0.16650645813988207</v>
      </c>
      <c r="DY13" s="21">
        <f t="shared" si="36"/>
        <v>-8.2259812350011258E-2</v>
      </c>
      <c r="DZ13" s="21">
        <f t="shared" si="61"/>
        <v>-3.5327755664519955E-2</v>
      </c>
      <c r="EA13" s="21">
        <f t="shared" si="62"/>
        <v>-6.7342977462103965E-2</v>
      </c>
      <c r="EB13" s="24">
        <f t="shared" si="37"/>
        <v>-3.3944590474669835E-2</v>
      </c>
      <c r="EC13" s="108">
        <v>2</v>
      </c>
      <c r="ED13" s="108">
        <f t="shared" si="75"/>
        <v>-1</v>
      </c>
      <c r="EE13" s="21">
        <v>-0.20200000000000001</v>
      </c>
      <c r="EF13" s="21">
        <v>-0.11799999999999999</v>
      </c>
      <c r="EG13" s="21">
        <f t="shared" si="76"/>
        <v>-9.6754982896459077E-2</v>
      </c>
      <c r="EH13" s="28">
        <v>0</v>
      </c>
      <c r="EI13" s="66">
        <v>0</v>
      </c>
      <c r="EJ13" s="28">
        <v>18209</v>
      </c>
      <c r="EK13" s="21">
        <f t="shared" si="38"/>
        <v>-0.79273436500734262</v>
      </c>
      <c r="EL13" s="21">
        <f t="shared" si="63"/>
        <v>-0.11935930679913073</v>
      </c>
      <c r="EM13" s="28">
        <v>0</v>
      </c>
      <c r="EN13" s="28">
        <v>0</v>
      </c>
      <c r="EO13" s="28">
        <f t="shared" si="39"/>
        <v>14805.582000000002</v>
      </c>
      <c r="EP13" s="28">
        <v>0</v>
      </c>
      <c r="EQ13" s="28">
        <f t="shared" si="64"/>
        <v>0</v>
      </c>
      <c r="ER13" s="28">
        <f t="shared" si="40"/>
        <v>19296.12</v>
      </c>
      <c r="ES13" s="28">
        <f t="shared" si="41"/>
        <v>11403.6376917458</v>
      </c>
      <c r="ET13" s="28">
        <f t="shared" si="65"/>
        <v>-14805.582000000002</v>
      </c>
      <c r="EU13" s="28">
        <f t="shared" si="66"/>
        <v>-19296.12</v>
      </c>
      <c r="EV13" s="28">
        <f t="shared" si="67"/>
        <v>-11403.6376917458</v>
      </c>
      <c r="EW13" s="21">
        <f t="shared" si="42"/>
        <v>-9.5893225347172373E-2</v>
      </c>
      <c r="EX13" s="30">
        <f t="shared" si="43"/>
        <v>-5.251486569339376E-2</v>
      </c>
      <c r="EY13" s="30">
        <f t="shared" si="44"/>
        <v>-7.7242581535197766E-2</v>
      </c>
      <c r="EZ13" s="30">
        <f>(0.6*EB13)+(0.4*EX13)</f>
        <v>-4.1372700562159408E-2</v>
      </c>
      <c r="FA13" s="28">
        <v>16041.58</v>
      </c>
      <c r="FB13">
        <f t="shared" si="77"/>
        <v>-18209</v>
      </c>
      <c r="FC13" s="28">
        <f t="shared" si="69"/>
        <v>-16041.58</v>
      </c>
      <c r="FD13" s="21">
        <v>-8.5999999999999993E-2</v>
      </c>
      <c r="FE13" s="21">
        <f t="shared" si="78"/>
        <v>-9.9933734096948806E-2</v>
      </c>
      <c r="FF13" s="21">
        <f t="shared" si="70"/>
        <v>-5.2093686012791081E-2</v>
      </c>
      <c r="FG13" s="21">
        <f t="shared" si="71"/>
        <v>-6.1411732754619877E-2</v>
      </c>
      <c r="FH13" s="66">
        <v>0</v>
      </c>
      <c r="FI13" s="66">
        <f t="shared" si="45"/>
        <v>0</v>
      </c>
      <c r="FJ13" s="66">
        <f t="shared" si="46"/>
        <v>31070.730738681494</v>
      </c>
      <c r="FK13" s="191">
        <f t="shared" si="47"/>
        <v>0</v>
      </c>
      <c r="FL13" s="24">
        <f t="shared" si="48"/>
        <v>-0.44618158710199918</v>
      </c>
      <c r="FM13" s="21">
        <f t="shared" si="49"/>
        <v>-0.65411325384520524</v>
      </c>
      <c r="FN13" s="21">
        <f t="shared" si="72"/>
        <v>-0.10997287421834739</v>
      </c>
    </row>
    <row r="14" spans="1:170" x14ac:dyDescent="0.25">
      <c r="A14" s="9" t="s">
        <v>43</v>
      </c>
      <c r="B14" s="9" t="s">
        <v>49</v>
      </c>
      <c r="C14" s="315">
        <f t="shared" si="0"/>
        <v>12</v>
      </c>
      <c r="D14" s="312">
        <v>4</v>
      </c>
      <c r="E14" s="312">
        <v>0</v>
      </c>
      <c r="F14" s="312">
        <v>0</v>
      </c>
      <c r="G14" s="312">
        <v>0</v>
      </c>
      <c r="H14" s="312">
        <v>8</v>
      </c>
      <c r="I14" s="312">
        <v>0</v>
      </c>
      <c r="J14" s="312">
        <v>0</v>
      </c>
      <c r="K14" s="331"/>
      <c r="L14" s="312">
        <v>4.5</v>
      </c>
      <c r="M14" s="327">
        <f t="shared" si="1"/>
        <v>0.375</v>
      </c>
      <c r="N14" s="327">
        <f>M14/M73</f>
        <v>5.8785903136061293E-3</v>
      </c>
      <c r="O14" s="312">
        <v>0</v>
      </c>
      <c r="P14" s="327">
        <f t="shared" si="2"/>
        <v>0</v>
      </c>
      <c r="Q14" s="321">
        <f>P14/P73</f>
        <v>0</v>
      </c>
      <c r="R14" s="327">
        <f t="shared" si="3"/>
        <v>0.28125</v>
      </c>
      <c r="S14" s="321">
        <f>R14/R73</f>
        <v>5.4574470288665626E-3</v>
      </c>
      <c r="T14" s="321">
        <f t="shared" si="4"/>
        <v>4.4089427352045968E-3</v>
      </c>
      <c r="U14" s="320">
        <v>0</v>
      </c>
      <c r="V14" s="320">
        <f t="shared" si="5"/>
        <v>0</v>
      </c>
      <c r="W14" s="320"/>
      <c r="X14" s="321">
        <f>V14/V73</f>
        <v>0</v>
      </c>
      <c r="Y14" s="322">
        <f t="shared" si="6"/>
        <v>2.645365641122758E-3</v>
      </c>
      <c r="Z14" s="322">
        <v>-0.74</v>
      </c>
      <c r="AA14" s="323">
        <v>-0.156</v>
      </c>
      <c r="AB14" s="314">
        <v>7</v>
      </c>
      <c r="AC14" s="202">
        <v>-1.7430159900870407E-3</v>
      </c>
      <c r="AD14" s="124">
        <f>(0.6*EG14)+(0.4*FE14)</f>
        <v>-0.15000504701288886</v>
      </c>
      <c r="AE14" s="339">
        <v>5</v>
      </c>
      <c r="AF14" s="257"/>
      <c r="AG14" s="257"/>
      <c r="AH14" s="21"/>
      <c r="AI14" s="21"/>
      <c r="AJ14" s="44"/>
      <c r="AK14" s="59"/>
      <c r="AL14" s="70"/>
      <c r="AM14" s="59"/>
      <c r="AN14" s="59"/>
      <c r="AO14" s="59"/>
      <c r="AP14" s="257"/>
      <c r="AQ14" s="257"/>
      <c r="AR14" s="59"/>
      <c r="AS14" s="59"/>
      <c r="AT14" s="59"/>
      <c r="AU14" s="21"/>
      <c r="AV14" s="21"/>
      <c r="AW14" s="21"/>
      <c r="AX14" s="21"/>
      <c r="AY14" s="70"/>
      <c r="AZ14" s="21"/>
      <c r="BA14" s="21"/>
      <c r="BB14" s="24"/>
      <c r="BC14" s="24"/>
      <c r="BD14" s="24"/>
      <c r="BE14" s="24"/>
      <c r="BF14" s="24"/>
      <c r="BG14" s="24"/>
      <c r="BK14" s="24"/>
      <c r="BL14">
        <v>23</v>
      </c>
      <c r="BM14">
        <v>23</v>
      </c>
      <c r="BN14">
        <f>BL14-BM14</f>
        <v>0</v>
      </c>
      <c r="BO14">
        <v>27</v>
      </c>
      <c r="BP14">
        <v>38</v>
      </c>
      <c r="BQ14" s="108">
        <v>27.35708</v>
      </c>
      <c r="BR14">
        <f t="shared" ref="BR14:BR23" si="81">BL14-BO14</f>
        <v>-4</v>
      </c>
      <c r="BS14">
        <v>39</v>
      </c>
      <c r="BT14">
        <v>18</v>
      </c>
      <c r="BV14" s="28"/>
      <c r="BW14" s="28"/>
      <c r="BX14" s="28"/>
      <c r="BY14" s="21"/>
      <c r="BZ14" s="21"/>
      <c r="CC14">
        <v>0</v>
      </c>
      <c r="CD14">
        <f t="shared" si="50"/>
        <v>18</v>
      </c>
      <c r="CE14" s="28">
        <f t="shared" si="9"/>
        <v>27.099359</v>
      </c>
      <c r="CF14" s="108">
        <f t="shared" si="10"/>
        <v>15.229130000000001</v>
      </c>
      <c r="CG14" s="28">
        <f t="shared" si="11"/>
        <v>29.841805000000001</v>
      </c>
      <c r="CH14" s="108">
        <f t="shared" si="12"/>
        <v>22.940467494521549</v>
      </c>
      <c r="CI14" s="108">
        <v>21.952660000000002</v>
      </c>
      <c r="CJ14" s="108">
        <f t="shared" ref="CJ14:CJ23" si="82">BP14-CH14</f>
        <v>15.059532505478451</v>
      </c>
      <c r="CK14" s="108">
        <f t="shared" ref="CK14:CK23" si="83">BP14-CI14</f>
        <v>16.047339999999998</v>
      </c>
      <c r="CL14" s="108">
        <f t="shared" si="53"/>
        <v>-4.3570799999999998</v>
      </c>
      <c r="CM14" s="21">
        <v>-0.107</v>
      </c>
      <c r="CN14" s="28">
        <f t="shared" si="54"/>
        <v>-9.0993589999999998</v>
      </c>
      <c r="CO14" s="108">
        <f t="shared" si="55"/>
        <v>2.7708699999999986</v>
      </c>
      <c r="CP14" s="21">
        <f t="shared" si="13"/>
        <v>-8.0607329588838164E-2</v>
      </c>
      <c r="CQ14" s="21">
        <f t="shared" si="14"/>
        <v>-8.2620248696195775E-3</v>
      </c>
      <c r="CR14" s="28">
        <f t="shared" si="56"/>
        <v>9.1581949999999992</v>
      </c>
      <c r="CS14" s="21">
        <f t="shared" si="15"/>
        <v>4.0647396871699201E-2</v>
      </c>
      <c r="CT14" s="21">
        <f t="shared" si="16"/>
        <v>0.10087449047084596</v>
      </c>
      <c r="CU14" s="21">
        <f t="shared" si="17"/>
        <v>-6.8055947631772265E-2</v>
      </c>
      <c r="CV14" s="21">
        <f t="shared" si="74"/>
        <v>-8.3102991091395531E-2</v>
      </c>
      <c r="CW14" s="108">
        <v>0</v>
      </c>
      <c r="CX14" s="108">
        <f t="shared" si="18"/>
        <v>21.953140999999999</v>
      </c>
      <c r="CY14" s="108">
        <f t="shared" si="57"/>
        <v>16.046859000000001</v>
      </c>
      <c r="CZ14" s="21">
        <f t="shared" si="19"/>
        <v>6.9163462037371087E-2</v>
      </c>
      <c r="DA14" s="24">
        <f t="shared" si="20"/>
        <v>2.2924084285714286</v>
      </c>
      <c r="DB14" s="23">
        <f t="shared" si="21"/>
        <v>0.75405376650736378</v>
      </c>
      <c r="DC14" s="108">
        <v>0</v>
      </c>
      <c r="DD14" s="108">
        <v>0</v>
      </c>
      <c r="DE14" s="108">
        <f t="shared" si="22"/>
        <v>4.0694591000000004</v>
      </c>
      <c r="DF14" s="108">
        <v>0</v>
      </c>
      <c r="DG14" s="108">
        <f t="shared" si="23"/>
        <v>0</v>
      </c>
      <c r="DH14" s="108">
        <f t="shared" si="24"/>
        <v>16.48332009531374</v>
      </c>
      <c r="DI14" s="49">
        <f t="shared" si="25"/>
        <v>0</v>
      </c>
      <c r="DJ14" s="49">
        <f t="shared" si="26"/>
        <v>-1.0868077406869801</v>
      </c>
      <c r="DK14" s="108">
        <v>0</v>
      </c>
      <c r="DL14" s="108">
        <v>0</v>
      </c>
      <c r="DM14" s="108">
        <f t="shared" si="27"/>
        <v>0</v>
      </c>
      <c r="DN14" s="108">
        <f t="shared" si="28"/>
        <v>1.453534551231136</v>
      </c>
      <c r="DO14" s="49">
        <f t="shared" si="29"/>
        <v>0</v>
      </c>
      <c r="DP14" s="49">
        <f t="shared" si="30"/>
        <v>-0.48856810879264834</v>
      </c>
      <c r="DQ14" s="108">
        <f t="shared" si="58"/>
        <v>0</v>
      </c>
      <c r="DR14" s="108">
        <f t="shared" si="31"/>
        <v>3.4754019999999999</v>
      </c>
      <c r="DS14" s="108">
        <f t="shared" si="32"/>
        <v>3.0474799123447771</v>
      </c>
      <c r="DT14" s="108">
        <f t="shared" si="59"/>
        <v>-4.0694591000000004</v>
      </c>
      <c r="DU14" s="108">
        <f t="shared" si="60"/>
        <v>-3.4754019999999999</v>
      </c>
      <c r="DV14" s="108">
        <f t="shared" si="33"/>
        <v>-3.0474799123447771</v>
      </c>
      <c r="DW14" s="21">
        <f t="shared" si="34"/>
        <v>-0.22057595286940884</v>
      </c>
      <c r="DX14" s="21">
        <f t="shared" si="35"/>
        <v>-0.23141365931907157</v>
      </c>
      <c r="DY14" s="21">
        <f t="shared" si="36"/>
        <v>-0.15549974495887947</v>
      </c>
      <c r="DZ14" s="21">
        <f t="shared" si="61"/>
        <v>-2.465844056357781E-2</v>
      </c>
      <c r="EA14" s="21">
        <f t="shared" si="62"/>
        <v>-4.5071454891934551E-2</v>
      </c>
      <c r="EB14" s="24">
        <f t="shared" si="37"/>
        <v>3.67809316134146E-2</v>
      </c>
      <c r="EC14" s="108">
        <v>4</v>
      </c>
      <c r="ED14" s="108">
        <f t="shared" si="75"/>
        <v>-4</v>
      </c>
      <c r="EE14" s="21">
        <v>-0.32200000000000001</v>
      </c>
      <c r="EF14" s="21">
        <v>-0.161</v>
      </c>
      <c r="EG14" s="21">
        <f t="shared" si="76"/>
        <v>-0.14282724331854665</v>
      </c>
      <c r="EH14" s="28">
        <v>0</v>
      </c>
      <c r="EI14" s="66">
        <v>0</v>
      </c>
      <c r="EJ14" s="28">
        <v>29556</v>
      </c>
      <c r="EK14" s="21">
        <f t="shared" si="38"/>
        <v>-0.93724783271339707</v>
      </c>
      <c r="EL14" s="21">
        <f t="shared" si="63"/>
        <v>-0.11830891202139651</v>
      </c>
      <c r="EM14" s="28">
        <v>0</v>
      </c>
      <c r="EN14" s="28">
        <v>0</v>
      </c>
      <c r="EO14" s="28">
        <f t="shared" si="39"/>
        <v>17273.179</v>
      </c>
      <c r="EP14" s="28">
        <v>0</v>
      </c>
      <c r="EQ14" s="28">
        <f t="shared" si="64"/>
        <v>0</v>
      </c>
      <c r="ER14" s="28">
        <f t="shared" si="40"/>
        <v>22512.14</v>
      </c>
      <c r="ES14" s="28">
        <f t="shared" si="41"/>
        <v>13304.243973703433</v>
      </c>
      <c r="ET14" s="28">
        <f t="shared" si="65"/>
        <v>-17273.179</v>
      </c>
      <c r="EU14" s="28">
        <f t="shared" si="66"/>
        <v>-22512.14</v>
      </c>
      <c r="EV14" s="28">
        <f t="shared" si="67"/>
        <v>-13304.243973703433</v>
      </c>
      <c r="EW14" s="21">
        <f t="shared" si="42"/>
        <v>-0.10358851843564806</v>
      </c>
      <c r="EX14" s="30">
        <f t="shared" si="43"/>
        <v>-6.1267343308959374E-2</v>
      </c>
      <c r="EY14" s="30">
        <f t="shared" si="44"/>
        <v>-8.7108263464843946E-2</v>
      </c>
      <c r="EZ14" s="30">
        <f t="shared" ref="EZ14:EZ23" si="84">(0.6*EB14)+(0.4*EX14)</f>
        <v>-2.4383783555349918E-3</v>
      </c>
      <c r="FA14" s="28">
        <v>26399.65</v>
      </c>
      <c r="FB14">
        <f t="shared" ref="FB14:FB23" si="85">EH14-EJ14</f>
        <v>-29556</v>
      </c>
      <c r="FC14" s="28">
        <f t="shared" si="69"/>
        <v>-26399.65</v>
      </c>
      <c r="FD14" s="21">
        <v>-0.14799999999999999</v>
      </c>
      <c r="FE14" s="21">
        <f t="shared" si="78"/>
        <v>-0.16077175255440215</v>
      </c>
      <c r="FF14" s="21">
        <f t="shared" si="70"/>
        <v>-4.9638369724084266E-2</v>
      </c>
      <c r="FG14" s="21">
        <f t="shared" si="71"/>
        <v>-5.1549810258744479E-2</v>
      </c>
      <c r="FH14" s="66">
        <v>0</v>
      </c>
      <c r="FI14" s="66">
        <f t="shared" si="45"/>
        <v>0</v>
      </c>
      <c r="FJ14" s="66">
        <f t="shared" si="46"/>
        <v>17261.517077045275</v>
      </c>
      <c r="FK14" s="191">
        <f t="shared" si="47"/>
        <v>0</v>
      </c>
      <c r="FL14" s="24">
        <f t="shared" si="48"/>
        <v>-0.44618158710199918</v>
      </c>
      <c r="FM14" s="21">
        <f t="shared" si="49"/>
        <v>-0.74082133446883791</v>
      </c>
      <c r="FN14" s="21">
        <f t="shared" si="72"/>
        <v>-0.11242075458709713</v>
      </c>
    </row>
    <row r="15" spans="1:170" x14ac:dyDescent="0.25">
      <c r="A15" s="9" t="s">
        <v>43</v>
      </c>
      <c r="B15" s="9" t="s">
        <v>50</v>
      </c>
      <c r="C15" s="315">
        <f t="shared" si="0"/>
        <v>11</v>
      </c>
      <c r="D15" s="312">
        <v>5</v>
      </c>
      <c r="E15" s="312">
        <v>0</v>
      </c>
      <c r="F15" s="312">
        <v>0</v>
      </c>
      <c r="G15" s="312">
        <v>0</v>
      </c>
      <c r="H15" s="312">
        <v>6</v>
      </c>
      <c r="I15" s="312">
        <v>0</v>
      </c>
      <c r="J15" s="312">
        <v>0</v>
      </c>
      <c r="K15" s="331"/>
      <c r="L15" s="312">
        <v>1</v>
      </c>
      <c r="M15" s="327">
        <f t="shared" si="1"/>
        <v>9.0909090909090912E-2</v>
      </c>
      <c r="N15" s="327">
        <f>M15/M73</f>
        <v>1.4251128032984556E-3</v>
      </c>
      <c r="O15" s="312">
        <v>0</v>
      </c>
      <c r="P15" s="327">
        <f t="shared" si="2"/>
        <v>0</v>
      </c>
      <c r="Q15" s="321">
        <f>P15/P73</f>
        <v>0</v>
      </c>
      <c r="R15" s="327">
        <f t="shared" si="3"/>
        <v>6.8181818181818177E-2</v>
      </c>
      <c r="S15" s="321">
        <f>R15/R73</f>
        <v>1.3230174615434091E-3</v>
      </c>
      <c r="T15" s="321">
        <f t="shared" si="4"/>
        <v>1.0688346024738417E-3</v>
      </c>
      <c r="U15" s="320">
        <v>0</v>
      </c>
      <c r="V15" s="320">
        <f t="shared" si="5"/>
        <v>0</v>
      </c>
      <c r="W15" s="320"/>
      <c r="X15" s="321">
        <f>V15/V73</f>
        <v>0</v>
      </c>
      <c r="Y15" s="322">
        <f t="shared" si="6"/>
        <v>6.41300761484305E-4</v>
      </c>
      <c r="Z15" s="322">
        <v>-0.57199999999999995</v>
      </c>
      <c r="AA15" s="323">
        <v>-0.219</v>
      </c>
      <c r="AB15" s="314">
        <v>5</v>
      </c>
      <c r="AC15" s="202">
        <v>-7.5674339433688786E-2</v>
      </c>
      <c r="AD15" s="124">
        <f>(0.6*EG15)+(0.4*FE15)</f>
        <v>-0.21242966563161403</v>
      </c>
      <c r="AE15" s="339">
        <v>6</v>
      </c>
      <c r="AF15" s="257"/>
      <c r="AG15" s="257"/>
      <c r="AH15" s="21"/>
      <c r="AI15" s="21"/>
      <c r="AJ15" s="44"/>
      <c r="AK15" s="59"/>
      <c r="AL15" s="70"/>
      <c r="AM15" s="59"/>
      <c r="AN15" s="59"/>
      <c r="AO15" s="59"/>
      <c r="AP15" s="257"/>
      <c r="AQ15" s="257"/>
      <c r="AR15" s="59"/>
      <c r="AS15" s="59"/>
      <c r="AT15" s="59"/>
      <c r="AU15" s="21"/>
      <c r="AV15" s="21"/>
      <c r="AW15" s="21"/>
      <c r="AX15" s="21"/>
      <c r="AY15" s="58"/>
      <c r="AZ15" s="21"/>
      <c r="BA15" s="21"/>
      <c r="BB15" s="24"/>
      <c r="BC15" s="24"/>
      <c r="BD15" s="24"/>
      <c r="BE15" s="24"/>
      <c r="BF15" s="24"/>
      <c r="BG15" s="24"/>
      <c r="BK15" s="72"/>
      <c r="BL15">
        <v>4</v>
      </c>
      <c r="BM15">
        <v>4</v>
      </c>
      <c r="BN15">
        <f>BL15-BM15</f>
        <v>0</v>
      </c>
      <c r="BO15">
        <v>25</v>
      </c>
      <c r="BP15">
        <v>3</v>
      </c>
      <c r="BQ15" s="108">
        <v>25.07733</v>
      </c>
      <c r="BR15">
        <f t="shared" si="81"/>
        <v>-21</v>
      </c>
      <c r="BS15">
        <v>5</v>
      </c>
      <c r="BT15">
        <v>3</v>
      </c>
      <c r="BV15" s="28"/>
      <c r="BW15" s="28"/>
      <c r="BX15" s="28"/>
      <c r="BY15" s="21"/>
      <c r="BZ15" s="21"/>
      <c r="CC15">
        <v>6</v>
      </c>
      <c r="CD15">
        <f t="shared" si="50"/>
        <v>9</v>
      </c>
      <c r="CE15" s="28">
        <f t="shared" si="9"/>
        <v>19.356684999999999</v>
      </c>
      <c r="CF15" s="108">
        <f t="shared" si="10"/>
        <v>10.87795</v>
      </c>
      <c r="CG15" s="28">
        <f t="shared" si="11"/>
        <v>21.315574999999999</v>
      </c>
      <c r="CH15" s="108">
        <f t="shared" si="12"/>
        <v>16.386048210372536</v>
      </c>
      <c r="CI15">
        <v>16</v>
      </c>
      <c r="CJ15" s="108">
        <f t="shared" si="82"/>
        <v>-13.386048210372536</v>
      </c>
      <c r="CK15" s="108">
        <f t="shared" si="83"/>
        <v>-13</v>
      </c>
      <c r="CL15" s="108">
        <f t="shared" si="53"/>
        <v>-21.07733</v>
      </c>
      <c r="CM15" s="21">
        <v>-0.25900000000000001</v>
      </c>
      <c r="CN15" s="28">
        <f t="shared" si="54"/>
        <v>-10.356684999999999</v>
      </c>
      <c r="CO15" s="108">
        <f t="shared" si="55"/>
        <v>-7.8779500000000002</v>
      </c>
      <c r="CP15" s="21">
        <f t="shared" si="13"/>
        <v>-8.7622697218105672E-2</v>
      </c>
      <c r="CQ15" s="21">
        <f t="shared" si="14"/>
        <v>-0.10718938970523689</v>
      </c>
      <c r="CR15" s="28">
        <f t="shared" si="56"/>
        <v>-16.315574999999999</v>
      </c>
      <c r="CS15" s="21">
        <f t="shared" si="15"/>
        <v>-9.379751900650668E-2</v>
      </c>
      <c r="CT15" s="21">
        <f t="shared" si="16"/>
        <v>-8.9664854612736822E-2</v>
      </c>
      <c r="CU15" s="21">
        <f t="shared" si="17"/>
        <v>-0.18051705717982072</v>
      </c>
      <c r="CV15" s="21">
        <f t="shared" si="74"/>
        <v>-0.23247459516925165</v>
      </c>
      <c r="CW15" s="108">
        <v>0</v>
      </c>
      <c r="CX15" s="108">
        <f t="shared" si="18"/>
        <v>15.680814999999999</v>
      </c>
      <c r="CY15" s="108">
        <f t="shared" si="57"/>
        <v>-12.680814999999999</v>
      </c>
      <c r="CZ15" s="21">
        <f t="shared" si="19"/>
        <v>-0.12406089067911111</v>
      </c>
      <c r="DA15" s="24">
        <f t="shared" si="20"/>
        <v>-2.5361629999999997</v>
      </c>
      <c r="DB15" s="21">
        <f t="shared" si="21"/>
        <v>-0.90335697084752786</v>
      </c>
      <c r="DC15" s="108">
        <v>0</v>
      </c>
      <c r="DD15" s="108">
        <v>0</v>
      </c>
      <c r="DE15" s="108">
        <f t="shared" si="22"/>
        <v>2.9067565000000002</v>
      </c>
      <c r="DF15" s="108">
        <v>0</v>
      </c>
      <c r="DG15" s="108">
        <f t="shared" si="23"/>
        <v>6</v>
      </c>
      <c r="DH15" s="108">
        <f t="shared" si="24"/>
        <v>19.779984114376489</v>
      </c>
      <c r="DI15" s="49">
        <f t="shared" si="25"/>
        <v>0.30333694735574029</v>
      </c>
      <c r="DJ15" s="49">
        <f t="shared" si="26"/>
        <v>-0.73997541819244939</v>
      </c>
      <c r="DK15" s="108">
        <v>0</v>
      </c>
      <c r="DL15" s="108">
        <v>0</v>
      </c>
      <c r="DM15" s="108">
        <f t="shared" si="27"/>
        <v>0</v>
      </c>
      <c r="DN15" s="108">
        <f t="shared" si="28"/>
        <v>1.7442414614773631</v>
      </c>
      <c r="DO15" s="49">
        <f t="shared" si="29"/>
        <v>0</v>
      </c>
      <c r="DP15" s="49">
        <f t="shared" si="30"/>
        <v>-0.48856810879264834</v>
      </c>
      <c r="DQ15" s="108">
        <f t="shared" si="58"/>
        <v>0</v>
      </c>
      <c r="DR15" s="108">
        <f t="shared" si="31"/>
        <v>2.4824299999999999</v>
      </c>
      <c r="DS15" s="108">
        <f t="shared" si="32"/>
        <v>2.1767713659605552</v>
      </c>
      <c r="DT15" s="108">
        <f t="shared" si="59"/>
        <v>-2.9067565000000002</v>
      </c>
      <c r="DU15" s="108">
        <f t="shared" si="60"/>
        <v>-2.4824299999999999</v>
      </c>
      <c r="DV15" s="108">
        <f t="shared" si="33"/>
        <v>-2.1767713659605552</v>
      </c>
      <c r="DW15" s="21">
        <f t="shared" si="34"/>
        <v>-0.18462156095816876</v>
      </c>
      <c r="DX15" s="21">
        <f t="shared" si="35"/>
        <v>-0.18834540918555734</v>
      </c>
      <c r="DY15" s="21">
        <f t="shared" si="36"/>
        <v>-0.11107124639919963</v>
      </c>
      <c r="DZ15" s="21">
        <f t="shared" si="61"/>
        <v>-0.11650352949442219</v>
      </c>
      <c r="EA15" s="21">
        <f t="shared" si="62"/>
        <v>-0.10815985387872758</v>
      </c>
      <c r="EB15" s="24">
        <f t="shared" si="37"/>
        <v>-9.5016452559352524E-2</v>
      </c>
      <c r="EC15" s="108">
        <v>4</v>
      </c>
      <c r="ED15" s="108">
        <f t="shared" si="75"/>
        <v>-4</v>
      </c>
      <c r="EE15" s="21">
        <v>-0.32200000000000001</v>
      </c>
      <c r="EF15" s="21">
        <v>-0.27500000000000002</v>
      </c>
      <c r="EG15" s="21">
        <f t="shared" si="76"/>
        <v>-0.25485594637693876</v>
      </c>
      <c r="EH15" s="28">
        <v>0</v>
      </c>
      <c r="EI15" s="66">
        <v>0</v>
      </c>
      <c r="EJ15" s="28">
        <v>27333</v>
      </c>
      <c r="EK15" s="21">
        <f t="shared" ref="EK15" si="86">(0.75*DJ15)+(0.25*DP15)</f>
        <v>-0.67712359084249907</v>
      </c>
      <c r="EL15" s="21">
        <f t="shared" si="63"/>
        <v>-0.11280337520996858</v>
      </c>
      <c r="EM15" s="28">
        <v>0</v>
      </c>
      <c r="EN15" s="28">
        <v>0</v>
      </c>
      <c r="EO15" s="28">
        <f t="shared" si="39"/>
        <v>12337.985000000001</v>
      </c>
      <c r="EP15" s="28">
        <v>0</v>
      </c>
      <c r="EQ15" s="28">
        <f t="shared" si="64"/>
        <v>0</v>
      </c>
      <c r="ER15" s="28">
        <f t="shared" si="40"/>
        <v>16080.1</v>
      </c>
      <c r="ES15" s="28">
        <f t="shared" si="41"/>
        <v>9503.0314097881655</v>
      </c>
      <c r="ET15" s="28">
        <f t="shared" si="65"/>
        <v>-12337.985000000001</v>
      </c>
      <c r="EU15" s="28">
        <f t="shared" si="66"/>
        <v>-16080.1</v>
      </c>
      <c r="EV15" s="28">
        <f t="shared" si="67"/>
        <v>-9503.0314097881655</v>
      </c>
      <c r="EW15" s="21">
        <f t="shared" si="42"/>
        <v>-8.8197932258696654E-2</v>
      </c>
      <c r="EX15" s="30">
        <f t="shared" si="43"/>
        <v>-4.3762388077828139E-2</v>
      </c>
      <c r="EY15" s="30">
        <f t="shared" si="44"/>
        <v>-6.7376899605551585E-2</v>
      </c>
      <c r="EZ15" s="30">
        <f t="shared" si="84"/>
        <v>-7.4514826766742759E-2</v>
      </c>
      <c r="FA15" s="28">
        <v>24359.72</v>
      </c>
      <c r="FB15">
        <f t="shared" si="85"/>
        <v>-27333</v>
      </c>
      <c r="FC15" s="28">
        <f t="shared" si="69"/>
        <v>-24359.72</v>
      </c>
      <c r="FD15" s="21">
        <v>-0.13600000000000001</v>
      </c>
      <c r="FE15" s="21">
        <f t="shared" si="78"/>
        <v>-0.14879024451362691</v>
      </c>
      <c r="FF15" s="21">
        <f t="shared" si="70"/>
        <v>-9.6852877538873949E-2</v>
      </c>
      <c r="FG15" s="21">
        <f t="shared" si="71"/>
        <v>-8.2400867558367799E-2</v>
      </c>
      <c r="FH15" s="66">
        <v>0</v>
      </c>
      <c r="FI15" s="66">
        <f t="shared" si="45"/>
        <v>0</v>
      </c>
      <c r="FJ15" s="66">
        <f t="shared" si="46"/>
        <v>20713.820492454328</v>
      </c>
      <c r="FK15" s="191">
        <f t="shared" si="47"/>
        <v>0</v>
      </c>
      <c r="FL15" s="24">
        <f t="shared" si="48"/>
        <v>-0.44618158710199918</v>
      </c>
      <c r="FM15" s="21">
        <f t="shared" si="49"/>
        <v>-0.58474678934629909</v>
      </c>
      <c r="FN15" s="21">
        <f t="shared" si="72"/>
        <v>-0.10296119802945981</v>
      </c>
    </row>
    <row r="16" spans="1:170" x14ac:dyDescent="0.25">
      <c r="A16" s="9" t="s">
        <v>52</v>
      </c>
      <c r="B16" s="9" t="s">
        <v>53</v>
      </c>
      <c r="C16" s="315">
        <f t="shared" si="0"/>
        <v>36</v>
      </c>
      <c r="D16" s="312">
        <v>0</v>
      </c>
      <c r="E16" s="312">
        <v>0</v>
      </c>
      <c r="F16" s="312">
        <v>0</v>
      </c>
      <c r="G16" s="315">
        <v>36</v>
      </c>
      <c r="H16" s="312">
        <v>0</v>
      </c>
      <c r="I16" s="312">
        <v>0</v>
      </c>
      <c r="J16" s="312">
        <v>0</v>
      </c>
      <c r="K16" s="331"/>
      <c r="L16" s="312">
        <v>61.5</v>
      </c>
      <c r="M16" s="324">
        <f t="shared" si="1"/>
        <v>1.7083333333333333</v>
      </c>
      <c r="N16" s="327">
        <f>M16/M73</f>
        <v>2.6780244761983478E-2</v>
      </c>
      <c r="O16" s="312">
        <v>0.5</v>
      </c>
      <c r="P16" s="327">
        <f t="shared" si="2"/>
        <v>1.3888888888888888E-2</v>
      </c>
      <c r="Q16" s="321">
        <f>P16/P73</f>
        <v>9.4047623276898441E-4</v>
      </c>
      <c r="R16" s="327">
        <f t="shared" si="3"/>
        <v>1.2847222222222223</v>
      </c>
      <c r="S16" s="334">
        <f>R16/R73</f>
        <v>2.4929079020748496E-2</v>
      </c>
      <c r="T16" s="334">
        <f t="shared" si="4"/>
        <v>2.0320302629679852E-2</v>
      </c>
      <c r="U16" s="320">
        <v>20288</v>
      </c>
      <c r="V16" s="320">
        <f t="shared" si="5"/>
        <v>563.55555555555554</v>
      </c>
      <c r="W16" s="320"/>
      <c r="X16" s="321">
        <f>V16/V73</f>
        <v>7.2368446176705849E-3</v>
      </c>
      <c r="Y16" s="322">
        <f t="shared" si="6"/>
        <v>1.5086919424876145E-2</v>
      </c>
      <c r="Z16" s="322">
        <v>-2.3E-2</v>
      </c>
      <c r="AA16" s="323">
        <v>-0.14499999999999999</v>
      </c>
      <c r="AB16" s="314">
        <v>35</v>
      </c>
      <c r="AC16" s="202">
        <v>-0.2177959493528194</v>
      </c>
      <c r="AD16" s="124">
        <f t="shared" ref="AD16:AD23" si="87">(0.6*EG16)+(0.4*FE16)</f>
        <v>-0.12756975393558706</v>
      </c>
      <c r="AE16" s="339">
        <v>34</v>
      </c>
      <c r="AF16" s="257"/>
      <c r="AG16" s="257"/>
      <c r="AH16" s="21"/>
      <c r="AI16" s="21"/>
      <c r="AJ16" s="44"/>
      <c r="AK16" s="59"/>
      <c r="AL16" s="70"/>
      <c r="AM16" s="59"/>
      <c r="AN16" s="59"/>
      <c r="AO16" s="59"/>
      <c r="AP16" s="257"/>
      <c r="AQ16" s="257"/>
      <c r="AR16" s="59"/>
      <c r="AS16" s="59"/>
      <c r="AT16" s="59"/>
      <c r="AU16" s="21"/>
      <c r="AV16" s="21"/>
      <c r="AW16" s="21"/>
      <c r="AX16" s="21"/>
      <c r="AY16" s="21"/>
      <c r="AZ16" s="21"/>
      <c r="BA16" s="21"/>
      <c r="BB16" s="24"/>
      <c r="BC16" s="24"/>
      <c r="BD16" s="24"/>
      <c r="BE16" s="24"/>
      <c r="BF16" s="24"/>
      <c r="BG16" s="24"/>
      <c r="BK16" s="123"/>
      <c r="BL16">
        <v>104</v>
      </c>
      <c r="BM16">
        <v>106</v>
      </c>
      <c r="BN16">
        <f t="shared" ref="BN16:BN23" si="88">BL16-BM16</f>
        <v>-2</v>
      </c>
      <c r="BO16">
        <v>82</v>
      </c>
      <c r="BP16">
        <v>104</v>
      </c>
      <c r="BQ16" s="108">
        <v>82.071250000000006</v>
      </c>
      <c r="BR16">
        <f t="shared" si="81"/>
        <v>22</v>
      </c>
      <c r="BS16">
        <v>180</v>
      </c>
      <c r="BT16">
        <v>51</v>
      </c>
      <c r="BV16" s="28"/>
      <c r="BW16" s="28"/>
      <c r="BX16" s="28"/>
      <c r="BY16" s="21"/>
      <c r="BZ16" s="21"/>
      <c r="CC16">
        <v>37</v>
      </c>
      <c r="CD16">
        <f t="shared" si="50"/>
        <v>88</v>
      </c>
      <c r="CE16" s="28">
        <f t="shared" si="9"/>
        <v>135.49679499999999</v>
      </c>
      <c r="CF16" s="108">
        <f t="shared" si="10"/>
        <v>76.145650000000003</v>
      </c>
      <c r="CG16" s="28">
        <f t="shared" si="11"/>
        <v>149.209025</v>
      </c>
      <c r="CH16" s="108">
        <f t="shared" si="12"/>
        <v>114.70233747260774</v>
      </c>
      <c r="CI16" s="108">
        <v>109.76331</v>
      </c>
      <c r="CJ16" s="108">
        <f t="shared" si="82"/>
        <v>-10.702337472607738</v>
      </c>
      <c r="CK16" s="108">
        <f t="shared" si="83"/>
        <v>-5.7633100000000042</v>
      </c>
      <c r="CL16" s="108">
        <f t="shared" si="53"/>
        <v>23.928749999999994</v>
      </c>
      <c r="CM16" s="21">
        <v>0.125</v>
      </c>
      <c r="CN16" s="28">
        <f t="shared" si="54"/>
        <v>-47.496794999999992</v>
      </c>
      <c r="CO16" s="108">
        <f t="shared" si="55"/>
        <v>-25.145650000000003</v>
      </c>
      <c r="CP16" s="21">
        <f t="shared" si="13"/>
        <v>-0.29484940329229348</v>
      </c>
      <c r="CQ16" s="21">
        <f t="shared" si="14"/>
        <v>-0.26760604223312162</v>
      </c>
      <c r="CR16" s="28">
        <f t="shared" si="56"/>
        <v>30.790975000000003</v>
      </c>
      <c r="CS16" s="21">
        <f t="shared" si="15"/>
        <v>0.15482041827024898</v>
      </c>
      <c r="CT16" s="21">
        <f t="shared" si="16"/>
        <v>-7.1688336872582623E-2</v>
      </c>
      <c r="CU16" s="23">
        <f t="shared" si="17"/>
        <v>0.12219574276086387</v>
      </c>
      <c r="CV16" s="21">
        <f t="shared" si="74"/>
        <v>0.16959058704132041</v>
      </c>
      <c r="CW16" s="108">
        <v>4</v>
      </c>
      <c r="CX16" s="108">
        <f t="shared" si="18"/>
        <v>109.765705</v>
      </c>
      <c r="CY16" s="108">
        <f t="shared" si="57"/>
        <v>-5.765704999999997</v>
      </c>
      <c r="CZ16" s="21">
        <f t="shared" si="19"/>
        <v>-7.7549375207539212E-2</v>
      </c>
      <c r="DA16" s="24">
        <f t="shared" si="20"/>
        <v>-0.16473442857142848</v>
      </c>
      <c r="DB16" s="21">
        <f t="shared" si="21"/>
        <v>-8.936234835962252E-2</v>
      </c>
      <c r="DC16" s="108">
        <v>3</v>
      </c>
      <c r="DD16" s="108">
        <v>5</v>
      </c>
      <c r="DE16" s="108">
        <f t="shared" si="22"/>
        <v>20.347295500000001</v>
      </c>
      <c r="DF16" s="108">
        <v>48</v>
      </c>
      <c r="DG16" s="108">
        <f t="shared" si="23"/>
        <v>85</v>
      </c>
      <c r="DH16" s="108">
        <f t="shared" si="24"/>
        <v>112.08657664813343</v>
      </c>
      <c r="DI16" s="49">
        <f t="shared" si="25"/>
        <v>0.75834236838935076</v>
      </c>
      <c r="DJ16" s="49">
        <f t="shared" si="26"/>
        <v>-0.21972693445065319</v>
      </c>
      <c r="DK16" s="108">
        <v>1</v>
      </c>
      <c r="DL16" s="108">
        <v>2</v>
      </c>
      <c r="DM16" s="108">
        <f t="shared" si="27"/>
        <v>3</v>
      </c>
      <c r="DN16" s="108">
        <f t="shared" si="28"/>
        <v>9.884034948371724</v>
      </c>
      <c r="DO16" s="49">
        <f t="shared" si="29"/>
        <v>0.30351976856316298</v>
      </c>
      <c r="DP16" s="49">
        <f t="shared" si="30"/>
        <v>-0.34297755168662197</v>
      </c>
      <c r="DQ16" s="108">
        <f t="shared" si="58"/>
        <v>4</v>
      </c>
      <c r="DR16" s="108">
        <f t="shared" si="31"/>
        <v>17.377009999999999</v>
      </c>
      <c r="DS16" s="108">
        <f t="shared" si="32"/>
        <v>15.237399561723885</v>
      </c>
      <c r="DT16" s="108">
        <f t="shared" si="59"/>
        <v>-15.347295500000001</v>
      </c>
      <c r="DU16" s="108">
        <f t="shared" si="60"/>
        <v>-13.377009999999999</v>
      </c>
      <c r="DV16" s="108">
        <f t="shared" si="33"/>
        <v>-12.237399561723885</v>
      </c>
      <c r="DW16" s="21">
        <f t="shared" si="34"/>
        <v>-0.56932184011215614</v>
      </c>
      <c r="DX16" s="21">
        <f t="shared" si="35"/>
        <v>-0.66087685673854091</v>
      </c>
      <c r="DY16" s="21">
        <f t="shared" si="36"/>
        <v>-0.62442167480731248</v>
      </c>
      <c r="DZ16" s="21">
        <f t="shared" si="61"/>
        <v>-2.6215146325352295E-2</v>
      </c>
      <c r="EA16" s="21">
        <f t="shared" si="62"/>
        <v>-0.35680995037666929</v>
      </c>
      <c r="EB16" s="24">
        <f t="shared" si="37"/>
        <v>-0.20987167135626508</v>
      </c>
      <c r="EC16" s="108">
        <v>12</v>
      </c>
      <c r="ED16" s="108">
        <f t="shared" si="75"/>
        <v>-8</v>
      </c>
      <c r="EE16" s="21">
        <v>-0.48099999999999998</v>
      </c>
      <c r="EF16" s="21">
        <v>-2.7E-2</v>
      </c>
      <c r="EG16" s="21">
        <f t="shared" si="76"/>
        <v>6.9429402809903229E-3</v>
      </c>
      <c r="EH16" s="28">
        <v>17775</v>
      </c>
      <c r="EI16" s="66">
        <v>17775.38</v>
      </c>
      <c r="EJ16" s="28">
        <v>79324</v>
      </c>
      <c r="EK16" s="21">
        <f t="shared" ref="EK16:EK47" si="89">(0.75*DJ16)+(0.25*DP16)</f>
        <v>-0.25053958875964538</v>
      </c>
      <c r="EL16" s="21">
        <f t="shared" si="63"/>
        <v>-0.38635626665385536</v>
      </c>
      <c r="EM16" s="28">
        <v>17308</v>
      </c>
      <c r="EN16" s="28">
        <v>35084</v>
      </c>
      <c r="EO16" s="28">
        <f t="shared" si="39"/>
        <v>86365.895000000004</v>
      </c>
      <c r="EP16" s="28">
        <v>53692</v>
      </c>
      <c r="EQ16" s="28">
        <f t="shared" si="64"/>
        <v>71000</v>
      </c>
      <c r="ER16" s="28">
        <f t="shared" si="40"/>
        <v>112560.7</v>
      </c>
      <c r="ES16" s="28">
        <f t="shared" si="41"/>
        <v>66521.219868517161</v>
      </c>
      <c r="ET16" s="28">
        <f t="shared" si="65"/>
        <v>-51281.895000000004</v>
      </c>
      <c r="EU16" s="28">
        <f t="shared" si="66"/>
        <v>-41560.699999999997</v>
      </c>
      <c r="EV16" s="28">
        <f t="shared" si="67"/>
        <v>-49213.219868517161</v>
      </c>
      <c r="EW16" s="21">
        <f t="shared" si="42"/>
        <v>-0.14916791536521157</v>
      </c>
      <c r="EX16" s="30">
        <f t="shared" si="43"/>
        <v>-0.2266316855721659</v>
      </c>
      <c r="EY16" s="30">
        <f t="shared" si="44"/>
        <v>-0.22307826784224799</v>
      </c>
      <c r="EZ16" s="30">
        <f t="shared" si="84"/>
        <v>-0.2165756770426254</v>
      </c>
      <c r="FA16" s="28">
        <v>72874.67</v>
      </c>
      <c r="FB16">
        <f t="shared" si="85"/>
        <v>-61549</v>
      </c>
      <c r="FC16" s="28">
        <f t="shared" si="69"/>
        <v>-55099.289999999994</v>
      </c>
      <c r="FD16" s="21">
        <v>-0.32200000000000001</v>
      </c>
      <c r="FE16" s="21">
        <f t="shared" si="78"/>
        <v>-0.32933879526045312</v>
      </c>
      <c r="FF16" s="21">
        <f t="shared" si="70"/>
        <v>-0.10496039493211057</v>
      </c>
      <c r="FG16" s="21">
        <f t="shared" si="71"/>
        <v>-0.30473864445486792</v>
      </c>
      <c r="FH16" s="66">
        <v>86986</v>
      </c>
      <c r="FI16" s="66">
        <f t="shared" si="45"/>
        <v>140678</v>
      </c>
      <c r="FJ16" s="66">
        <f t="shared" si="46"/>
        <v>117378.31612390786</v>
      </c>
      <c r="FK16" s="248">
        <f t="shared" si="47"/>
        <v>1.19850075078174</v>
      </c>
      <c r="FL16" s="24">
        <f t="shared" si="48"/>
        <v>0.23008770768730366</v>
      </c>
      <c r="FM16" s="21">
        <f t="shared" si="49"/>
        <v>-5.8288670180865754E-2</v>
      </c>
      <c r="FN16" s="21">
        <f t="shared" si="72"/>
        <v>-0.29148092613839782</v>
      </c>
    </row>
    <row r="17" spans="1:170" x14ac:dyDescent="0.25">
      <c r="A17" s="9" t="s">
        <v>52</v>
      </c>
      <c r="B17" s="9" t="s">
        <v>54</v>
      </c>
      <c r="C17" s="315">
        <f t="shared" si="0"/>
        <v>82</v>
      </c>
      <c r="D17" s="312">
        <v>0</v>
      </c>
      <c r="E17" s="312">
        <v>0</v>
      </c>
      <c r="F17" s="312">
        <v>0</v>
      </c>
      <c r="G17" s="315">
        <v>82</v>
      </c>
      <c r="H17" s="312">
        <v>0</v>
      </c>
      <c r="I17" s="312">
        <v>0</v>
      </c>
      <c r="J17" s="312">
        <v>0</v>
      </c>
      <c r="K17" s="331"/>
      <c r="L17" s="312">
        <v>6</v>
      </c>
      <c r="M17" s="327">
        <f t="shared" si="1"/>
        <v>7.3170731707317069E-2</v>
      </c>
      <c r="N17" s="327">
        <f>M17/M73</f>
        <v>1.1470420124109521E-3</v>
      </c>
      <c r="O17" s="312">
        <v>52</v>
      </c>
      <c r="P17" s="327">
        <f t="shared" si="2"/>
        <v>0.63414634146341464</v>
      </c>
      <c r="Q17" s="321">
        <f>P17/P73</f>
        <v>4.2940768481549728E-2</v>
      </c>
      <c r="R17" s="327">
        <f t="shared" si="3"/>
        <v>0.21341463414634146</v>
      </c>
      <c r="S17" s="321">
        <f>R17/R73</f>
        <v>4.1411522170261179E-3</v>
      </c>
      <c r="T17" s="321">
        <f t="shared" si="4"/>
        <v>1.1595473629695647E-2</v>
      </c>
      <c r="U17" s="320">
        <v>383890</v>
      </c>
      <c r="V17" s="332">
        <f t="shared" si="5"/>
        <v>4681.5853658536589</v>
      </c>
      <c r="W17" s="332"/>
      <c r="X17" s="321">
        <f>V17/V73</f>
        <v>6.01181294781922E-2</v>
      </c>
      <c r="Y17" s="333">
        <f t="shared" si="6"/>
        <v>3.100453596909427E-2</v>
      </c>
      <c r="Z17" s="333">
        <v>0.79900000000000004</v>
      </c>
      <c r="AA17" s="324">
        <v>0.72799999999999998</v>
      </c>
      <c r="AB17" s="314">
        <v>75</v>
      </c>
      <c r="AC17" s="203">
        <v>0.69062276932696665</v>
      </c>
      <c r="AD17" s="126">
        <f t="shared" si="87"/>
        <v>0.80038005245813226</v>
      </c>
      <c r="AE17" s="339">
        <v>66</v>
      </c>
      <c r="AF17" s="257">
        <v>277698.7424232816</v>
      </c>
      <c r="AG17" s="257">
        <f>AT17*BK$32</f>
        <v>249016.92224896196</v>
      </c>
      <c r="AH17" s="21">
        <f>C17*BA17</f>
        <v>4.2509435305846326</v>
      </c>
      <c r="AI17" s="57" t="e">
        <f>AU17*BK$9</f>
        <v>#DIV/0!</v>
      </c>
      <c r="AJ17" s="56" t="e">
        <f>AV17*BK$16</f>
        <v>#DIV/0!</v>
      </c>
      <c r="AK17" s="56" t="e">
        <f>SUM(AL17:AM17)</f>
        <v>#DIV/0!</v>
      </c>
      <c r="AL17" s="56" t="e">
        <f>AW17*BK$24</f>
        <v>#DIV/0!</v>
      </c>
      <c r="AM17" s="56" t="e">
        <f>AX17*BK$26</f>
        <v>#DIV/0!</v>
      </c>
      <c r="AN17" s="59">
        <f>AS17*BK$35</f>
        <v>98206.093160984281</v>
      </c>
      <c r="AO17" s="59">
        <f>AVERAGE(AF17,AR17,AN17)</f>
        <v>215313.86340817568</v>
      </c>
      <c r="AP17" s="257">
        <f>AVERAGE(AF17:AG17)</f>
        <v>263357.83233612176</v>
      </c>
      <c r="AQ17" s="283">
        <f>AO17-(AO$72*BE17)</f>
        <v>221247.70522756685</v>
      </c>
      <c r="AR17" s="56">
        <f>AP17+(AP$72*BF17)</f>
        <v>270036.75464026118</v>
      </c>
      <c r="AS17" s="59">
        <f>AB17*BE17</f>
        <v>1.6835312468179591</v>
      </c>
      <c r="AT17" s="59">
        <f>AB17*BF17</f>
        <v>4.4138068107481221</v>
      </c>
      <c r="AU17" s="21" t="e">
        <f>AB17*BG17</f>
        <v>#DIV/0!</v>
      </c>
      <c r="AV17" s="21" t="e">
        <f t="shared" ref="AV17:AV18" si="90">AB17*BB17</f>
        <v>#DIV/0!</v>
      </c>
      <c r="AW17" s="21" t="e">
        <f t="shared" ref="AW17:AW18" si="91">AB17*BC17</f>
        <v>#DIV/0!</v>
      </c>
      <c r="AX17" s="21" t="e">
        <f>AB17*BD17</f>
        <v>#DIV/0!</v>
      </c>
      <c r="AY17" s="44" t="s">
        <v>434</v>
      </c>
      <c r="AZ17" s="21"/>
      <c r="BA17" s="21">
        <f>AA17/BH$2</f>
        <v>5.1840774763227231E-2</v>
      </c>
      <c r="BB17" s="24" t="e">
        <f>FF17/BK$14</f>
        <v>#DIV/0!</v>
      </c>
      <c r="BC17" s="24" t="e">
        <f>DZ17/BK$19</f>
        <v>#DIV/0!</v>
      </c>
      <c r="BD17" s="24" t="e">
        <f>EY17/BK$21</f>
        <v>#DIV/0!</v>
      </c>
      <c r="BE17" s="277">
        <f>FN17/BK$26</f>
        <v>2.2447083290906122E-2</v>
      </c>
      <c r="BF17" s="24">
        <f>FG17/BK$29</f>
        <v>5.8850757476641626E-2</v>
      </c>
      <c r="BG17" s="210" t="e">
        <f>AC17/BK$5</f>
        <v>#DIV/0!</v>
      </c>
      <c r="BK17" s="15"/>
      <c r="BL17">
        <v>194</v>
      </c>
      <c r="BM17">
        <v>194</v>
      </c>
      <c r="BN17">
        <f t="shared" si="88"/>
        <v>0</v>
      </c>
      <c r="BO17">
        <v>186</v>
      </c>
      <c r="BP17">
        <v>284</v>
      </c>
      <c r="BQ17" s="108">
        <v>186.94006999999999</v>
      </c>
      <c r="BR17">
        <f t="shared" si="81"/>
        <v>8</v>
      </c>
      <c r="BS17">
        <v>372</v>
      </c>
      <c r="BT17">
        <v>201</v>
      </c>
      <c r="BV17" s="28">
        <v>0</v>
      </c>
      <c r="BW17" s="28">
        <f>AVERAGE(AQ17,AR17,BV17)</f>
        <v>163761.48662260934</v>
      </c>
      <c r="BX17" s="436">
        <f>BW17-(BZ17*BW$72)</f>
        <v>163761.48662260934</v>
      </c>
      <c r="BY17" s="21"/>
      <c r="BZ17" s="21"/>
      <c r="CC17">
        <v>88</v>
      </c>
      <c r="CD17">
        <f t="shared" si="50"/>
        <v>289</v>
      </c>
      <c r="CE17" s="28">
        <f t="shared" si="9"/>
        <v>290.35027500000001</v>
      </c>
      <c r="CF17" s="108">
        <f t="shared" si="10"/>
        <v>163.16925000000001</v>
      </c>
      <c r="CG17" s="28">
        <f t="shared" si="11"/>
        <v>319.73362500000002</v>
      </c>
      <c r="CH17" s="108">
        <f t="shared" si="12"/>
        <v>245.79072315558801</v>
      </c>
      <c r="CI17" s="108">
        <v>235.2071</v>
      </c>
      <c r="CJ17" s="108">
        <f t="shared" si="82"/>
        <v>38.209276844411988</v>
      </c>
      <c r="CK17" s="108">
        <f t="shared" si="83"/>
        <v>48.792900000000003</v>
      </c>
      <c r="CL17" s="108">
        <f t="shared" si="53"/>
        <v>7.0599300000000085</v>
      </c>
      <c r="CM17" s="21">
        <v>0</v>
      </c>
      <c r="CN17" s="28">
        <f t="shared" si="54"/>
        <v>-1.3502750000000106</v>
      </c>
      <c r="CO17" s="108">
        <f t="shared" si="55"/>
        <v>37.830749999999995</v>
      </c>
      <c r="CP17" s="21">
        <f t="shared" si="13"/>
        <v>-3.7370593014493345E-2</v>
      </c>
      <c r="CQ17" s="23">
        <f t="shared" si="14"/>
        <v>0.31744369086723795</v>
      </c>
      <c r="CR17" s="28">
        <f t="shared" si="56"/>
        <v>52.266374999999982</v>
      </c>
      <c r="CS17" s="23">
        <f t="shared" si="15"/>
        <v>0.26816282288687304</v>
      </c>
      <c r="CT17" s="23">
        <f t="shared" si="16"/>
        <v>0.25594030435788068</v>
      </c>
      <c r="CU17" s="21">
        <f t="shared" si="17"/>
        <v>8.7353451013606406E-3</v>
      </c>
      <c r="CV17" s="21">
        <f t="shared" si="74"/>
        <v>1.8891721755178253E-2</v>
      </c>
      <c r="CW17" s="108">
        <v>55</v>
      </c>
      <c r="CX17" s="108">
        <f t="shared" si="18"/>
        <v>235.21222499999999</v>
      </c>
      <c r="CY17" s="108">
        <f t="shared" si="57"/>
        <v>48.787775000000011</v>
      </c>
      <c r="CZ17" s="23">
        <f t="shared" si="19"/>
        <v>0.28938116227459587</v>
      </c>
      <c r="DA17" s="24">
        <f t="shared" si="20"/>
        <v>0.65050366666666681</v>
      </c>
      <c r="DB17" s="21">
        <f t="shared" si="21"/>
        <v>0.1904687347125249</v>
      </c>
      <c r="DC17" s="108">
        <v>48</v>
      </c>
      <c r="DD17" s="108">
        <v>88</v>
      </c>
      <c r="DE17" s="108">
        <f t="shared" si="22"/>
        <v>43.601347500000003</v>
      </c>
      <c r="DF17" s="108">
        <v>73</v>
      </c>
      <c r="DG17" s="108">
        <f t="shared" si="23"/>
        <v>161</v>
      </c>
      <c r="DH17" s="108">
        <f t="shared" si="24"/>
        <v>217.57982525814137</v>
      </c>
      <c r="DI17" s="49">
        <f t="shared" si="25"/>
        <v>0.73995831097385134</v>
      </c>
      <c r="DJ17" s="49">
        <f t="shared" si="26"/>
        <v>-0.24074707520789748</v>
      </c>
      <c r="DK17" s="108">
        <v>9</v>
      </c>
      <c r="DL17" s="108">
        <v>7</v>
      </c>
      <c r="DM17" s="108">
        <f t="shared" si="27"/>
        <v>16</v>
      </c>
      <c r="DN17" s="108">
        <f t="shared" si="28"/>
        <v>19.186656076250994</v>
      </c>
      <c r="DO17" s="49">
        <f t="shared" si="29"/>
        <v>0.83391289948666991</v>
      </c>
      <c r="DP17" s="49">
        <f t="shared" si="30"/>
        <v>-8.8561729673060738E-2</v>
      </c>
      <c r="DQ17" s="108">
        <f t="shared" si="58"/>
        <v>57</v>
      </c>
      <c r="DR17" s="108">
        <f t="shared" si="31"/>
        <v>37.236449999999998</v>
      </c>
      <c r="DS17" s="108">
        <f t="shared" si="32"/>
        <v>32.651570489408329</v>
      </c>
      <c r="DT17" s="108">
        <f t="shared" si="59"/>
        <v>44.398652499999997</v>
      </c>
      <c r="DU17" s="108">
        <f t="shared" si="60"/>
        <v>19.763550000000002</v>
      </c>
      <c r="DV17" s="108">
        <f t="shared" si="33"/>
        <v>15.348429510591671</v>
      </c>
      <c r="DW17" s="21">
        <f t="shared" si="34"/>
        <v>1.2782092736056347</v>
      </c>
      <c r="DX17" s="21">
        <f t="shared" si="35"/>
        <v>0.77653117455009146</v>
      </c>
      <c r="DY17" s="21">
        <f t="shared" si="36"/>
        <v>0.78316410380536317</v>
      </c>
      <c r="DZ17" s="23">
        <f t="shared" si="61"/>
        <v>0.52067443556656345</v>
      </c>
      <c r="EA17" s="23">
        <f t="shared" si="62"/>
        <v>0.43387379410176924</v>
      </c>
      <c r="EB17" s="23">
        <f t="shared" si="37"/>
        <v>0.38774625421975129</v>
      </c>
      <c r="EC17" s="108">
        <v>26</v>
      </c>
      <c r="ED17" s="108">
        <f t="shared" si="75"/>
        <v>29</v>
      </c>
      <c r="EE17" s="21">
        <v>0.99299999999999999</v>
      </c>
      <c r="EF17" s="21">
        <v>0.248</v>
      </c>
      <c r="EG17" s="21">
        <f t="shared" si="76"/>
        <v>0.26241879131638368</v>
      </c>
      <c r="EH17" s="28">
        <v>430588</v>
      </c>
      <c r="EI17" s="66">
        <v>430587.17000000004</v>
      </c>
      <c r="EJ17" s="28">
        <v>166217</v>
      </c>
      <c r="EK17" s="21">
        <f t="shared" si="89"/>
        <v>-0.20270073882418829</v>
      </c>
      <c r="EL17" s="23">
        <f t="shared" si="63"/>
        <v>0.16610484887665286</v>
      </c>
      <c r="EM17" s="28">
        <v>379002</v>
      </c>
      <c r="EN17" s="28">
        <v>489886</v>
      </c>
      <c r="EO17" s="28">
        <f t="shared" si="39"/>
        <v>185069.77500000002</v>
      </c>
      <c r="EP17" s="28">
        <v>51123</v>
      </c>
      <c r="EQ17" s="28">
        <f t="shared" si="64"/>
        <v>430125</v>
      </c>
      <c r="ER17" s="28">
        <f t="shared" si="40"/>
        <v>241201.5</v>
      </c>
      <c r="ES17" s="28">
        <f t="shared" si="41"/>
        <v>142545.4711468225</v>
      </c>
      <c r="ET17" s="28">
        <f t="shared" si="65"/>
        <v>304816.22499999998</v>
      </c>
      <c r="EU17" s="28">
        <f t="shared" si="66"/>
        <v>188923.5</v>
      </c>
      <c r="EV17" s="28">
        <f t="shared" si="67"/>
        <v>236456.5288531775</v>
      </c>
      <c r="EW17" s="21">
        <f t="shared" si="42"/>
        <v>0.40233470938925275</v>
      </c>
      <c r="EX17" s="30">
        <f t="shared" si="43"/>
        <v>1.0889054169125989</v>
      </c>
      <c r="EY17" s="201">
        <f t="shared" si="44"/>
        <v>1.2006350806765651</v>
      </c>
      <c r="EZ17" s="201">
        <f t="shared" si="84"/>
        <v>0.66820991929689033</v>
      </c>
      <c r="FA17" s="28">
        <v>155957.32</v>
      </c>
      <c r="FB17">
        <f t="shared" si="85"/>
        <v>264371</v>
      </c>
      <c r="FC17" s="28">
        <f t="shared" si="69"/>
        <v>274629.85000000003</v>
      </c>
      <c r="FD17" s="21">
        <v>1.4470000000000001</v>
      </c>
      <c r="FE17" s="21">
        <f t="shared" si="78"/>
        <v>1.6073219441707549</v>
      </c>
      <c r="FF17" s="23">
        <f t="shared" si="70"/>
        <v>0.79265869361056418</v>
      </c>
      <c r="FG17" s="23">
        <f t="shared" si="71"/>
        <v>0.69588644322610116</v>
      </c>
      <c r="FH17" s="66">
        <v>35000</v>
      </c>
      <c r="FI17" s="66">
        <f t="shared" si="45"/>
        <v>86123</v>
      </c>
      <c r="FJ17" s="66">
        <f t="shared" si="46"/>
        <v>227852.02541699761</v>
      </c>
      <c r="FK17" s="191">
        <f t="shared" si="47"/>
        <v>0.37797776799387311</v>
      </c>
      <c r="FL17" s="24">
        <f t="shared" si="48"/>
        <v>-0.23290282324597092</v>
      </c>
      <c r="FM17" s="21">
        <f t="shared" si="49"/>
        <v>-0.21478157259290134</v>
      </c>
      <c r="FN17" s="23">
        <f t="shared" si="72"/>
        <v>0.26059679308169281</v>
      </c>
    </row>
    <row r="18" spans="1:170" x14ac:dyDescent="0.25">
      <c r="A18" s="7" t="s">
        <v>52</v>
      </c>
      <c r="B18" s="7" t="s">
        <v>55</v>
      </c>
      <c r="C18" s="315">
        <f t="shared" si="0"/>
        <v>73</v>
      </c>
      <c r="D18" s="312">
        <v>0</v>
      </c>
      <c r="E18" s="312">
        <v>0</v>
      </c>
      <c r="F18" s="312">
        <v>0</v>
      </c>
      <c r="G18" s="315">
        <v>73</v>
      </c>
      <c r="H18" s="312">
        <v>0</v>
      </c>
      <c r="I18" s="312">
        <v>0</v>
      </c>
      <c r="J18" s="312">
        <v>0</v>
      </c>
      <c r="K18" s="331"/>
      <c r="L18" s="312">
        <v>69</v>
      </c>
      <c r="M18" s="327">
        <f t="shared" si="1"/>
        <v>0.9452054794520548</v>
      </c>
      <c r="N18" s="327">
        <f>M18/M73</f>
        <v>1.4817268735664763E-2</v>
      </c>
      <c r="O18" s="312">
        <v>17.5</v>
      </c>
      <c r="P18" s="327">
        <f t="shared" si="2"/>
        <v>0.23972602739726026</v>
      </c>
      <c r="Q18" s="321">
        <f>P18/P73</f>
        <v>1.6232877442313977E-2</v>
      </c>
      <c r="R18" s="327">
        <f t="shared" si="3"/>
        <v>0.76883561643835618</v>
      </c>
      <c r="S18" s="321">
        <f>R18/R73</f>
        <v>1.4918683202198397E-2</v>
      </c>
      <c r="T18" s="321">
        <f t="shared" si="4"/>
        <v>1.5171170912327068E-2</v>
      </c>
      <c r="U18" s="320">
        <v>7597</v>
      </c>
      <c r="V18" s="320">
        <f t="shared" si="5"/>
        <v>104.06849315068493</v>
      </c>
      <c r="W18" s="320"/>
      <c r="X18" s="321">
        <f>V18/V73</f>
        <v>1.3363855738839907E-3</v>
      </c>
      <c r="Y18" s="322">
        <f t="shared" si="6"/>
        <v>9.6372567769498364E-3</v>
      </c>
      <c r="Z18" s="322">
        <v>-0.19500000000000001</v>
      </c>
      <c r="AA18" s="323">
        <v>-8.2000000000000003E-2</v>
      </c>
      <c r="AB18" s="314">
        <v>65</v>
      </c>
      <c r="AC18" s="203">
        <v>0.12774271297711218</v>
      </c>
      <c r="AD18" s="124">
        <f t="shared" si="87"/>
        <v>0.20422565134799822</v>
      </c>
      <c r="AE18" s="339">
        <v>66</v>
      </c>
      <c r="AF18" s="257">
        <v>0</v>
      </c>
      <c r="AG18" s="257">
        <v>0</v>
      </c>
      <c r="AH18" s="21"/>
      <c r="AI18" s="57" t="e">
        <f>AU18*BK$9</f>
        <v>#DIV/0!</v>
      </c>
      <c r="AJ18" s="56" t="e">
        <f>AV18*BK$16</f>
        <v>#DIV/0!</v>
      </c>
      <c r="AK18" s="56" t="e">
        <f>SUM(AL18:AM18)</f>
        <v>#DIV/0!</v>
      </c>
      <c r="AL18" s="56" t="e">
        <f>AW18*BK$24</f>
        <v>#DIV/0!</v>
      </c>
      <c r="AM18" s="59"/>
      <c r="AN18" s="59">
        <f>AS18*BK$35</f>
        <v>40427.613572025431</v>
      </c>
      <c r="AO18" s="59">
        <f>AVERAGE(AF18,AR18,AN18)</f>
        <v>13475.871190675143</v>
      </c>
      <c r="AP18" s="257"/>
      <c r="AQ18" s="283">
        <f>AO18-(AO$72*BE18)</f>
        <v>16294.406911953138</v>
      </c>
      <c r="AR18" s="59">
        <v>0</v>
      </c>
      <c r="AS18" s="59">
        <f>AB18*BE18</f>
        <v>0.6930440718298142</v>
      </c>
      <c r="AT18" s="59"/>
      <c r="AU18" s="21" t="e">
        <f>AB18*BG18</f>
        <v>#DIV/0!</v>
      </c>
      <c r="AV18" s="21" t="e">
        <f t="shared" si="90"/>
        <v>#DIV/0!</v>
      </c>
      <c r="AW18" s="21" t="e">
        <f t="shared" si="91"/>
        <v>#DIV/0!</v>
      </c>
      <c r="AX18" s="21"/>
      <c r="AY18" s="127">
        <v>3150486.5702092429</v>
      </c>
      <c r="AZ18" s="21"/>
      <c r="BA18" s="21"/>
      <c r="BB18" s="24" t="e">
        <f>FF18/BK$14</f>
        <v>#DIV/0!</v>
      </c>
      <c r="BC18" s="24" t="e">
        <f>DZ18/BK$19</f>
        <v>#DIV/0!</v>
      </c>
      <c r="BD18" s="24"/>
      <c r="BE18" s="277">
        <f>FN18/BK$26</f>
        <v>1.0662216489689449E-2</v>
      </c>
      <c r="BF18" s="24"/>
      <c r="BG18" s="210" t="e">
        <f>AC18/BK$5</f>
        <v>#DIV/0!</v>
      </c>
      <c r="BK18" s="267"/>
      <c r="BL18">
        <v>191</v>
      </c>
      <c r="BM18">
        <v>191</v>
      </c>
      <c r="BN18">
        <f t="shared" si="88"/>
        <v>0</v>
      </c>
      <c r="BO18">
        <v>165</v>
      </c>
      <c r="BP18">
        <v>224</v>
      </c>
      <c r="BQ18" s="108">
        <v>166.42225999999999</v>
      </c>
      <c r="BR18">
        <f t="shared" si="81"/>
        <v>26</v>
      </c>
      <c r="BS18">
        <v>345</v>
      </c>
      <c r="BT18">
        <v>128</v>
      </c>
      <c r="BV18" s="28">
        <v>0</v>
      </c>
      <c r="BW18" s="28">
        <f>AVERAGE(AQ18,AR18,BV18)</f>
        <v>5431.4689706510462</v>
      </c>
      <c r="BX18" s="436">
        <f>BW18-(BZ18*BW$72)</f>
        <v>5431.4689706510462</v>
      </c>
      <c r="BY18" s="21"/>
      <c r="BZ18" s="21"/>
      <c r="CC18">
        <v>115</v>
      </c>
      <c r="CD18">
        <f t="shared" si="50"/>
        <v>243</v>
      </c>
      <c r="CE18" s="28">
        <f t="shared" si="9"/>
        <v>251.63690500000001</v>
      </c>
      <c r="CF18" s="108">
        <f t="shared" si="10"/>
        <v>141.41335000000001</v>
      </c>
      <c r="CG18" s="28">
        <f t="shared" si="11"/>
        <v>277.10247500000003</v>
      </c>
      <c r="CH18" s="108">
        <f t="shared" si="12"/>
        <v>213.01862673484294</v>
      </c>
      <c r="CI18" s="108">
        <v>203.84614999999999</v>
      </c>
      <c r="CJ18" s="108">
        <f t="shared" si="82"/>
        <v>10.98137326515706</v>
      </c>
      <c r="CK18" s="108">
        <f t="shared" si="83"/>
        <v>20.153850000000006</v>
      </c>
      <c r="CL18" s="108">
        <f t="shared" si="53"/>
        <v>24.577740000000006</v>
      </c>
      <c r="CM18" s="21">
        <v>0.161</v>
      </c>
      <c r="CN18" s="28">
        <f t="shared" si="54"/>
        <v>-8.6369050000000129</v>
      </c>
      <c r="CO18" s="108">
        <f t="shared" si="55"/>
        <v>-13.413350000000008</v>
      </c>
      <c r="CP18" s="21">
        <f t="shared" si="13"/>
        <v>-7.8027024384280885E-2</v>
      </c>
      <c r="CQ18" s="21">
        <f t="shared" si="14"/>
        <v>-0.15861316579602225</v>
      </c>
      <c r="CR18" s="28">
        <f t="shared" si="56"/>
        <v>67.897524999999973</v>
      </c>
      <c r="CS18" s="23">
        <f t="shared" si="15"/>
        <v>0.35066057044562138</v>
      </c>
      <c r="CT18" s="21">
        <f t="shared" si="16"/>
        <v>7.3557424999076665E-2</v>
      </c>
      <c r="CU18" s="23">
        <f t="shared" si="17"/>
        <v>0.12656087698347354</v>
      </c>
      <c r="CV18" s="21">
        <f t="shared" si="74"/>
        <v>0.17538838775186538</v>
      </c>
      <c r="CW18" s="108">
        <v>40</v>
      </c>
      <c r="CX18" s="108">
        <f t="shared" si="18"/>
        <v>203.850595</v>
      </c>
      <c r="CY18" s="108">
        <f t="shared" si="57"/>
        <v>20.149405000000002</v>
      </c>
      <c r="CZ18" s="21">
        <f t="shared" si="19"/>
        <v>9.6757474533460855E-2</v>
      </c>
      <c r="DA18" s="24">
        <f t="shared" si="20"/>
        <v>0.3099908461538462</v>
      </c>
      <c r="DB18" s="21">
        <f t="shared" si="21"/>
        <v>7.3587455586056394E-2</v>
      </c>
      <c r="DC18" s="108">
        <v>54</v>
      </c>
      <c r="DD18" s="108">
        <v>65</v>
      </c>
      <c r="DE18" s="108">
        <f t="shared" si="22"/>
        <v>37.787834500000002</v>
      </c>
      <c r="DF18" s="108">
        <v>71</v>
      </c>
      <c r="DG18" s="108">
        <f t="shared" si="23"/>
        <v>186</v>
      </c>
      <c r="DH18" s="108">
        <f t="shared" si="24"/>
        <v>217.57982525814137</v>
      </c>
      <c r="DI18" s="49">
        <f t="shared" si="25"/>
        <v>0.85485866982072267</v>
      </c>
      <c r="DJ18" s="49">
        <f t="shared" si="26"/>
        <v>-0.1093711954751207</v>
      </c>
      <c r="DK18" s="108">
        <v>10</v>
      </c>
      <c r="DL18" s="108">
        <v>6</v>
      </c>
      <c r="DM18" s="108">
        <f t="shared" si="27"/>
        <v>16</v>
      </c>
      <c r="DN18" s="108">
        <f t="shared" si="28"/>
        <v>19.186656076250994</v>
      </c>
      <c r="DO18" s="49">
        <f t="shared" si="29"/>
        <v>0.83391289948666991</v>
      </c>
      <c r="DP18" s="49">
        <f t="shared" si="30"/>
        <v>-8.8561729673060738E-2</v>
      </c>
      <c r="DQ18" s="108">
        <f t="shared" si="58"/>
        <v>64</v>
      </c>
      <c r="DR18" s="108">
        <f t="shared" si="31"/>
        <v>32.271589999999996</v>
      </c>
      <c r="DS18" s="108">
        <f t="shared" si="32"/>
        <v>28.298027757487215</v>
      </c>
      <c r="DT18" s="108">
        <f t="shared" si="59"/>
        <v>27.212165499999998</v>
      </c>
      <c r="DU18" s="108">
        <f t="shared" si="60"/>
        <v>31.728410000000004</v>
      </c>
      <c r="DV18" s="108">
        <f t="shared" si="33"/>
        <v>25.701972242512785</v>
      </c>
      <c r="DW18" s="21">
        <f t="shared" si="34"/>
        <v>0.74674947539461078</v>
      </c>
      <c r="DX18" s="21">
        <f t="shared" si="35"/>
        <v>1.2954839580046893</v>
      </c>
      <c r="DY18" s="21">
        <f t="shared" si="36"/>
        <v>1.3114606965779323</v>
      </c>
      <c r="DZ18" s="23">
        <f t="shared" si="61"/>
        <v>0.4496827966828687</v>
      </c>
      <c r="EA18" s="23">
        <f t="shared" si="62"/>
        <v>0.20890529979746639</v>
      </c>
      <c r="EB18" s="23">
        <f t="shared" si="37"/>
        <v>0.38303324289379059</v>
      </c>
      <c r="EC18" s="108">
        <v>23</v>
      </c>
      <c r="ED18" s="108">
        <f t="shared" si="75"/>
        <v>17</v>
      </c>
      <c r="EE18" s="21">
        <v>0.51500000000000001</v>
      </c>
      <c r="EF18" s="21">
        <v>0.249</v>
      </c>
      <c r="EG18" s="21">
        <f t="shared" si="76"/>
        <v>0.26029129081389901</v>
      </c>
      <c r="EH18" s="28">
        <v>40800</v>
      </c>
      <c r="EI18" s="66">
        <v>161493.44</v>
      </c>
      <c r="EJ18" s="28">
        <v>149727</v>
      </c>
      <c r="EK18" s="21">
        <f t="shared" si="89"/>
        <v>-0.10416882902460571</v>
      </c>
      <c r="EL18" s="23">
        <f t="shared" si="63"/>
        <v>0.26535072121296166</v>
      </c>
      <c r="EM18" s="28">
        <v>63175</v>
      </c>
      <c r="EN18" s="28">
        <v>70772</v>
      </c>
      <c r="EO18" s="28">
        <f t="shared" si="39"/>
        <v>160393.80500000002</v>
      </c>
      <c r="EP18" s="28">
        <v>129630</v>
      </c>
      <c r="EQ18" s="28">
        <f t="shared" si="64"/>
        <v>192805</v>
      </c>
      <c r="ER18" s="28">
        <f t="shared" si="40"/>
        <v>209041.3</v>
      </c>
      <c r="ES18" s="28">
        <f t="shared" si="41"/>
        <v>123539.40832724616</v>
      </c>
      <c r="ET18" s="28">
        <f t="shared" si="65"/>
        <v>-89621.805000000022</v>
      </c>
      <c r="EU18" s="28">
        <f t="shared" si="66"/>
        <v>-16236.299999999988</v>
      </c>
      <c r="EV18" s="28">
        <f t="shared" si="67"/>
        <v>-60364.408327246158</v>
      </c>
      <c r="EW18" s="21">
        <f t="shared" si="42"/>
        <v>-8.8571687639701691E-2</v>
      </c>
      <c r="EX18" s="30">
        <f t="shared" si="43"/>
        <v>-0.27798399788350381</v>
      </c>
      <c r="EY18" s="30">
        <f t="shared" si="44"/>
        <v>-0.37636478799576628</v>
      </c>
      <c r="EZ18" s="201">
        <f t="shared" si="84"/>
        <v>0.11862634658287281</v>
      </c>
      <c r="FA18" s="28">
        <v>140068.21</v>
      </c>
      <c r="FB18">
        <f t="shared" si="85"/>
        <v>-108927</v>
      </c>
      <c r="FC18" s="28">
        <f t="shared" si="69"/>
        <v>21425.23000000001</v>
      </c>
      <c r="FD18" s="21">
        <v>-0.57899999999999996</v>
      </c>
      <c r="FE18" s="21">
        <f t="shared" si="78"/>
        <v>0.12012719214914699</v>
      </c>
      <c r="FF18" s="23">
        <f t="shared" si="70"/>
        <v>0.11926376281141471</v>
      </c>
      <c r="FG18" s="21">
        <f t="shared" si="71"/>
        <v>1.4149580725078284E-2</v>
      </c>
      <c r="FH18" s="66">
        <v>129671</v>
      </c>
      <c r="FI18" s="66">
        <f t="shared" si="45"/>
        <v>259301</v>
      </c>
      <c r="FJ18" s="66">
        <f t="shared" si="46"/>
        <v>227852.02541699761</v>
      </c>
      <c r="FK18" s="248">
        <f t="shared" si="47"/>
        <v>1.1380236779789288</v>
      </c>
      <c r="FL18" s="24">
        <f t="shared" si="48"/>
        <v>0.19596275002782648</v>
      </c>
      <c r="FM18" s="21">
        <f t="shared" si="49"/>
        <v>1.5883802596367166E-2</v>
      </c>
      <c r="FN18" s="23">
        <f t="shared" si="72"/>
        <v>0.12378175767189631</v>
      </c>
    </row>
    <row r="19" spans="1:170" x14ac:dyDescent="0.25">
      <c r="A19" s="7" t="s">
        <v>52</v>
      </c>
      <c r="B19" s="7" t="s">
        <v>56</v>
      </c>
      <c r="C19" s="315">
        <f t="shared" si="0"/>
        <v>90</v>
      </c>
      <c r="D19" s="312">
        <v>0</v>
      </c>
      <c r="E19" s="312">
        <v>0</v>
      </c>
      <c r="F19" s="312">
        <v>0</v>
      </c>
      <c r="G19" s="315">
        <v>90</v>
      </c>
      <c r="H19" s="312">
        <v>0</v>
      </c>
      <c r="I19" s="312">
        <v>0</v>
      </c>
      <c r="J19" s="312">
        <v>0</v>
      </c>
      <c r="K19" s="331"/>
      <c r="L19" s="312">
        <v>102.5</v>
      </c>
      <c r="M19" s="323">
        <f t="shared" si="1"/>
        <v>1.1388888888888888</v>
      </c>
      <c r="N19" s="327">
        <f>M19/M73</f>
        <v>1.7853496507988984E-2</v>
      </c>
      <c r="O19" s="312">
        <v>16</v>
      </c>
      <c r="P19" s="327">
        <f t="shared" si="2"/>
        <v>0.17777777777777778</v>
      </c>
      <c r="Q19" s="321">
        <f>P19/P73</f>
        <v>1.2038095779443E-2</v>
      </c>
      <c r="R19" s="327">
        <f t="shared" si="3"/>
        <v>0.89861111111111103</v>
      </c>
      <c r="S19" s="321">
        <f>R19/R73</f>
        <v>1.7436880136674892E-2</v>
      </c>
      <c r="T19" s="321">
        <f t="shared" si="4"/>
        <v>1.6399646325852488E-2</v>
      </c>
      <c r="U19" s="320">
        <v>132415</v>
      </c>
      <c r="V19" s="332">
        <f t="shared" si="5"/>
        <v>1471.2777777777778</v>
      </c>
      <c r="W19" s="332"/>
      <c r="X19" s="321">
        <f>V19/V73</f>
        <v>1.8893272477303834E-2</v>
      </c>
      <c r="Y19" s="322">
        <f t="shared" si="6"/>
        <v>1.7397096786433027E-2</v>
      </c>
      <c r="Z19" s="333">
        <v>0.89500000000000002</v>
      </c>
      <c r="AA19" s="323">
        <v>-0.246</v>
      </c>
      <c r="AB19" s="314">
        <v>92</v>
      </c>
      <c r="AC19" s="202">
        <v>-0.45636226569593985</v>
      </c>
      <c r="AD19" s="124">
        <f t="shared" si="87"/>
        <v>-0.18307730306464509</v>
      </c>
      <c r="AE19" s="339">
        <v>56</v>
      </c>
      <c r="AF19" s="257">
        <v>0</v>
      </c>
      <c r="AG19" s="257">
        <v>0</v>
      </c>
      <c r="AH19" s="21"/>
      <c r="AI19" s="21"/>
      <c r="AJ19" s="44"/>
      <c r="AK19" s="59"/>
      <c r="AL19" s="70"/>
      <c r="AM19" s="59"/>
      <c r="AN19" s="59">
        <f>AS19*BK$35</f>
        <v>483340.94687104615</v>
      </c>
      <c r="AO19" s="59">
        <f>AVERAGE(AF19,AR19,AN19)</f>
        <v>161113.64895701539</v>
      </c>
      <c r="AP19" s="257"/>
      <c r="AQ19" s="283">
        <f>AO19-(AO$72*BE19)</f>
        <v>184921.73894055226</v>
      </c>
      <c r="AR19" s="59">
        <v>0</v>
      </c>
      <c r="AS19" s="59">
        <f>AB19*BE19</f>
        <v>8.2858360487887026</v>
      </c>
      <c r="AT19" s="59"/>
      <c r="AU19" s="21"/>
      <c r="AV19" s="21"/>
      <c r="AW19" s="21"/>
      <c r="AX19" s="21"/>
      <c r="AY19" s="21"/>
      <c r="AZ19" s="21"/>
      <c r="BA19" s="21"/>
      <c r="BB19" s="24"/>
      <c r="BC19" s="24"/>
      <c r="BD19" s="24"/>
      <c r="BE19" s="277">
        <f>FN19/BK$26</f>
        <v>9.0063435312920687E-2</v>
      </c>
      <c r="BF19" s="24"/>
      <c r="BG19" s="24"/>
      <c r="BK19" s="24"/>
      <c r="BL19">
        <v>197</v>
      </c>
      <c r="BM19">
        <v>197</v>
      </c>
      <c r="BN19">
        <f t="shared" si="88"/>
        <v>0</v>
      </c>
      <c r="BO19">
        <v>204</v>
      </c>
      <c r="BP19">
        <v>242</v>
      </c>
      <c r="BQ19" s="108">
        <v>205.17813000000001</v>
      </c>
      <c r="BR19">
        <f t="shared" si="81"/>
        <v>-7</v>
      </c>
      <c r="BS19">
        <v>324</v>
      </c>
      <c r="BT19">
        <v>182</v>
      </c>
      <c r="BV19" s="28">
        <f>BY19*CB$4</f>
        <v>563172.97950164392</v>
      </c>
      <c r="BW19" s="28">
        <f>AVERAGE(AQ19,AR19,BV19)</f>
        <v>249364.90614739872</v>
      </c>
      <c r="BX19" s="436">
        <f>BW19-(BZ19*BW$72)</f>
        <v>229855.60643336023</v>
      </c>
      <c r="BY19" s="21">
        <f>AE19*BZ19</f>
        <v>7.8777328894204652</v>
      </c>
      <c r="BZ19" s="21">
        <f>FM19/CB3</f>
        <v>0.14067380159679402</v>
      </c>
      <c r="CC19">
        <v>163</v>
      </c>
      <c r="CD19">
        <f t="shared" si="50"/>
        <v>345</v>
      </c>
      <c r="CE19" s="28">
        <f t="shared" si="9"/>
        <v>356.163004</v>
      </c>
      <c r="CF19" s="108">
        <f t="shared" si="10"/>
        <v>200.15428</v>
      </c>
      <c r="CG19" s="28">
        <f t="shared" si="11"/>
        <v>392.20657999999997</v>
      </c>
      <c r="CH19" s="108">
        <f t="shared" si="12"/>
        <v>301.50328707085464</v>
      </c>
      <c r="CI19" s="108">
        <v>288.52071000000001</v>
      </c>
      <c r="CJ19" s="108">
        <f t="shared" si="82"/>
        <v>-59.50328707085464</v>
      </c>
      <c r="CK19" s="108">
        <f t="shared" si="83"/>
        <v>-46.520710000000008</v>
      </c>
      <c r="CL19" s="108">
        <f t="shared" si="53"/>
        <v>-8.1781300000000101</v>
      </c>
      <c r="CM19" s="21">
        <v>-0.13400000000000001</v>
      </c>
      <c r="CN19" s="28">
        <f t="shared" si="54"/>
        <v>-11.163004000000001</v>
      </c>
      <c r="CO19" s="108">
        <f t="shared" si="55"/>
        <v>-18.15428</v>
      </c>
      <c r="CP19" s="21">
        <f t="shared" si="13"/>
        <v>-9.2121629246444653E-2</v>
      </c>
      <c r="CQ19" s="21">
        <f t="shared" si="14"/>
        <v>-0.20265632849105536</v>
      </c>
      <c r="CR19" s="28">
        <f t="shared" si="56"/>
        <v>-68.206579999999974</v>
      </c>
      <c r="CS19" s="21">
        <f t="shared" si="15"/>
        <v>-0.367666750064986</v>
      </c>
      <c r="CT19" s="21">
        <f t="shared" si="16"/>
        <v>-0.39857570362355954</v>
      </c>
      <c r="CU19" s="21">
        <f t="shared" si="17"/>
        <v>-9.3756491740776118E-2</v>
      </c>
      <c r="CV19" s="21">
        <f t="shared" si="74"/>
        <v>-0.1172386270873701</v>
      </c>
      <c r="CW19" s="108">
        <v>44</v>
      </c>
      <c r="CX19" s="108">
        <f t="shared" si="18"/>
        <v>288.526996</v>
      </c>
      <c r="CY19" s="108">
        <f t="shared" si="57"/>
        <v>-46.526995999999997</v>
      </c>
      <c r="CZ19" s="21">
        <f t="shared" si="19"/>
        <v>-0.35171268092324637</v>
      </c>
      <c r="DA19" s="24">
        <f t="shared" si="20"/>
        <v>-0.50572821739130436</v>
      </c>
      <c r="DB19" s="21">
        <f t="shared" si="21"/>
        <v>-0.20640872021553144</v>
      </c>
      <c r="DC19" s="108">
        <v>35</v>
      </c>
      <c r="DD19" s="108">
        <v>53</v>
      </c>
      <c r="DE19" s="108">
        <f t="shared" si="22"/>
        <v>53.484319599999999</v>
      </c>
      <c r="DF19" s="108">
        <v>124</v>
      </c>
      <c r="DG19" s="108">
        <f t="shared" si="23"/>
        <v>287</v>
      </c>
      <c r="DH19" s="108">
        <f t="shared" si="24"/>
        <v>184.61318506751388</v>
      </c>
      <c r="DI19" s="248">
        <f t="shared" si="25"/>
        <v>1.5546018551981691</v>
      </c>
      <c r="DJ19" s="49">
        <f t="shared" si="26"/>
        <v>0.69070791209748994</v>
      </c>
      <c r="DK19" s="108">
        <v>7</v>
      </c>
      <c r="DL19" s="108">
        <v>4</v>
      </c>
      <c r="DM19" s="108">
        <f t="shared" si="27"/>
        <v>11</v>
      </c>
      <c r="DN19" s="108">
        <f t="shared" si="28"/>
        <v>16.279586973788724</v>
      </c>
      <c r="DO19" s="49">
        <f t="shared" si="29"/>
        <v>0.6756928181108508</v>
      </c>
      <c r="DP19" s="49">
        <f t="shared" si="30"/>
        <v>-0.16445579713994679</v>
      </c>
      <c r="DQ19" s="108">
        <f t="shared" si="58"/>
        <v>42</v>
      </c>
      <c r="DR19" s="108">
        <f t="shared" si="31"/>
        <v>45.676711999999995</v>
      </c>
      <c r="DS19" s="108">
        <f t="shared" si="32"/>
        <v>40.052593133674215</v>
      </c>
      <c r="DT19" s="108">
        <f t="shared" si="59"/>
        <v>-0.48431959999999918</v>
      </c>
      <c r="DU19" s="108">
        <f t="shared" si="60"/>
        <v>-3.6767119999999949</v>
      </c>
      <c r="DV19" s="108">
        <f t="shared" si="33"/>
        <v>-5.0525931336742147</v>
      </c>
      <c r="DW19" s="21">
        <f t="shared" si="34"/>
        <v>-0.1097122542422041</v>
      </c>
      <c r="DX19" s="21">
        <f t="shared" si="35"/>
        <v>-0.2401450932712651</v>
      </c>
      <c r="DY19" s="21">
        <f t="shared" si="36"/>
        <v>-0.25781201722928315</v>
      </c>
      <c r="DZ19" s="21">
        <f t="shared" si="61"/>
        <v>-0.30317812610929051</v>
      </c>
      <c r="EA19" s="21">
        <f t="shared" si="62"/>
        <v>-0.21644525067561229</v>
      </c>
      <c r="EB19" s="24">
        <f t="shared" si="37"/>
        <v>-0.36338478202499047</v>
      </c>
      <c r="EC19" s="108">
        <v>29</v>
      </c>
      <c r="ED19" s="108">
        <f t="shared" si="75"/>
        <v>15</v>
      </c>
      <c r="EE19" s="21">
        <v>0.435</v>
      </c>
      <c r="EF19" s="21">
        <v>8.0000000000000002E-3</v>
      </c>
      <c r="EG19" s="21">
        <f t="shared" si="76"/>
        <v>2.0821029684472428E-2</v>
      </c>
      <c r="EH19" s="28">
        <v>62700</v>
      </c>
      <c r="EI19" s="66">
        <v>87700</v>
      </c>
      <c r="EJ19" s="28">
        <v>180720</v>
      </c>
      <c r="EK19" s="23">
        <f t="shared" si="89"/>
        <v>0.47691698478813083</v>
      </c>
      <c r="EL19" s="21">
        <f t="shared" si="63"/>
        <v>-0.12912749525264977</v>
      </c>
      <c r="EM19" s="28">
        <v>45940</v>
      </c>
      <c r="EN19" s="28">
        <v>108640</v>
      </c>
      <c r="EO19" s="28">
        <f t="shared" si="39"/>
        <v>227018.92400000003</v>
      </c>
      <c r="EP19" s="28">
        <v>1444085</v>
      </c>
      <c r="EQ19" s="28">
        <f t="shared" si="64"/>
        <v>1490025</v>
      </c>
      <c r="ER19" s="28">
        <f t="shared" si="40"/>
        <v>295873.84000000003</v>
      </c>
      <c r="ES19" s="28">
        <f t="shared" si="41"/>
        <v>174855.77794010224</v>
      </c>
      <c r="ET19" s="28">
        <f t="shared" si="65"/>
        <v>-118378.92400000003</v>
      </c>
      <c r="EU19" s="28">
        <f t="shared" si="66"/>
        <v>1194151.1599999999</v>
      </c>
      <c r="EV19" s="28">
        <f t="shared" si="67"/>
        <v>-128915.77794010224</v>
      </c>
      <c r="EW19" s="21">
        <f t="shared" si="42"/>
        <v>2.8076435894156848</v>
      </c>
      <c r="EX19" s="30">
        <f t="shared" si="43"/>
        <v>-0.59366975234438613</v>
      </c>
      <c r="EY19" s="30">
        <f t="shared" si="44"/>
        <v>-0.49133841994092786</v>
      </c>
      <c r="EZ19" s="30">
        <f t="shared" si="84"/>
        <v>-0.45549877015274876</v>
      </c>
      <c r="FA19" s="28">
        <v>169969.85</v>
      </c>
      <c r="FB19">
        <f t="shared" si="85"/>
        <v>-118020</v>
      </c>
      <c r="FC19" s="28">
        <f t="shared" si="69"/>
        <v>-82269.850000000006</v>
      </c>
      <c r="FD19" s="21">
        <v>-0.628</v>
      </c>
      <c r="FE19" s="21">
        <f t="shared" si="78"/>
        <v>-0.48892480218832135</v>
      </c>
      <c r="FF19" s="21">
        <f t="shared" si="70"/>
        <v>-0.37844224364194545</v>
      </c>
      <c r="FG19" s="21">
        <f t="shared" si="71"/>
        <v>-0.36733505134312183</v>
      </c>
      <c r="FH19" s="66">
        <v>325309</v>
      </c>
      <c r="FI19" s="66">
        <f t="shared" si="45"/>
        <v>1769394</v>
      </c>
      <c r="FJ19" s="66">
        <f t="shared" si="46"/>
        <v>193328.99126290705</v>
      </c>
      <c r="FK19" s="248">
        <f t="shared" si="47"/>
        <v>9.1522434811332083</v>
      </c>
      <c r="FL19" s="24">
        <f t="shared" si="48"/>
        <v>4.7180882230661059</v>
      </c>
      <c r="FM19" s="23">
        <f t="shared" si="49"/>
        <v>2.1733854800993209</v>
      </c>
      <c r="FN19" s="23">
        <f t="shared" si="72"/>
        <v>1.0455809386146842</v>
      </c>
    </row>
    <row r="20" spans="1:170" x14ac:dyDescent="0.25">
      <c r="A20" s="9" t="s">
        <v>52</v>
      </c>
      <c r="B20" s="9" t="s">
        <v>57</v>
      </c>
      <c r="C20" s="315">
        <f t="shared" si="0"/>
        <v>65</v>
      </c>
      <c r="D20" s="312">
        <v>0</v>
      </c>
      <c r="E20" s="312">
        <v>0</v>
      </c>
      <c r="F20" s="312">
        <v>0</v>
      </c>
      <c r="G20" s="315">
        <v>65</v>
      </c>
      <c r="H20" s="312">
        <v>0</v>
      </c>
      <c r="I20" s="312">
        <v>0</v>
      </c>
      <c r="J20" s="312">
        <v>0</v>
      </c>
      <c r="K20" s="331"/>
      <c r="L20" s="312">
        <v>16.5</v>
      </c>
      <c r="M20" s="327">
        <f t="shared" si="1"/>
        <v>0.25384615384615383</v>
      </c>
      <c r="N20" s="327">
        <f>M20/M73</f>
        <v>3.9793534430564567E-3</v>
      </c>
      <c r="O20" s="312">
        <v>10</v>
      </c>
      <c r="P20" s="327">
        <f t="shared" si="2"/>
        <v>0.15384615384615385</v>
      </c>
      <c r="Q20" s="321">
        <f>P20/P73</f>
        <v>1.0417582886056443E-2</v>
      </c>
      <c r="R20" s="327">
        <f t="shared" si="3"/>
        <v>0.22884615384615384</v>
      </c>
      <c r="S20" s="321">
        <f>R20/R73</f>
        <v>4.4405893773341604E-3</v>
      </c>
      <c r="T20" s="321">
        <f t="shared" si="4"/>
        <v>5.5889108038064527E-3</v>
      </c>
      <c r="U20" s="320">
        <v>0</v>
      </c>
      <c r="V20" s="320">
        <f t="shared" si="5"/>
        <v>0</v>
      </c>
      <c r="W20" s="320"/>
      <c r="X20" s="321">
        <f>V20/V73</f>
        <v>0</v>
      </c>
      <c r="Y20" s="322">
        <f t="shared" si="6"/>
        <v>3.3533464822838714E-3</v>
      </c>
      <c r="Z20" s="322">
        <v>-0.68500000000000005</v>
      </c>
      <c r="AA20" s="323">
        <v>-0.66600000000000004</v>
      </c>
      <c r="AB20" s="314">
        <v>59</v>
      </c>
      <c r="AC20" s="202">
        <v>-0.64930158711375185</v>
      </c>
      <c r="AD20" s="124">
        <f t="shared" si="87"/>
        <v>-0.6683751747185781</v>
      </c>
      <c r="AE20" s="339">
        <v>67</v>
      </c>
      <c r="AF20" s="257"/>
      <c r="AG20" s="257"/>
      <c r="AH20" s="21"/>
      <c r="AI20" s="21"/>
      <c r="AJ20" s="44"/>
      <c r="AK20" s="59"/>
      <c r="AL20" s="70"/>
      <c r="AM20" s="59"/>
      <c r="AN20" s="59"/>
      <c r="AO20" s="59"/>
      <c r="AP20" s="257"/>
      <c r="AQ20" s="257"/>
      <c r="AR20" s="59"/>
      <c r="AS20" s="59"/>
      <c r="AT20" s="59"/>
      <c r="AU20" s="21"/>
      <c r="AV20" s="21"/>
      <c r="AW20" s="21"/>
      <c r="AX20" s="21"/>
      <c r="AY20" s="44" t="s">
        <v>472</v>
      </c>
      <c r="AZ20" s="21"/>
      <c r="BA20" s="21"/>
      <c r="BB20" s="24"/>
      <c r="BC20" s="24"/>
      <c r="BD20" s="24"/>
      <c r="BE20" s="24"/>
      <c r="BF20" s="24"/>
      <c r="BG20" s="24"/>
      <c r="BK20" s="267"/>
      <c r="BL20">
        <v>70</v>
      </c>
      <c r="BM20">
        <v>70</v>
      </c>
      <c r="BN20">
        <f t="shared" si="88"/>
        <v>0</v>
      </c>
      <c r="BO20">
        <v>147</v>
      </c>
      <c r="BP20">
        <v>84</v>
      </c>
      <c r="BQ20" s="108">
        <v>148.1842</v>
      </c>
      <c r="BR20">
        <f t="shared" si="81"/>
        <v>-77</v>
      </c>
      <c r="BS20">
        <v>120</v>
      </c>
      <c r="BT20">
        <v>51</v>
      </c>
      <c r="BV20" s="28"/>
      <c r="BW20" s="28"/>
      <c r="BX20" s="28"/>
      <c r="BY20" s="21"/>
      <c r="BZ20" s="21"/>
      <c r="CC20">
        <v>68</v>
      </c>
      <c r="CD20">
        <f t="shared" si="50"/>
        <v>119</v>
      </c>
      <c r="CE20" s="28">
        <f t="shared" si="9"/>
        <v>228.408883</v>
      </c>
      <c r="CF20" s="108">
        <f t="shared" si="10"/>
        <v>128.35981000000001</v>
      </c>
      <c r="CG20" s="28">
        <f t="shared" si="11"/>
        <v>251.523785</v>
      </c>
      <c r="CH20" s="108">
        <f t="shared" si="12"/>
        <v>193.35536888239591</v>
      </c>
      <c r="CI20" s="108">
        <v>185.02958000000001</v>
      </c>
      <c r="CJ20" s="108">
        <f t="shared" si="82"/>
        <v>-109.35536888239591</v>
      </c>
      <c r="CK20" s="108">
        <f t="shared" si="83"/>
        <v>-101.02958000000001</v>
      </c>
      <c r="CL20" s="108">
        <f t="shared" si="53"/>
        <v>-78.184200000000004</v>
      </c>
      <c r="CM20" s="21">
        <v>-0.76</v>
      </c>
      <c r="CN20" s="28">
        <f t="shared" si="54"/>
        <v>-109.408883</v>
      </c>
      <c r="CO20" s="108">
        <f t="shared" si="55"/>
        <v>-77.35981000000001</v>
      </c>
      <c r="CP20" s="21">
        <f t="shared" si="13"/>
        <v>-0.6402936699467342</v>
      </c>
      <c r="CQ20" s="21">
        <f t="shared" si="14"/>
        <v>-0.7526747405400982</v>
      </c>
      <c r="CR20" s="28">
        <f t="shared" si="56"/>
        <v>-131.523785</v>
      </c>
      <c r="CS20" s="21">
        <f t="shared" si="15"/>
        <v>-0.70184093393600788</v>
      </c>
      <c r="CT20" s="21">
        <f t="shared" si="16"/>
        <v>-0.73250395470444418</v>
      </c>
      <c r="CU20" s="21">
        <f t="shared" si="17"/>
        <v>-0.56462028308949075</v>
      </c>
      <c r="CV20" s="21">
        <f t="shared" si="74"/>
        <v>-0.74264309000429296</v>
      </c>
      <c r="CW20" s="108">
        <v>19</v>
      </c>
      <c r="CX20" s="108">
        <f t="shared" si="18"/>
        <v>185.03361699999999</v>
      </c>
      <c r="CY20" s="108">
        <f t="shared" si="57"/>
        <v>-101.03361699999999</v>
      </c>
      <c r="CZ20" s="21">
        <f t="shared" si="19"/>
        <v>-0.71832804148072182</v>
      </c>
      <c r="DA20" s="24">
        <f t="shared" si="20"/>
        <v>-1.7124341864406778</v>
      </c>
      <c r="DB20" s="21">
        <f t="shared" si="21"/>
        <v>-0.62061144239093669</v>
      </c>
      <c r="DC20" s="108">
        <v>12</v>
      </c>
      <c r="DD20" s="108">
        <v>16</v>
      </c>
      <c r="DE20" s="108">
        <f t="shared" si="22"/>
        <v>34.299726700000001</v>
      </c>
      <c r="DF20" s="108">
        <v>39</v>
      </c>
      <c r="DG20" s="108">
        <f t="shared" si="23"/>
        <v>107</v>
      </c>
      <c r="DH20" s="108">
        <f t="shared" si="24"/>
        <v>220.87648927720412</v>
      </c>
      <c r="DI20" s="49">
        <f t="shared" si="25"/>
        <v>0.48443363234424197</v>
      </c>
      <c r="DJ20" s="49">
        <f t="shared" si="26"/>
        <v>-0.53291134506138615</v>
      </c>
      <c r="DK20" s="108">
        <v>8</v>
      </c>
      <c r="DL20" s="108">
        <v>1</v>
      </c>
      <c r="DM20" s="108">
        <f t="shared" si="27"/>
        <v>9</v>
      </c>
      <c r="DN20" s="108">
        <f t="shared" si="28"/>
        <v>19.477362986497223</v>
      </c>
      <c r="DO20" s="49">
        <f t="shared" si="29"/>
        <v>0.46207487154391969</v>
      </c>
      <c r="DP20" s="49">
        <f t="shared" si="30"/>
        <v>-0.26692278304914552</v>
      </c>
      <c r="DQ20" s="108">
        <f t="shared" si="58"/>
        <v>20</v>
      </c>
      <c r="DR20" s="108">
        <f t="shared" si="31"/>
        <v>29.292673999999998</v>
      </c>
      <c r="DS20" s="108">
        <f t="shared" si="32"/>
        <v>25.68590211833455</v>
      </c>
      <c r="DT20" s="108">
        <f t="shared" si="59"/>
        <v>-18.299726700000001</v>
      </c>
      <c r="DU20" s="108">
        <f t="shared" si="60"/>
        <v>-9.2926739999999981</v>
      </c>
      <c r="DV20" s="108">
        <f t="shared" si="33"/>
        <v>-13.68590211833455</v>
      </c>
      <c r="DW20" s="21">
        <f t="shared" si="34"/>
        <v>-0.66062022411488641</v>
      </c>
      <c r="DX20" s="21">
        <f t="shared" si="35"/>
        <v>-0.48372664054179326</v>
      </c>
      <c r="DY20" s="21">
        <f t="shared" si="36"/>
        <v>-0.6983325075622161</v>
      </c>
      <c r="DZ20" s="21">
        <f t="shared" si="61"/>
        <v>-0.69153575648072751</v>
      </c>
      <c r="EA20" s="21">
        <f t="shared" si="62"/>
        <v>-0.73908918229562759</v>
      </c>
      <c r="EB20" s="24">
        <f t="shared" si="37"/>
        <v>-0.72396109291888711</v>
      </c>
      <c r="EC20" s="108">
        <v>21</v>
      </c>
      <c r="ED20" s="108">
        <f t="shared" si="75"/>
        <v>-2</v>
      </c>
      <c r="EE20" s="21">
        <v>-0.24199999999999999</v>
      </c>
      <c r="EF20" s="21">
        <v>-0.63</v>
      </c>
      <c r="EG20" s="21">
        <f t="shared" si="76"/>
        <v>-0.61748231750321969</v>
      </c>
      <c r="EH20" s="28">
        <v>0</v>
      </c>
      <c r="EI20" s="66">
        <v>0</v>
      </c>
      <c r="EJ20" s="28">
        <v>134897</v>
      </c>
      <c r="EK20" s="21">
        <f t="shared" si="89"/>
        <v>-0.46641420455832605</v>
      </c>
      <c r="EL20" s="21">
        <f t="shared" si="63"/>
        <v>-0.60115191259549894</v>
      </c>
      <c r="EM20" s="28">
        <v>0</v>
      </c>
      <c r="EN20" s="28">
        <v>0</v>
      </c>
      <c r="EO20" s="28">
        <f t="shared" si="39"/>
        <v>145588.223</v>
      </c>
      <c r="EP20" s="28">
        <v>0</v>
      </c>
      <c r="EQ20" s="28">
        <f t="shared" si="64"/>
        <v>0</v>
      </c>
      <c r="ER20" s="28">
        <f t="shared" si="40"/>
        <v>189745.18</v>
      </c>
      <c r="ES20" s="28">
        <f t="shared" si="41"/>
        <v>112135.77063550036</v>
      </c>
      <c r="ET20" s="28">
        <f t="shared" si="65"/>
        <v>-145588.223</v>
      </c>
      <c r="EU20" s="28">
        <f t="shared" si="66"/>
        <v>-189745.18</v>
      </c>
      <c r="EV20" s="28">
        <f t="shared" si="67"/>
        <v>-112135.77063550036</v>
      </c>
      <c r="EW20" s="21">
        <f t="shared" si="42"/>
        <v>-0.5037437590363848</v>
      </c>
      <c r="EX20" s="30">
        <f t="shared" si="43"/>
        <v>-0.51639617931837145</v>
      </c>
      <c r="EY20" s="30">
        <f t="shared" si="44"/>
        <v>-0.60012372380644552</v>
      </c>
      <c r="EZ20" s="30">
        <f t="shared" si="84"/>
        <v>-0.64093512747868087</v>
      </c>
      <c r="FA20" s="28">
        <v>125819.71</v>
      </c>
      <c r="FB20">
        <f t="shared" si="85"/>
        <v>-134897</v>
      </c>
      <c r="FC20" s="28">
        <f t="shared" si="69"/>
        <v>-125819.71</v>
      </c>
      <c r="FD20" s="21">
        <v>-0.72</v>
      </c>
      <c r="FE20" s="21">
        <f t="shared" si="78"/>
        <v>-0.74471446054161572</v>
      </c>
      <c r="FF20" s="21">
        <f t="shared" si="70"/>
        <v>-0.65497094341101469</v>
      </c>
      <c r="FG20" s="21">
        <f t="shared" si="71"/>
        <v>-0.65001198110472513</v>
      </c>
      <c r="FH20" s="66">
        <v>0</v>
      </c>
      <c r="FI20" s="66">
        <f t="shared" si="45"/>
        <v>0</v>
      </c>
      <c r="FJ20" s="66">
        <f t="shared" si="46"/>
        <v>231304.32883240667</v>
      </c>
      <c r="FK20" s="191">
        <f t="shared" si="47"/>
        <v>0</v>
      </c>
      <c r="FL20" s="24">
        <f t="shared" si="48"/>
        <v>-0.44618158710199918</v>
      </c>
      <c r="FM20" s="21">
        <f t="shared" si="49"/>
        <v>-0.45832115757579528</v>
      </c>
      <c r="FN20" s="21">
        <f t="shared" si="72"/>
        <v>-0.56218865117185324</v>
      </c>
    </row>
    <row r="21" spans="1:170" x14ac:dyDescent="0.25">
      <c r="A21" s="9" t="s">
        <v>52</v>
      </c>
      <c r="B21" s="9" t="s">
        <v>59</v>
      </c>
      <c r="C21" s="315">
        <f t="shared" si="0"/>
        <v>27</v>
      </c>
      <c r="D21" s="312">
        <v>0</v>
      </c>
      <c r="E21" s="312">
        <v>0</v>
      </c>
      <c r="F21" s="312">
        <v>0</v>
      </c>
      <c r="G21" s="315">
        <v>27</v>
      </c>
      <c r="H21" s="312">
        <v>0</v>
      </c>
      <c r="I21" s="312">
        <v>0</v>
      </c>
      <c r="J21" s="312">
        <v>0</v>
      </c>
      <c r="K21" s="331"/>
      <c r="L21" s="312">
        <v>12.5</v>
      </c>
      <c r="M21" s="327">
        <f t="shared" si="1"/>
        <v>0.46296296296296297</v>
      </c>
      <c r="N21" s="327">
        <f>M21/M73</f>
        <v>7.2575189056865797E-3</v>
      </c>
      <c r="O21" s="312">
        <v>0.5</v>
      </c>
      <c r="P21" s="327">
        <f t="shared" si="2"/>
        <v>1.8518518518518517E-2</v>
      </c>
      <c r="Q21" s="321">
        <f>P21/P73</f>
        <v>1.2539683103586457E-3</v>
      </c>
      <c r="R21" s="327">
        <f t="shared" si="3"/>
        <v>0.35185185185185186</v>
      </c>
      <c r="S21" s="321">
        <f>R21/R73</f>
        <v>6.827423443520309E-3</v>
      </c>
      <c r="T21" s="321">
        <f t="shared" si="4"/>
        <v>5.7566312568545965E-3</v>
      </c>
      <c r="U21" s="320">
        <v>133821</v>
      </c>
      <c r="V21" s="332">
        <f t="shared" si="5"/>
        <v>4956.333333333333</v>
      </c>
      <c r="W21" s="332"/>
      <c r="X21" s="321">
        <f>V21/V73</f>
        <v>6.3646279152293331E-2</v>
      </c>
      <c r="Y21" s="333">
        <f t="shared" si="6"/>
        <v>2.8912490415030093E-2</v>
      </c>
      <c r="Z21" s="322">
        <v>9.9000000000000005E-2</v>
      </c>
      <c r="AA21" s="323">
        <v>-0.312</v>
      </c>
      <c r="AB21" s="314">
        <v>26</v>
      </c>
      <c r="AC21" s="202">
        <v>-0.19483368088349801</v>
      </c>
      <c r="AD21" s="124">
        <f t="shared" si="87"/>
        <v>-0.30480996866106314</v>
      </c>
      <c r="AE21" s="339">
        <v>27</v>
      </c>
      <c r="AF21" s="257"/>
      <c r="AG21" s="257"/>
      <c r="AH21" s="21"/>
      <c r="AI21" s="21"/>
      <c r="AJ21" s="44"/>
      <c r="AK21" s="59"/>
      <c r="AL21" s="70"/>
      <c r="AM21" s="59"/>
      <c r="AN21" s="59"/>
      <c r="AO21" s="59"/>
      <c r="AP21" s="257"/>
      <c r="AQ21" s="257"/>
      <c r="AR21" s="59"/>
      <c r="AS21" s="59"/>
      <c r="AT21" s="59"/>
      <c r="AU21" s="21"/>
      <c r="AV21" s="21"/>
      <c r="AW21" s="21"/>
      <c r="AX21" s="21"/>
      <c r="AY21" s="57">
        <v>3433519.4389791251</v>
      </c>
      <c r="AZ21" s="21"/>
      <c r="BA21" s="21"/>
      <c r="BB21" s="24"/>
      <c r="BC21" s="24"/>
      <c r="BD21" s="24"/>
      <c r="BE21" s="24"/>
      <c r="BF21" s="24"/>
      <c r="BG21" s="24"/>
      <c r="BK21" s="214"/>
      <c r="BL21">
        <v>26</v>
      </c>
      <c r="BM21">
        <v>26</v>
      </c>
      <c r="BN21">
        <f t="shared" si="88"/>
        <v>0</v>
      </c>
      <c r="BO21">
        <v>61</v>
      </c>
      <c r="BP21">
        <v>42</v>
      </c>
      <c r="BQ21" s="108">
        <v>61.553440000000002</v>
      </c>
      <c r="BR21">
        <f t="shared" si="81"/>
        <v>-35</v>
      </c>
      <c r="BS21">
        <v>57</v>
      </c>
      <c r="BT21">
        <v>33</v>
      </c>
      <c r="BV21" s="28"/>
      <c r="BW21" s="28"/>
      <c r="BX21" s="28"/>
      <c r="BY21" s="21"/>
      <c r="BZ21" s="21"/>
      <c r="CC21">
        <v>27</v>
      </c>
      <c r="CD21">
        <f t="shared" si="50"/>
        <v>60</v>
      </c>
      <c r="CE21" s="28">
        <f t="shared" si="9"/>
        <v>100.65476200000001</v>
      </c>
      <c r="CF21" s="108">
        <f t="shared" si="10"/>
        <v>56.565340000000006</v>
      </c>
      <c r="CG21" s="28">
        <f t="shared" si="11"/>
        <v>110.84099000000001</v>
      </c>
      <c r="CH21" s="108">
        <f t="shared" si="12"/>
        <v>85.207450693937176</v>
      </c>
      <c r="CI21" s="108">
        <v>81.538460000000001</v>
      </c>
      <c r="CJ21" s="108">
        <f t="shared" si="82"/>
        <v>-43.207450693937176</v>
      </c>
      <c r="CK21" s="108">
        <f t="shared" si="83"/>
        <v>-39.538460000000001</v>
      </c>
      <c r="CL21" s="108">
        <f t="shared" si="53"/>
        <v>-35.553440000000002</v>
      </c>
      <c r="CM21" s="21">
        <v>-0.38400000000000001</v>
      </c>
      <c r="CN21" s="28">
        <f t="shared" si="54"/>
        <v>-40.654762000000005</v>
      </c>
      <c r="CO21" s="108">
        <f t="shared" si="55"/>
        <v>-23.565340000000006</v>
      </c>
      <c r="CP21" s="21">
        <f t="shared" si="13"/>
        <v>-0.25667364233087225</v>
      </c>
      <c r="CQ21" s="21">
        <f t="shared" si="14"/>
        <v>-0.25292498800144392</v>
      </c>
      <c r="CR21" s="28">
        <f t="shared" si="56"/>
        <v>-53.840990000000005</v>
      </c>
      <c r="CS21" s="21">
        <f t="shared" si="15"/>
        <v>-0.29184834787752839</v>
      </c>
      <c r="CT21" s="21">
        <f t="shared" si="16"/>
        <v>-0.28941997845614004</v>
      </c>
      <c r="CU21" s="21">
        <f t="shared" si="17"/>
        <v>-0.27788398605586023</v>
      </c>
      <c r="CV21" s="21">
        <f t="shared" si="74"/>
        <v>-0.36179800669165679</v>
      </c>
      <c r="CW21" s="108">
        <v>5</v>
      </c>
      <c r="CX21" s="108">
        <f t="shared" si="18"/>
        <v>81.540237999999988</v>
      </c>
      <c r="CY21" s="108">
        <f t="shared" si="57"/>
        <v>-39.540237999999988</v>
      </c>
      <c r="CZ21" s="21">
        <f t="shared" si="19"/>
        <v>-0.30471925597221461</v>
      </c>
      <c r="DA21" s="24">
        <f t="shared" si="20"/>
        <v>-1.5207783846153842</v>
      </c>
      <c r="DB21" s="21">
        <f t="shared" si="21"/>
        <v>-0.55482544574149228</v>
      </c>
      <c r="DC21" s="108">
        <v>15</v>
      </c>
      <c r="DD21" s="108">
        <v>17</v>
      </c>
      <c r="DE21" s="108">
        <f t="shared" si="22"/>
        <v>15.115133800000001</v>
      </c>
      <c r="DF21" s="108">
        <v>18</v>
      </c>
      <c r="DG21" s="108">
        <f t="shared" si="23"/>
        <v>45</v>
      </c>
      <c r="DH21" s="108">
        <f t="shared" si="24"/>
        <v>89.009928514694195</v>
      </c>
      <c r="DI21" s="49">
        <f t="shared" si="25"/>
        <v>0.50556157892623388</v>
      </c>
      <c r="DJ21" s="49">
        <f t="shared" si="26"/>
        <v>-0.50875386986276205</v>
      </c>
      <c r="DK21" s="108">
        <v>2</v>
      </c>
      <c r="DL21" s="108">
        <v>3</v>
      </c>
      <c r="DM21" s="108">
        <f t="shared" si="27"/>
        <v>5</v>
      </c>
      <c r="DN21" s="108">
        <f t="shared" si="28"/>
        <v>7.8490865766481344</v>
      </c>
      <c r="DO21" s="49">
        <f t="shared" si="29"/>
        <v>0.63701679821898394</v>
      </c>
      <c r="DP21" s="49">
        <f t="shared" si="30"/>
        <v>-0.18300768029851894</v>
      </c>
      <c r="DQ21" s="108">
        <f t="shared" si="58"/>
        <v>17</v>
      </c>
      <c r="DR21" s="108">
        <f t="shared" si="31"/>
        <v>12.908636</v>
      </c>
      <c r="DS21" s="108">
        <f t="shared" si="32"/>
        <v>11.319211102994887</v>
      </c>
      <c r="DT21" s="108">
        <f t="shared" si="59"/>
        <v>1.8848661999999994</v>
      </c>
      <c r="DU21" s="108">
        <f t="shared" si="60"/>
        <v>4.0913640000000004</v>
      </c>
      <c r="DV21" s="108">
        <f t="shared" si="33"/>
        <v>3.6807888970051135</v>
      </c>
      <c r="DW21" s="21">
        <f t="shared" si="34"/>
        <v>-3.6449637676502049E-2</v>
      </c>
      <c r="DX21" s="21">
        <f t="shared" si="35"/>
        <v>9.6780258323894031E-2</v>
      </c>
      <c r="DY21" s="21">
        <f t="shared" si="36"/>
        <v>0.18781476865958621</v>
      </c>
      <c r="DZ21" s="21">
        <f t="shared" si="61"/>
        <v>-0.22799867032727178</v>
      </c>
      <c r="EA21" s="21">
        <f t="shared" si="62"/>
        <v>-0.14274004883618638</v>
      </c>
      <c r="EB21" s="24">
        <f t="shared" si="37"/>
        <v>-0.17011129167720848</v>
      </c>
      <c r="EC21" s="108">
        <v>9</v>
      </c>
      <c r="ED21" s="108">
        <f t="shared" si="75"/>
        <v>-4</v>
      </c>
      <c r="EE21" s="21">
        <v>-0.32200000000000001</v>
      </c>
      <c r="EF21" s="21">
        <v>-0.36899999999999999</v>
      </c>
      <c r="EG21" s="21">
        <f t="shared" si="76"/>
        <v>-0.3518485050187426</v>
      </c>
      <c r="EH21" s="28">
        <v>16950</v>
      </c>
      <c r="EI21" s="66">
        <v>16950</v>
      </c>
      <c r="EJ21" s="28">
        <v>61253</v>
      </c>
      <c r="EK21" s="21">
        <f t="shared" si="89"/>
        <v>-0.42731732247170129</v>
      </c>
      <c r="EL21" s="21">
        <f t="shared" si="63"/>
        <v>-0.1683101671671807</v>
      </c>
      <c r="EM21" s="28">
        <v>0</v>
      </c>
      <c r="EN21" s="28">
        <v>16950</v>
      </c>
      <c r="EO21" s="28">
        <f t="shared" si="39"/>
        <v>64157.522000000004</v>
      </c>
      <c r="EP21" s="28">
        <v>41382</v>
      </c>
      <c r="EQ21" s="28">
        <f t="shared" si="64"/>
        <v>41382</v>
      </c>
      <c r="ER21" s="28">
        <f t="shared" si="40"/>
        <v>83616.52</v>
      </c>
      <c r="ES21" s="28">
        <f t="shared" si="41"/>
        <v>49415.763330898466</v>
      </c>
      <c r="ET21" s="28">
        <f t="shared" si="65"/>
        <v>-47207.522000000004</v>
      </c>
      <c r="EU21" s="28">
        <f t="shared" si="66"/>
        <v>-42234.520000000004</v>
      </c>
      <c r="EV21" s="28">
        <f t="shared" si="67"/>
        <v>-49415.763330898466</v>
      </c>
      <c r="EW21" s="21">
        <f t="shared" si="42"/>
        <v>-0.15078023195182383</v>
      </c>
      <c r="EX21" s="30">
        <f t="shared" si="43"/>
        <v>-0.22756441800470609</v>
      </c>
      <c r="EY21" s="30">
        <f t="shared" si="44"/>
        <v>-0.20678854627071977</v>
      </c>
      <c r="EZ21" s="30">
        <f t="shared" si="84"/>
        <v>-0.19309254220820754</v>
      </c>
      <c r="FA21" s="28">
        <v>55860.17</v>
      </c>
      <c r="FB21">
        <f t="shared" si="85"/>
        <v>-44303</v>
      </c>
      <c r="FC21" s="28">
        <f t="shared" si="69"/>
        <v>-38910.17</v>
      </c>
      <c r="FD21" s="21">
        <v>-0.22800000000000001</v>
      </c>
      <c r="FE21" s="21">
        <f t="shared" si="78"/>
        <v>-0.23425216412454397</v>
      </c>
      <c r="FF21" s="21">
        <f t="shared" si="70"/>
        <v>-0.219514620704651</v>
      </c>
      <c r="FG21" s="21">
        <f t="shared" si="71"/>
        <v>-0.17666979650359427</v>
      </c>
      <c r="FH21" s="66">
        <v>83663</v>
      </c>
      <c r="FI21" s="66">
        <f t="shared" si="45"/>
        <v>125045</v>
      </c>
      <c r="FJ21" s="66">
        <f t="shared" si="46"/>
        <v>93212.192216044481</v>
      </c>
      <c r="FK21" s="248">
        <f t="shared" si="47"/>
        <v>1.3415090561347851</v>
      </c>
      <c r="FL21" s="24">
        <f t="shared" si="48"/>
        <v>0.31078196319530826</v>
      </c>
      <c r="FM21" s="21">
        <f t="shared" si="49"/>
        <v>-0.13207760820489747</v>
      </c>
      <c r="FN21" s="21">
        <f t="shared" si="72"/>
        <v>-0.16129819308103793</v>
      </c>
    </row>
    <row r="22" spans="1:170" x14ac:dyDescent="0.25">
      <c r="A22" s="7" t="s">
        <v>60</v>
      </c>
      <c r="B22" s="7" t="s">
        <v>62</v>
      </c>
      <c r="C22" s="315">
        <f t="shared" si="0"/>
        <v>107</v>
      </c>
      <c r="D22" s="312">
        <v>0</v>
      </c>
      <c r="E22" s="312">
        <v>0</v>
      </c>
      <c r="F22" s="312">
        <v>0</v>
      </c>
      <c r="G22" s="315">
        <v>107</v>
      </c>
      <c r="H22" s="312">
        <v>0</v>
      </c>
      <c r="I22" s="312">
        <v>0</v>
      </c>
      <c r="J22" s="312">
        <v>0</v>
      </c>
      <c r="K22" s="331"/>
      <c r="L22" s="312">
        <v>56.5</v>
      </c>
      <c r="M22" s="327">
        <f t="shared" si="1"/>
        <v>0.5280373831775701</v>
      </c>
      <c r="N22" s="327">
        <f>M22/M73</f>
        <v>8.2776411892522446E-3</v>
      </c>
      <c r="O22" s="312">
        <v>12</v>
      </c>
      <c r="P22" s="327">
        <f t="shared" si="2"/>
        <v>0.11214953271028037</v>
      </c>
      <c r="Q22" s="321">
        <f>P22/P73</f>
        <v>7.594125842171986E-3</v>
      </c>
      <c r="R22" s="327">
        <f t="shared" si="3"/>
        <v>0.4240654205607477</v>
      </c>
      <c r="S22" s="321">
        <f>R22/R73</f>
        <v>8.2286740248330732E-3</v>
      </c>
      <c r="T22" s="321">
        <f t="shared" si="4"/>
        <v>8.1067623524821806E-3</v>
      </c>
      <c r="U22" s="320">
        <v>160731</v>
      </c>
      <c r="V22" s="332">
        <f t="shared" si="5"/>
        <v>1502.1588785046729</v>
      </c>
      <c r="W22" s="332"/>
      <c r="X22" s="321">
        <f>V22/V73</f>
        <v>1.9289829170570507E-2</v>
      </c>
      <c r="Y22" s="322">
        <f t="shared" si="6"/>
        <v>1.2579989079717512E-2</v>
      </c>
      <c r="Z22" s="322">
        <v>0.01</v>
      </c>
      <c r="AA22" s="323">
        <v>-0.39500000000000002</v>
      </c>
      <c r="AB22" s="314">
        <v>90</v>
      </c>
      <c r="AC22" s="203">
        <v>0.20800861556756889</v>
      </c>
      <c r="AD22" s="124">
        <f t="shared" si="87"/>
        <v>-0.3757612402370204</v>
      </c>
      <c r="AE22" s="339">
        <v>74</v>
      </c>
      <c r="AF22" s="257"/>
      <c r="AG22" s="257"/>
      <c r="AH22" s="21"/>
      <c r="AI22" s="57" t="e">
        <f>AU22*BK$9</f>
        <v>#DIV/0!</v>
      </c>
      <c r="AJ22" s="56" t="e">
        <f>AV22*BK$16</f>
        <v>#DIV/0!</v>
      </c>
      <c r="AK22" s="56" t="e">
        <f>SUM(AL22:AM22)</f>
        <v>#DIV/0!</v>
      </c>
      <c r="AL22" s="59"/>
      <c r="AM22" s="56" t="e">
        <f>AX22*BK$26</f>
        <v>#DIV/0!</v>
      </c>
      <c r="AN22" s="59"/>
      <c r="AO22" s="59"/>
      <c r="AP22" s="257"/>
      <c r="AQ22" s="257">
        <v>0</v>
      </c>
      <c r="AR22" s="59">
        <v>0</v>
      </c>
      <c r="AS22" s="59"/>
      <c r="AT22" s="59"/>
      <c r="AU22" s="21" t="e">
        <f>AB22*BG22</f>
        <v>#DIV/0!</v>
      </c>
      <c r="AV22" s="21" t="e">
        <f t="shared" ref="AV22:AV24" si="92">AB22*BB22</f>
        <v>#DIV/0!</v>
      </c>
      <c r="AW22" s="21"/>
      <c r="AX22" s="21" t="e">
        <f>AB22*BD22</f>
        <v>#DIV/0!</v>
      </c>
      <c r="AY22" s="21"/>
      <c r="AZ22" s="21"/>
      <c r="BA22" s="21"/>
      <c r="BB22" s="24" t="e">
        <f>FF22/BK$14</f>
        <v>#DIV/0!</v>
      </c>
      <c r="BC22" s="24"/>
      <c r="BD22" s="24" t="e">
        <f>EY22/BK$21</f>
        <v>#DIV/0!</v>
      </c>
      <c r="BE22" s="24"/>
      <c r="BF22" s="24"/>
      <c r="BG22" s="210" t="e">
        <f>AC22/BK$5</f>
        <v>#DIV/0!</v>
      </c>
      <c r="BL22">
        <v>227</v>
      </c>
      <c r="BM22">
        <v>227</v>
      </c>
      <c r="BN22">
        <f t="shared" si="88"/>
        <v>0</v>
      </c>
      <c r="BO22">
        <v>242</v>
      </c>
      <c r="BP22">
        <v>353</v>
      </c>
      <c r="BQ22" s="108">
        <v>243.93398999999999</v>
      </c>
      <c r="BR22">
        <f t="shared" si="81"/>
        <v>-15</v>
      </c>
      <c r="BS22">
        <v>422</v>
      </c>
      <c r="BT22">
        <v>202</v>
      </c>
      <c r="BV22" s="28">
        <f>BY22*CB$4</f>
        <v>112317.65620725432</v>
      </c>
      <c r="BW22" s="28">
        <f>AVERAGE(AQ22,AR22,BV22)</f>
        <v>37439.218735751441</v>
      </c>
      <c r="BX22" s="436">
        <f>BW22-(BZ22*BW$72)</f>
        <v>34494.7685550065</v>
      </c>
      <c r="BY22" s="21">
        <f>AE22*BZ22</f>
        <v>1.5711131864839853</v>
      </c>
      <c r="BZ22" s="21">
        <f>FM22/CB3</f>
        <v>2.1231259276810611E-2</v>
      </c>
      <c r="CC22">
        <v>146</v>
      </c>
      <c r="CD22">
        <f t="shared" si="50"/>
        <v>348</v>
      </c>
      <c r="CE22" s="28">
        <f t="shared" si="9"/>
        <v>348.42032999999998</v>
      </c>
      <c r="CF22" s="108">
        <f t="shared" si="10"/>
        <v>195.8031</v>
      </c>
      <c r="CG22" s="28">
        <f t="shared" si="11"/>
        <v>383.68034999999998</v>
      </c>
      <c r="CH22" s="108">
        <f t="shared" si="12"/>
        <v>294.94886778670565</v>
      </c>
      <c r="CI22" s="108">
        <v>282.24851999999998</v>
      </c>
      <c r="CJ22" s="108">
        <f t="shared" si="82"/>
        <v>58.051132213294352</v>
      </c>
      <c r="CK22" s="108">
        <f t="shared" si="83"/>
        <v>70.751480000000015</v>
      </c>
      <c r="CL22" s="108">
        <f t="shared" si="53"/>
        <v>-16.933989999999994</v>
      </c>
      <c r="CM22" s="21">
        <v>-0.20599999999999999</v>
      </c>
      <c r="CN22" s="28">
        <f t="shared" si="54"/>
        <v>-0.42032999999997855</v>
      </c>
      <c r="CO22" s="108">
        <f t="shared" si="55"/>
        <v>6.1968999999999994</v>
      </c>
      <c r="CP22" s="21">
        <f t="shared" si="13"/>
        <v>-3.2181878194311946E-2</v>
      </c>
      <c r="CQ22" s="21">
        <f t="shared" si="14"/>
        <v>2.3565738182790934E-2</v>
      </c>
      <c r="CR22" s="28">
        <f t="shared" si="56"/>
        <v>38.319650000000024</v>
      </c>
      <c r="CS22" s="21">
        <f t="shared" si="15"/>
        <v>0.1945550973950646</v>
      </c>
      <c r="CT22" s="23">
        <f t="shared" si="16"/>
        <v>0.38884861672442306</v>
      </c>
      <c r="CU22" s="21">
        <f t="shared" si="17"/>
        <v>-0.15264877688288667</v>
      </c>
      <c r="CV22" s="21">
        <f t="shared" si="74"/>
        <v>-0.19545975735044244</v>
      </c>
      <c r="CW22" s="108">
        <v>7</v>
      </c>
      <c r="CX22" s="108">
        <f t="shared" si="18"/>
        <v>282.25466999999998</v>
      </c>
      <c r="CY22" s="108">
        <f t="shared" si="57"/>
        <v>70.745330000000024</v>
      </c>
      <c r="CZ22" s="23">
        <f t="shared" si="19"/>
        <v>0.43706921916745672</v>
      </c>
      <c r="DA22" s="24">
        <f t="shared" si="20"/>
        <v>0.78605922222222246</v>
      </c>
      <c r="DB22" s="21">
        <f t="shared" si="21"/>
        <v>0.23699828006758994</v>
      </c>
      <c r="DC22" s="108">
        <v>20</v>
      </c>
      <c r="DD22" s="108">
        <v>23</v>
      </c>
      <c r="DE22" s="108">
        <f t="shared" si="22"/>
        <v>52.321617000000003</v>
      </c>
      <c r="DF22" s="108">
        <v>96</v>
      </c>
      <c r="DG22" s="108">
        <f t="shared" si="23"/>
        <v>242</v>
      </c>
      <c r="DH22" s="108">
        <f t="shared" si="24"/>
        <v>243.95313741064336</v>
      </c>
      <c r="DI22" s="49">
        <f t="shared" si="25"/>
        <v>0.99199380081201549</v>
      </c>
      <c r="DJ22" s="49">
        <f t="shared" si="26"/>
        <v>4.7427692335674398E-2</v>
      </c>
      <c r="DK22" s="108">
        <v>8</v>
      </c>
      <c r="DL22" s="108">
        <v>9</v>
      </c>
      <c r="DM22" s="108">
        <f t="shared" si="27"/>
        <v>17</v>
      </c>
      <c r="DN22" s="108">
        <f t="shared" si="28"/>
        <v>21.512311358220813</v>
      </c>
      <c r="DO22" s="49">
        <f t="shared" si="29"/>
        <v>0.7902451631959827</v>
      </c>
      <c r="DP22" s="49">
        <f t="shared" si="30"/>
        <v>-0.1095080096607419</v>
      </c>
      <c r="DQ22" s="108">
        <f t="shared" si="58"/>
        <v>28</v>
      </c>
      <c r="DR22" s="108">
        <f t="shared" si="31"/>
        <v>44.68374</v>
      </c>
      <c r="DS22" s="108">
        <f t="shared" si="32"/>
        <v>39.181884587289993</v>
      </c>
      <c r="DT22" s="108">
        <f t="shared" si="59"/>
        <v>-29.321617000000003</v>
      </c>
      <c r="DU22" s="108">
        <f t="shared" si="60"/>
        <v>-16.68374</v>
      </c>
      <c r="DV22" s="108">
        <f t="shared" si="33"/>
        <v>-19.181884587289993</v>
      </c>
      <c r="DW22" s="21">
        <f t="shared" si="34"/>
        <v>-1.0014514594186483</v>
      </c>
      <c r="DX22" s="21">
        <f t="shared" si="35"/>
        <v>-0.80429990871180446</v>
      </c>
      <c r="DY22" s="21">
        <f t="shared" si="36"/>
        <v>-0.97876876860502759</v>
      </c>
      <c r="DZ22" s="21">
        <f t="shared" si="61"/>
        <v>-0.10444654180836363</v>
      </c>
      <c r="EA22" s="21">
        <f t="shared" si="62"/>
        <v>-0.22701788851416371</v>
      </c>
      <c r="EB22" s="24">
        <f t="shared" si="37"/>
        <v>4.6944270392060422E-2</v>
      </c>
      <c r="EC22" s="108">
        <v>34</v>
      </c>
      <c r="ED22" s="108">
        <f t="shared" si="75"/>
        <v>-27</v>
      </c>
      <c r="EE22" s="21">
        <v>-1.238</v>
      </c>
      <c r="EF22" s="21">
        <v>-0.46400000000000002</v>
      </c>
      <c r="EG22" s="21">
        <f t="shared" si="76"/>
        <v>-0.4560948180128318</v>
      </c>
      <c r="EH22" s="28">
        <v>154957</v>
      </c>
      <c r="EI22" s="66">
        <v>156957</v>
      </c>
      <c r="EJ22" s="28">
        <v>211120</v>
      </c>
      <c r="EK22" s="21">
        <f t="shared" si="89"/>
        <v>8.1937668365703251E-3</v>
      </c>
      <c r="EL22" s="21">
        <f t="shared" si="63"/>
        <v>-0.22521138582368508</v>
      </c>
      <c r="EM22" s="28">
        <v>261294</v>
      </c>
      <c r="EN22" s="28">
        <v>331823</v>
      </c>
      <c r="EO22" s="28">
        <f t="shared" si="39"/>
        <v>222083.73</v>
      </c>
      <c r="EP22" s="28">
        <v>273053</v>
      </c>
      <c r="EQ22" s="28">
        <f t="shared" si="64"/>
        <v>534347</v>
      </c>
      <c r="ER22" s="28">
        <f t="shared" si="40"/>
        <v>289441.8</v>
      </c>
      <c r="ES22" s="28">
        <f t="shared" si="41"/>
        <v>171054.56537618698</v>
      </c>
      <c r="ET22" s="28">
        <f t="shared" si="65"/>
        <v>109739.26999999999</v>
      </c>
      <c r="EU22" s="28">
        <f t="shared" si="66"/>
        <v>244905.2</v>
      </c>
      <c r="EV22" s="28">
        <f t="shared" si="67"/>
        <v>90239.434623813024</v>
      </c>
      <c r="EW22" s="21">
        <f t="shared" si="42"/>
        <v>0.53628772867741659</v>
      </c>
      <c r="EX22" s="30">
        <f t="shared" si="43"/>
        <v>0.41556141273652075</v>
      </c>
      <c r="EY22" s="201">
        <f t="shared" si="44"/>
        <v>0.42069930111697684</v>
      </c>
      <c r="EZ22" s="201">
        <f t="shared" si="84"/>
        <v>0.19439112732984457</v>
      </c>
      <c r="FA22" s="28">
        <v>199444.04</v>
      </c>
      <c r="FB22">
        <f t="shared" si="85"/>
        <v>-56163</v>
      </c>
      <c r="FC22" s="28">
        <f t="shared" si="69"/>
        <v>-42487.040000000008</v>
      </c>
      <c r="FD22" s="21">
        <v>-0.29199999999999998</v>
      </c>
      <c r="FE22" s="21">
        <f t="shared" si="78"/>
        <v>-0.2552608735733034</v>
      </c>
      <c r="FF22" s="23">
        <f t="shared" si="70"/>
        <v>0.10561179536177256</v>
      </c>
      <c r="FG22" s="21">
        <f t="shared" si="71"/>
        <v>3.0013831986110101E-2</v>
      </c>
      <c r="FH22" s="66">
        <v>294669</v>
      </c>
      <c r="FI22" s="66">
        <f t="shared" si="45"/>
        <v>567722</v>
      </c>
      <c r="FJ22" s="66">
        <f t="shared" si="46"/>
        <v>255470.45274027003</v>
      </c>
      <c r="FK22" s="248">
        <f t="shared" si="47"/>
        <v>2.2222609069283945</v>
      </c>
      <c r="FL22" s="24">
        <f t="shared" si="48"/>
        <v>0.8077573990738941</v>
      </c>
      <c r="FM22" s="23">
        <f t="shared" si="49"/>
        <v>0.32801921973149983</v>
      </c>
      <c r="FN22" s="21">
        <f t="shared" si="72"/>
        <v>7.938825997675561E-2</v>
      </c>
    </row>
    <row r="23" spans="1:170" x14ac:dyDescent="0.25">
      <c r="A23" s="9" t="s">
        <v>60</v>
      </c>
      <c r="B23" s="9" t="s">
        <v>64</v>
      </c>
      <c r="C23" s="315">
        <f t="shared" si="0"/>
        <v>24</v>
      </c>
      <c r="D23" s="312">
        <v>0</v>
      </c>
      <c r="E23" s="312">
        <v>0</v>
      </c>
      <c r="F23" s="312">
        <v>0</v>
      </c>
      <c r="G23" s="315">
        <v>24</v>
      </c>
      <c r="H23" s="312">
        <v>0</v>
      </c>
      <c r="I23" s="312">
        <v>0</v>
      </c>
      <c r="J23" s="312">
        <v>0</v>
      </c>
      <c r="K23" s="331"/>
      <c r="L23" s="312">
        <v>30.5</v>
      </c>
      <c r="M23" s="324">
        <f t="shared" si="1"/>
        <v>1.2708333333333333</v>
      </c>
      <c r="N23" s="327">
        <f>M23/M73</f>
        <v>1.9921889396109661E-2</v>
      </c>
      <c r="O23" s="312">
        <v>13</v>
      </c>
      <c r="P23" s="327">
        <f t="shared" si="2"/>
        <v>0.54166666666666663</v>
      </c>
      <c r="Q23" s="321">
        <f>P23/P73</f>
        <v>3.6678573077990391E-2</v>
      </c>
      <c r="R23" s="327">
        <f t="shared" si="3"/>
        <v>1.0885416666666667</v>
      </c>
      <c r="S23" s="334">
        <f>R23/R73</f>
        <v>2.1122341278390955E-2</v>
      </c>
      <c r="T23" s="334">
        <f t="shared" si="4"/>
        <v>2.4111060316579842E-2</v>
      </c>
      <c r="U23" s="320">
        <v>204898</v>
      </c>
      <c r="V23" s="332">
        <f t="shared" si="5"/>
        <v>8537.4166666666661</v>
      </c>
      <c r="W23" s="332"/>
      <c r="X23" s="321">
        <f>V23/V73</f>
        <v>0.10963241732586756</v>
      </c>
      <c r="Y23" s="333">
        <f t="shared" si="6"/>
        <v>5.8319603120294931E-2</v>
      </c>
      <c r="Z23" s="333">
        <v>0.75800000000000001</v>
      </c>
      <c r="AA23" s="324">
        <v>1.1439999999999999</v>
      </c>
      <c r="AB23" s="314">
        <v>29</v>
      </c>
      <c r="AC23" s="203">
        <v>0.63824115331818809</v>
      </c>
      <c r="AD23" s="126">
        <f t="shared" si="87"/>
        <v>1.2782138439459916</v>
      </c>
      <c r="AE23" s="339">
        <v>27</v>
      </c>
      <c r="AF23" s="257">
        <v>130326.9630330787</v>
      </c>
      <c r="AG23" s="257">
        <f>AT23*BK$32</f>
        <v>90018.29398048704</v>
      </c>
      <c r="AH23" s="21">
        <f>C23*BA23</f>
        <v>1.9551377910702841</v>
      </c>
      <c r="AI23" s="57" t="e">
        <f>AU23*BK$9</f>
        <v>#DIV/0!</v>
      </c>
      <c r="AJ23" s="56" t="e">
        <f>AV23*BK$16</f>
        <v>#DIV/0!</v>
      </c>
      <c r="AK23" s="56" t="e">
        <f>SUM(AL23:AM23)</f>
        <v>#DIV/0!</v>
      </c>
      <c r="AL23" s="59"/>
      <c r="AM23" s="56" t="e">
        <f>AX23*BK$26</f>
        <v>#DIV/0!</v>
      </c>
      <c r="AN23" s="59">
        <f>AS23*BK$35</f>
        <v>43590.507008950051</v>
      </c>
      <c r="AO23" s="59">
        <f>AVERAGE(AF23,AR23,AN23)</f>
        <v>96778.074445141086</v>
      </c>
      <c r="AP23" s="257">
        <f>AVERAGE(AF23:AG23)</f>
        <v>110172.62850678287</v>
      </c>
      <c r="AQ23" s="283">
        <f>AO23-(AO$72*BE23)</f>
        <v>103589.73059211635</v>
      </c>
      <c r="AR23" s="56">
        <f>AP23+(AP$72*BF23)</f>
        <v>116416.7532933945</v>
      </c>
      <c r="AS23" s="59">
        <f>AB23*BE23</f>
        <v>0.74726504488786394</v>
      </c>
      <c r="AT23" s="59">
        <f>AB23*BF23</f>
        <v>1.5955677046950436</v>
      </c>
      <c r="AU23" s="21" t="e">
        <f>AB23*BG23</f>
        <v>#DIV/0!</v>
      </c>
      <c r="AV23" s="21" t="e">
        <f t="shared" si="92"/>
        <v>#DIV/0!</v>
      </c>
      <c r="AW23" s="21"/>
      <c r="AX23" s="21" t="e">
        <f>AB23*BD23</f>
        <v>#DIV/0!</v>
      </c>
      <c r="AY23" s="21"/>
      <c r="AZ23" s="21"/>
      <c r="BA23" s="21">
        <f>AA23/BH$2</f>
        <v>8.1464074627928498E-2</v>
      </c>
      <c r="BB23" s="24" t="e">
        <f>FF23/BK$14</f>
        <v>#DIV/0!</v>
      </c>
      <c r="BC23" s="24"/>
      <c r="BD23" s="24" t="e">
        <f>EY23/BK$21</f>
        <v>#DIV/0!</v>
      </c>
      <c r="BE23" s="277">
        <f>FN23/BK$26</f>
        <v>2.5767760168547031E-2</v>
      </c>
      <c r="BF23" s="24">
        <f>FG23/BK$29</f>
        <v>5.5019576023967023E-2</v>
      </c>
      <c r="BG23" s="210" t="e">
        <f>AC23/BK$5</f>
        <v>#DIV/0!</v>
      </c>
      <c r="BK23" s="72"/>
      <c r="BL23">
        <v>61</v>
      </c>
      <c r="BM23">
        <v>61</v>
      </c>
      <c r="BN23">
        <f t="shared" si="88"/>
        <v>0</v>
      </c>
      <c r="BO23">
        <v>54</v>
      </c>
      <c r="BP23">
        <v>40</v>
      </c>
      <c r="BQ23" s="108">
        <v>54.714170000000003</v>
      </c>
      <c r="BR23">
        <f t="shared" si="81"/>
        <v>7</v>
      </c>
      <c r="BS23">
        <v>91</v>
      </c>
      <c r="BT23">
        <v>34</v>
      </c>
      <c r="BV23" s="28">
        <v>0</v>
      </c>
      <c r="BW23" s="28">
        <f>AVERAGE(AQ23,AR23,BV23)</f>
        <v>73335.494628503613</v>
      </c>
      <c r="BX23" s="436">
        <f>BW23-(BZ23*BW$72)</f>
        <v>73335.494628503613</v>
      </c>
      <c r="BY23" s="21"/>
      <c r="BZ23" s="21"/>
      <c r="CC23">
        <v>48</v>
      </c>
      <c r="CD23">
        <f t="shared" si="50"/>
        <v>82</v>
      </c>
      <c r="CE23" s="28">
        <f t="shared" si="9"/>
        <v>112.268773</v>
      </c>
      <c r="CF23" s="108">
        <f t="shared" si="10"/>
        <v>63.092110000000005</v>
      </c>
      <c r="CG23" s="28">
        <f t="shared" si="11"/>
        <v>123.630335</v>
      </c>
      <c r="CH23" s="108">
        <f t="shared" si="12"/>
        <v>95.039079620160706</v>
      </c>
      <c r="CI23" s="108">
        <v>90.946749999999994</v>
      </c>
      <c r="CJ23" s="108">
        <f t="shared" si="82"/>
        <v>-55.039079620160706</v>
      </c>
      <c r="CK23" s="108">
        <f t="shared" si="83"/>
        <v>-50.946749999999994</v>
      </c>
      <c r="CL23" s="108">
        <f t="shared" si="53"/>
        <v>6.2858299999999971</v>
      </c>
      <c r="CM23" s="21">
        <v>-8.9999999999999993E-3</v>
      </c>
      <c r="CN23" s="28">
        <f t="shared" si="54"/>
        <v>-30.268772999999996</v>
      </c>
      <c r="CO23" s="108">
        <f t="shared" si="55"/>
        <v>-29.092110000000005</v>
      </c>
      <c r="CP23" s="21">
        <f t="shared" si="13"/>
        <v>-0.19872404848764585</v>
      </c>
      <c r="CQ23" s="21">
        <f t="shared" si="14"/>
        <v>-0.30426859153240271</v>
      </c>
      <c r="CR23" s="28">
        <f t="shared" si="56"/>
        <v>-32.630335000000002</v>
      </c>
      <c r="CS23" s="21">
        <f t="shared" si="15"/>
        <v>-0.17990320873257074</v>
      </c>
      <c r="CT23" s="21">
        <f t="shared" si="16"/>
        <v>-0.36867274005008316</v>
      </c>
      <c r="CU23" s="21">
        <f t="shared" si="17"/>
        <v>3.5287157207505673E-3</v>
      </c>
      <c r="CV23" s="21">
        <f t="shared" si="74"/>
        <v>1.1976241501194603E-2</v>
      </c>
      <c r="CW23" s="108">
        <v>16</v>
      </c>
      <c r="CX23" s="108">
        <f t="shared" si="18"/>
        <v>90.948726999999991</v>
      </c>
      <c r="CY23" s="108">
        <f t="shared" si="57"/>
        <v>-50.948726999999991</v>
      </c>
      <c r="CZ23" s="21">
        <f t="shared" si="19"/>
        <v>-0.38145355414400911</v>
      </c>
      <c r="DA23" s="24">
        <f t="shared" si="20"/>
        <v>-1.7568526551724135</v>
      </c>
      <c r="DB23" s="21">
        <f t="shared" si="21"/>
        <v>-0.63585811484921739</v>
      </c>
      <c r="DC23" s="108">
        <v>10</v>
      </c>
      <c r="DD23" s="108">
        <v>18</v>
      </c>
      <c r="DE23" s="108">
        <f t="shared" si="22"/>
        <v>16.8591877</v>
      </c>
      <c r="DF23" s="108">
        <v>24</v>
      </c>
      <c r="DG23" s="108">
        <f t="shared" si="23"/>
        <v>72</v>
      </c>
      <c r="DH23" s="108">
        <f t="shared" si="24"/>
        <v>89.009928514694195</v>
      </c>
      <c r="DI23" s="49">
        <f t="shared" si="25"/>
        <v>0.80889852628197412</v>
      </c>
      <c r="DJ23" s="49">
        <f t="shared" si="26"/>
        <v>-0.16192154736823144</v>
      </c>
      <c r="DK23" s="108">
        <v>1</v>
      </c>
      <c r="DL23" s="108">
        <v>0</v>
      </c>
      <c r="DM23" s="108">
        <f t="shared" si="27"/>
        <v>1</v>
      </c>
      <c r="DN23" s="108">
        <f t="shared" si="28"/>
        <v>7.8490865766481344</v>
      </c>
      <c r="DO23" s="49">
        <f t="shared" si="29"/>
        <v>0.12740335964379679</v>
      </c>
      <c r="DP23" s="49">
        <f t="shared" si="30"/>
        <v>-0.42745602309382247</v>
      </c>
      <c r="DQ23" s="108">
        <f t="shared" si="58"/>
        <v>11</v>
      </c>
      <c r="DR23" s="108">
        <f t="shared" si="31"/>
        <v>14.398094</v>
      </c>
      <c r="DS23" s="108">
        <f t="shared" si="32"/>
        <v>12.625273922571219</v>
      </c>
      <c r="DT23" s="108">
        <f t="shared" si="59"/>
        <v>1.1408123000000003</v>
      </c>
      <c r="DU23" s="108">
        <f t="shared" si="60"/>
        <v>-3.3980940000000004</v>
      </c>
      <c r="DV23" s="108">
        <f t="shared" si="33"/>
        <v>-2.6252739225712194</v>
      </c>
      <c r="DW23" s="21">
        <f t="shared" si="34"/>
        <v>-5.9458105640439358E-2</v>
      </c>
      <c r="DX23" s="21">
        <f t="shared" si="35"/>
        <v>-0.22806057355097165</v>
      </c>
      <c r="DY23" s="21">
        <f t="shared" si="36"/>
        <v>-0.13395639582507496</v>
      </c>
      <c r="DZ23" s="21">
        <f t="shared" si="61"/>
        <v>-0.14979193295953791</v>
      </c>
      <c r="EA23" s="21">
        <f t="shared" si="62"/>
        <v>-0.26169054260557079</v>
      </c>
      <c r="EB23" s="24">
        <f t="shared" si="37"/>
        <v>-0.30999365399383111</v>
      </c>
      <c r="EC23" s="108">
        <v>8</v>
      </c>
      <c r="ED23" s="108">
        <f t="shared" si="75"/>
        <v>8</v>
      </c>
      <c r="EE23" s="21">
        <v>0.156</v>
      </c>
      <c r="EF23" s="21">
        <v>3.2000000000000001E-2</v>
      </c>
      <c r="EG23" s="21">
        <f t="shared" si="76"/>
        <v>4.7982181125895952E-2</v>
      </c>
      <c r="EH23" s="28">
        <v>571008</v>
      </c>
      <c r="EI23" s="66">
        <v>582878</v>
      </c>
      <c r="EJ23" s="28">
        <v>55101</v>
      </c>
      <c r="EK23" s="21">
        <f t="shared" si="89"/>
        <v>-0.22830516629962921</v>
      </c>
      <c r="EL23" s="21">
        <f t="shared" si="63"/>
        <v>-0.20605817975347732</v>
      </c>
      <c r="EM23" s="28">
        <v>493544</v>
      </c>
      <c r="EN23" s="28">
        <v>623905</v>
      </c>
      <c r="EO23" s="28">
        <f t="shared" si="39"/>
        <v>71560.313000000009</v>
      </c>
      <c r="EP23" s="28">
        <v>62224</v>
      </c>
      <c r="EQ23" s="28">
        <f t="shared" si="64"/>
        <v>555768</v>
      </c>
      <c r="ER23" s="28">
        <f t="shared" si="40"/>
        <v>93264.58</v>
      </c>
      <c r="ES23" s="28">
        <f t="shared" si="41"/>
        <v>55117.582176771364</v>
      </c>
      <c r="ET23" s="28">
        <f t="shared" si="65"/>
        <v>552344.68700000003</v>
      </c>
      <c r="EU23" s="28">
        <f t="shared" si="66"/>
        <v>462503.42</v>
      </c>
      <c r="EV23" s="28">
        <f t="shared" si="67"/>
        <v>438426.41782322864</v>
      </c>
      <c r="EW23" s="21">
        <f t="shared" si="42"/>
        <v>1.0569567787550329</v>
      </c>
      <c r="EX23" s="30">
        <f t="shared" si="43"/>
        <v>2.0189964878564814</v>
      </c>
      <c r="EY23" s="201">
        <f t="shared" si="44"/>
        <v>2.1902768554989986</v>
      </c>
      <c r="EZ23" s="201">
        <f t="shared" si="84"/>
        <v>0.62160240274629386</v>
      </c>
      <c r="FA23" s="28">
        <v>50098.49</v>
      </c>
      <c r="FB23">
        <f t="shared" si="85"/>
        <v>515907</v>
      </c>
      <c r="FC23" s="28">
        <f t="shared" si="69"/>
        <v>532779.51</v>
      </c>
      <c r="FD23" s="21">
        <v>2.8130000000000002</v>
      </c>
      <c r="FE23" s="21">
        <f t="shared" si="78"/>
        <v>3.1235613381761347</v>
      </c>
      <c r="FF23" s="23">
        <f t="shared" si="70"/>
        <v>0.7862355824238767</v>
      </c>
      <c r="FG23" s="23">
        <f t="shared" si="71"/>
        <v>0.65058426957925009</v>
      </c>
      <c r="FH23" s="66">
        <v>83655</v>
      </c>
      <c r="FI23" s="66">
        <f t="shared" si="45"/>
        <v>145879</v>
      </c>
      <c r="FJ23" s="66">
        <f t="shared" si="46"/>
        <v>93212.192216044481</v>
      </c>
      <c r="FK23" s="248">
        <f t="shared" si="47"/>
        <v>1.5650205893869114</v>
      </c>
      <c r="FL23" s="24">
        <f t="shared" si="48"/>
        <v>0.43690118912912501</v>
      </c>
      <c r="FM23" s="21">
        <f t="shared" si="49"/>
        <v>3.7777375871872493E-2</v>
      </c>
      <c r="FN23" s="23">
        <f t="shared" si="72"/>
        <v>0.29914780364992677</v>
      </c>
    </row>
    <row r="24" spans="1:170" x14ac:dyDescent="0.25">
      <c r="A24" s="9" t="s">
        <v>68</v>
      </c>
      <c r="B24" s="9" t="s">
        <v>70</v>
      </c>
      <c r="C24" s="315">
        <f t="shared" si="0"/>
        <v>31</v>
      </c>
      <c r="D24" s="315">
        <v>0</v>
      </c>
      <c r="E24" s="315">
        <v>0</v>
      </c>
      <c r="F24" s="315">
        <v>0</v>
      </c>
      <c r="G24" s="315">
        <v>20</v>
      </c>
      <c r="H24" s="315">
        <v>0</v>
      </c>
      <c r="I24" s="315">
        <v>0</v>
      </c>
      <c r="J24" s="315">
        <v>11</v>
      </c>
      <c r="K24" s="315"/>
      <c r="L24" s="315">
        <v>34.5</v>
      </c>
      <c r="M24" s="323">
        <f t="shared" si="1"/>
        <v>1.1129032258064515</v>
      </c>
      <c r="N24" s="327">
        <f>M24/M73</f>
        <v>1.7446138995218189E-2</v>
      </c>
      <c r="O24" s="315">
        <v>3</v>
      </c>
      <c r="P24" s="327">
        <f t="shared" si="2"/>
        <v>9.6774193548387094E-2</v>
      </c>
      <c r="Q24" s="321">
        <f>P24/P73</f>
        <v>6.5529956863903428E-3</v>
      </c>
      <c r="R24" s="327">
        <f t="shared" si="3"/>
        <v>0.85887096774193539</v>
      </c>
      <c r="S24" s="321">
        <f>R24/R73</f>
        <v>1.6665752217183909E-2</v>
      </c>
      <c r="T24" s="321">
        <f t="shared" si="4"/>
        <v>1.4722853168011227E-2</v>
      </c>
      <c r="U24" s="320">
        <v>0</v>
      </c>
      <c r="V24" s="320">
        <f t="shared" si="5"/>
        <v>0</v>
      </c>
      <c r="W24" s="320"/>
      <c r="X24" s="321">
        <f>V24/V73</f>
        <v>0</v>
      </c>
      <c r="Y24" s="322">
        <f t="shared" si="6"/>
        <v>8.8337119008067358E-3</v>
      </c>
      <c r="Z24" s="322">
        <v>-7.4999999999999997E-2</v>
      </c>
      <c r="AA24" s="324">
        <v>0.50800000000000001</v>
      </c>
      <c r="AB24" s="314">
        <v>32</v>
      </c>
      <c r="AC24" s="203">
        <v>0.49774503204087517</v>
      </c>
      <c r="AD24" s="126">
        <f t="shared" ref="AD24:AD64" si="93">(0.6*EG24)+(0.4*FE24)</f>
        <v>0.51939899931384703</v>
      </c>
      <c r="AE24" s="339">
        <v>30</v>
      </c>
      <c r="AF24" s="257">
        <v>66523.900112528776</v>
      </c>
      <c r="AG24" s="257">
        <f>AT24*BK$32</f>
        <v>57592.663798040696</v>
      </c>
      <c r="AH24" s="21">
        <f>C24*BA24</f>
        <v>1.121412803532009</v>
      </c>
      <c r="AI24" s="57" t="e">
        <f>AU24*BK$9</f>
        <v>#DIV/0!</v>
      </c>
      <c r="AJ24" s="56" t="e">
        <f>AV24*BK$16</f>
        <v>#DIV/0!</v>
      </c>
      <c r="AK24" s="56" t="e">
        <f>SUM(AL24:AM24)</f>
        <v>#DIV/0!</v>
      </c>
      <c r="AL24" s="56" t="e">
        <f>AW24*BK$24</f>
        <v>#DIV/0!</v>
      </c>
      <c r="AM24" s="59"/>
      <c r="AN24" s="59">
        <f>AS24*BK$35</f>
        <v>70391.784673375732</v>
      </c>
      <c r="AO24" s="59">
        <f>AVERAGE(AF24,AR24,AN24)</f>
        <v>67531.453983271887</v>
      </c>
      <c r="AP24" s="257">
        <f>AVERAGE(AF24:AG24)</f>
        <v>62058.281955284736</v>
      </c>
      <c r="AQ24" s="283">
        <f>AO24-(AO$72*BE24)</f>
        <v>77499.976449776746</v>
      </c>
      <c r="AR24" s="56">
        <f>AP24+(AP$72*BF24)</f>
        <v>65678.677163911154</v>
      </c>
      <c r="AS24" s="59">
        <f>AB24*BE24</f>
        <v>1.2067150336858161</v>
      </c>
      <c r="AT24" s="59">
        <f>AB24*BF24</f>
        <v>1.0208257712974704</v>
      </c>
      <c r="AU24" s="21" t="e">
        <f>AB24*BG24</f>
        <v>#DIV/0!</v>
      </c>
      <c r="AV24" s="21" t="e">
        <f t="shared" si="92"/>
        <v>#DIV/0!</v>
      </c>
      <c r="AW24" s="21" t="e">
        <f>AB24*BC24</f>
        <v>#DIV/0!</v>
      </c>
      <c r="AX24" s="21"/>
      <c r="AY24" s="21"/>
      <c r="AZ24" s="21"/>
      <c r="BA24" s="21">
        <f>AA24/BH$2</f>
        <v>3.6174606565548675E-2</v>
      </c>
      <c r="BB24" s="24" t="e">
        <f>FF24/BK$14</f>
        <v>#DIV/0!</v>
      </c>
      <c r="BC24" s="24" t="e">
        <f>DZ24/BK$19</f>
        <v>#DIV/0!</v>
      </c>
      <c r="BD24" s="24"/>
      <c r="BE24" s="277">
        <f>FN24/BK$26</f>
        <v>3.7709844802681754E-2</v>
      </c>
      <c r="BF24" s="24">
        <f>FG24/BK$29</f>
        <v>3.1900805353045951E-2</v>
      </c>
      <c r="BG24" s="210" t="e">
        <f>AC24/BK$5</f>
        <v>#DIV/0!</v>
      </c>
      <c r="BK24" s="123"/>
      <c r="BL24">
        <v>251</v>
      </c>
      <c r="BM24">
        <v>253</v>
      </c>
      <c r="BN24">
        <f t="shared" ref="BN24:BN64" si="94">BL24-BM24</f>
        <v>-2</v>
      </c>
      <c r="BO24">
        <v>70</v>
      </c>
      <c r="BP24">
        <v>320</v>
      </c>
      <c r="BQ24" s="108">
        <v>70.672470000000004</v>
      </c>
      <c r="BR24">
        <f>BL24-BO24</f>
        <v>181</v>
      </c>
      <c r="BS24">
        <v>456</v>
      </c>
      <c r="BT24">
        <v>203</v>
      </c>
      <c r="BV24" s="28">
        <f>BY24*CB$4</f>
        <v>68269.283418808234</v>
      </c>
      <c r="BW24" s="28">
        <f>AVERAGE(AQ24,AR24,BV24)</f>
        <v>70482.645677498716</v>
      </c>
      <c r="BX24" s="436">
        <f>BW24-(BZ24*BW$72)</f>
        <v>66068.039286114261</v>
      </c>
      <c r="BY24" s="21">
        <f>AE24*BZ24</f>
        <v>0.95495913138698973</v>
      </c>
      <c r="BZ24" s="21">
        <f>FM24/CB3</f>
        <v>3.183197104623299E-2</v>
      </c>
      <c r="CC24">
        <v>173</v>
      </c>
      <c r="CD24">
        <f t="shared" si="50"/>
        <v>376</v>
      </c>
      <c r="CE24" s="28">
        <f t="shared" si="9"/>
        <v>123.882784</v>
      </c>
      <c r="CF24" s="108">
        <f t="shared" si="10"/>
        <v>69.618880000000004</v>
      </c>
      <c r="CG24" s="28">
        <f t="shared" si="11"/>
        <v>136.41968</v>
      </c>
      <c r="CH24" s="108">
        <f t="shared" si="12"/>
        <v>104.87070854638422</v>
      </c>
      <c r="CI24" s="108">
        <v>100.35503</v>
      </c>
      <c r="CJ24" s="108">
        <f>BP24-CH24</f>
        <v>215.12929145361579</v>
      </c>
      <c r="CK24" s="108">
        <f>BP24-CI24</f>
        <v>219.64497</v>
      </c>
      <c r="CL24" s="108">
        <f>BM24-BQ24</f>
        <v>182.32753</v>
      </c>
      <c r="CM24" s="21">
        <v>1.546</v>
      </c>
      <c r="CN24" s="28">
        <f t="shared" si="54"/>
        <v>252.11721599999998</v>
      </c>
      <c r="CO24" s="108">
        <f t="shared" si="55"/>
        <v>133.38112000000001</v>
      </c>
      <c r="CP24" s="23">
        <f t="shared" si="13"/>
        <v>1.3768749021339826</v>
      </c>
      <c r="CQ24" s="23">
        <f t="shared" si="14"/>
        <v>1.2051050761820641</v>
      </c>
      <c r="CR24" s="28">
        <f t="shared" si="56"/>
        <v>319.58032000000003</v>
      </c>
      <c r="CS24" s="23">
        <f t="shared" si="15"/>
        <v>1.6789866172681667</v>
      </c>
      <c r="CT24" s="23">
        <f t="shared" si="16"/>
        <v>1.4410180165183126</v>
      </c>
      <c r="CU24" s="23">
        <f t="shared" si="17"/>
        <v>1.1875926447125227</v>
      </c>
      <c r="CV24" s="21">
        <f t="shared" si="74"/>
        <v>1.5846579366668008</v>
      </c>
      <c r="CW24" s="108">
        <v>7</v>
      </c>
      <c r="CX24" s="108">
        <f t="shared" si="18"/>
        <v>100.35721599999999</v>
      </c>
      <c r="CY24" s="108">
        <f t="shared" si="57"/>
        <v>219.64278400000001</v>
      </c>
      <c r="CZ24" s="23">
        <f t="shared" si="19"/>
        <v>1.4385639510514991</v>
      </c>
      <c r="DA24" s="24">
        <f t="shared" si="20"/>
        <v>6.8638370000000002</v>
      </c>
      <c r="DB24" s="23">
        <f t="shared" si="21"/>
        <v>2.3232000267250128</v>
      </c>
      <c r="DC24" s="108">
        <v>7</v>
      </c>
      <c r="DD24" s="108">
        <v>12</v>
      </c>
      <c r="DE24" s="108">
        <f t="shared" si="22"/>
        <v>18.6032416</v>
      </c>
      <c r="DF24" s="108">
        <v>56</v>
      </c>
      <c r="DG24" s="108">
        <f t="shared" si="23"/>
        <v>229</v>
      </c>
      <c r="DH24" s="108">
        <f t="shared" si="24"/>
        <v>98.899920571882447</v>
      </c>
      <c r="DI24" s="248">
        <f t="shared" si="25"/>
        <v>2.3154720314821509</v>
      </c>
      <c r="DJ24" s="49">
        <f t="shared" si="26"/>
        <v>1.5606789876879374</v>
      </c>
      <c r="DK24" s="108">
        <v>1</v>
      </c>
      <c r="DL24" s="108">
        <v>4</v>
      </c>
      <c r="DM24" s="108">
        <f t="shared" si="27"/>
        <v>5</v>
      </c>
      <c r="DN24" s="108">
        <f t="shared" si="28"/>
        <v>8.7212073073868162</v>
      </c>
      <c r="DO24" s="49">
        <f t="shared" si="29"/>
        <v>0.57331511839708549</v>
      </c>
      <c r="DP24" s="49">
        <f t="shared" si="30"/>
        <v>-0.2135637231479319</v>
      </c>
      <c r="DQ24" s="108">
        <f t="shared" si="58"/>
        <v>8</v>
      </c>
      <c r="DR24" s="108">
        <f t="shared" si="31"/>
        <v>15.887551999999999</v>
      </c>
      <c r="DS24" s="108">
        <f t="shared" si="32"/>
        <v>13.931336742147552</v>
      </c>
      <c r="DT24" s="108">
        <f t="shared" si="59"/>
        <v>-6.6032416000000005</v>
      </c>
      <c r="DU24" s="108">
        <f t="shared" si="60"/>
        <v>-7.8875519999999995</v>
      </c>
      <c r="DV24" s="108">
        <f t="shared" si="33"/>
        <v>-6.9313367421475522</v>
      </c>
      <c r="DW24" s="21">
        <f t="shared" si="34"/>
        <v>-0.29892841292483635</v>
      </c>
      <c r="DX24" s="21">
        <f t="shared" si="35"/>
        <v>-0.4227821770885401</v>
      </c>
      <c r="DY24" s="21">
        <f t="shared" si="36"/>
        <v>-0.35367619365167957</v>
      </c>
      <c r="DZ24" s="23">
        <f t="shared" si="61"/>
        <v>1.1845078597199159</v>
      </c>
      <c r="EA24" s="23">
        <f t="shared" si="62"/>
        <v>0.8154097587236282</v>
      </c>
      <c r="EB24" s="23">
        <f t="shared" si="37"/>
        <v>0.99234446397581455</v>
      </c>
      <c r="EC24" s="108">
        <v>10</v>
      </c>
      <c r="ED24" s="108">
        <f t="shared" si="75"/>
        <v>-3</v>
      </c>
      <c r="EE24" s="21">
        <v>-0.28199999999999997</v>
      </c>
      <c r="EF24" s="21">
        <v>1.089</v>
      </c>
      <c r="EG24" s="21">
        <f t="shared" si="76"/>
        <v>1.1179934525001005</v>
      </c>
      <c r="EH24" s="28">
        <v>0</v>
      </c>
      <c r="EI24" s="66">
        <v>0</v>
      </c>
      <c r="EJ24" s="28">
        <v>69350</v>
      </c>
      <c r="EK24" s="23">
        <f t="shared" si="89"/>
        <v>1.1171183099789701</v>
      </c>
      <c r="EL24" s="23">
        <f t="shared" si="63"/>
        <v>0.92696063232835191</v>
      </c>
      <c r="EM24" s="28">
        <v>0</v>
      </c>
      <c r="EN24" s="28">
        <v>0</v>
      </c>
      <c r="EO24" s="28">
        <f t="shared" si="39"/>
        <v>78963.104000000007</v>
      </c>
      <c r="EP24" s="28">
        <v>0</v>
      </c>
      <c r="EQ24" s="28">
        <f t="shared" si="64"/>
        <v>0</v>
      </c>
      <c r="ER24" s="28">
        <f t="shared" si="40"/>
        <v>102912.64</v>
      </c>
      <c r="ES24" s="28">
        <f t="shared" si="41"/>
        <v>60819.401022644262</v>
      </c>
      <c r="ET24" s="28">
        <f t="shared" si="65"/>
        <v>-78963.104000000007</v>
      </c>
      <c r="EU24" s="28">
        <f t="shared" si="66"/>
        <v>-102912.64</v>
      </c>
      <c r="EV24" s="28">
        <f t="shared" si="67"/>
        <v>-60819.401022644262</v>
      </c>
      <c r="EW24" s="21">
        <f t="shared" si="42"/>
        <v>-0.29597084564754073</v>
      </c>
      <c r="EX24" s="30">
        <f t="shared" si="43"/>
        <v>-0.28007928369809976</v>
      </c>
      <c r="EY24" s="30">
        <f t="shared" si="44"/>
        <v>-0.33375031170599856</v>
      </c>
      <c r="EZ24" s="201">
        <f>(0.6*EB24)+(0.4*EX24)</f>
        <v>0.48337496490624876</v>
      </c>
      <c r="FA24" s="28">
        <v>63468.06</v>
      </c>
      <c r="FB24">
        <f>EH24-EJ24</f>
        <v>-69350</v>
      </c>
      <c r="FC24" s="28">
        <f>EI24-FA24</f>
        <v>-63468.06</v>
      </c>
      <c r="FD24" s="21">
        <v>-0.36399999999999999</v>
      </c>
      <c r="FE24" s="21">
        <f t="shared" si="78"/>
        <v>-0.37849268046553303</v>
      </c>
      <c r="FF24" s="23">
        <f t="shared" si="70"/>
        <v>0.57720459114955003</v>
      </c>
      <c r="FG24" s="23">
        <f t="shared" si="71"/>
        <v>0.377214141754937</v>
      </c>
      <c r="FH24" s="66">
        <v>0</v>
      </c>
      <c r="FI24" s="66">
        <f t="shared" si="45"/>
        <v>0</v>
      </c>
      <c r="FJ24" s="66">
        <f t="shared" si="46"/>
        <v>103569.10246227164</v>
      </c>
      <c r="FK24" s="191">
        <f t="shared" si="47"/>
        <v>0</v>
      </c>
      <c r="FL24" s="24">
        <f t="shared" si="48"/>
        <v>-0.44618158710199918</v>
      </c>
      <c r="FM24" s="23">
        <f t="shared" si="49"/>
        <v>0.49179835114658232</v>
      </c>
      <c r="FN24" s="23">
        <f t="shared" si="72"/>
        <v>0.43778804113799485</v>
      </c>
    </row>
    <row r="25" spans="1:170" x14ac:dyDescent="0.25">
      <c r="A25" s="196" t="s">
        <v>293</v>
      </c>
      <c r="B25" s="308" t="s">
        <v>81</v>
      </c>
      <c r="C25" s="315">
        <v>0</v>
      </c>
      <c r="D25" s="315"/>
      <c r="E25" s="315"/>
      <c r="F25" s="315"/>
      <c r="G25" s="315"/>
      <c r="H25" s="315"/>
      <c r="I25" s="315"/>
      <c r="J25" s="315"/>
      <c r="K25" s="315"/>
      <c r="L25" s="315"/>
      <c r="M25" s="327"/>
      <c r="N25" s="327"/>
      <c r="O25" s="315"/>
      <c r="P25" s="327"/>
      <c r="Q25" s="321"/>
      <c r="R25" s="327"/>
      <c r="S25" s="321"/>
      <c r="T25" s="321"/>
      <c r="U25" s="320"/>
      <c r="V25" s="320"/>
      <c r="W25" s="320"/>
      <c r="X25" s="321"/>
      <c r="Y25" s="322"/>
      <c r="Z25" s="322"/>
      <c r="AA25" s="324"/>
      <c r="AB25" s="314">
        <v>9</v>
      </c>
      <c r="AC25" s="202">
        <v>-0.15286131748277637</v>
      </c>
      <c r="AD25" s="124"/>
      <c r="AE25" s="339">
        <v>10</v>
      </c>
      <c r="AF25" s="257"/>
      <c r="AG25" s="257"/>
      <c r="AH25" s="21"/>
      <c r="AI25" s="21"/>
      <c r="AJ25" s="44"/>
      <c r="AK25" s="59"/>
      <c r="AL25" s="70"/>
      <c r="AM25" s="59"/>
      <c r="AN25" s="59"/>
      <c r="AO25" s="59"/>
      <c r="AP25" s="257"/>
      <c r="AQ25" s="257"/>
      <c r="AR25" s="59"/>
      <c r="AS25" s="59"/>
      <c r="AT25" s="59"/>
      <c r="AU25" s="21"/>
      <c r="AV25" s="21"/>
      <c r="AW25" s="21"/>
      <c r="AX25" s="21"/>
      <c r="AY25" s="21"/>
      <c r="AZ25" s="21"/>
      <c r="BA25" s="21"/>
      <c r="BB25" s="24"/>
      <c r="BC25" s="24"/>
      <c r="BD25" s="24"/>
      <c r="BE25" s="277"/>
      <c r="BF25" s="24"/>
      <c r="BG25" s="24"/>
      <c r="BK25" s="273" t="s">
        <v>476</v>
      </c>
      <c r="BP25">
        <v>0</v>
      </c>
      <c r="BQ25" s="108"/>
      <c r="BS25">
        <v>0</v>
      </c>
      <c r="BT25">
        <v>0</v>
      </c>
      <c r="BV25" s="28"/>
      <c r="BW25" s="28"/>
      <c r="BX25" s="28"/>
      <c r="BY25" s="21"/>
      <c r="BZ25" s="21"/>
      <c r="CC25">
        <v>0</v>
      </c>
      <c r="CD25">
        <f t="shared" si="50"/>
        <v>0</v>
      </c>
      <c r="CE25" s="28">
        <f t="shared" si="9"/>
        <v>34.842033000000001</v>
      </c>
      <c r="CF25" s="108">
        <f t="shared" si="10"/>
        <v>19.580310000000001</v>
      </c>
      <c r="CG25" s="28">
        <f t="shared" si="11"/>
        <v>38.368034999999999</v>
      </c>
      <c r="CH25" s="108">
        <f t="shared" si="12"/>
        <v>29.494886778670562</v>
      </c>
      <c r="CI25" s="108">
        <v>28.22485</v>
      </c>
      <c r="CJ25" s="108">
        <f t="shared" ref="CJ25:CJ70" si="95">BP25-CH25</f>
        <v>-29.494886778670562</v>
      </c>
      <c r="CK25" s="108">
        <f t="shared" ref="CK25:CK70" si="96">BP25-CI25</f>
        <v>-28.22485</v>
      </c>
      <c r="CL25" s="108"/>
      <c r="CM25" s="21"/>
      <c r="CN25" s="28">
        <f t="shared" si="54"/>
        <v>-34.842033000000001</v>
      </c>
      <c r="CO25" s="108">
        <f t="shared" si="55"/>
        <v>-19.580310000000001</v>
      </c>
      <c r="CP25" s="21">
        <f t="shared" si="13"/>
        <v>-0.22424097899272089</v>
      </c>
      <c r="CQ25" s="21">
        <f t="shared" si="14"/>
        <v>-0.21590412402863937</v>
      </c>
      <c r="CR25" s="28">
        <f t="shared" si="56"/>
        <v>-38.368034999999999</v>
      </c>
      <c r="CS25" s="21">
        <f t="shared" si="15"/>
        <v>-0.21018551849019126</v>
      </c>
      <c r="CT25" s="21">
        <f t="shared" si="16"/>
        <v>-0.19756799716135401</v>
      </c>
      <c r="CU25" s="21">
        <f t="shared" si="17"/>
        <v>-3.8750043043646439E-2</v>
      </c>
      <c r="CV25" s="21"/>
      <c r="CW25" s="108"/>
      <c r="CX25" s="108">
        <f t="shared" si="18"/>
        <v>28.225466999999998</v>
      </c>
      <c r="CY25" s="108">
        <f t="shared" si="57"/>
        <v>-28.225466999999998</v>
      </c>
      <c r="CZ25" s="21">
        <f t="shared" si="19"/>
        <v>-0.22861531164973931</v>
      </c>
      <c r="DA25" s="24">
        <f t="shared" si="20"/>
        <v>-3.1361629999999998</v>
      </c>
      <c r="DB25" s="21">
        <f t="shared" si="21"/>
        <v>-1.1093074175010944</v>
      </c>
      <c r="DC25" s="108">
        <v>0</v>
      </c>
      <c r="DD25" s="108">
        <v>0</v>
      </c>
      <c r="DE25" s="108">
        <f t="shared" si="22"/>
        <v>5.2321616999999998</v>
      </c>
      <c r="DF25" s="108">
        <v>0</v>
      </c>
      <c r="DG25" s="108">
        <f t="shared" si="23"/>
        <v>0</v>
      </c>
      <c r="DH25" s="108">
        <f t="shared" si="24"/>
        <v>32.96664019062748</v>
      </c>
      <c r="DI25" s="49">
        <f t="shared" si="25"/>
        <v>0</v>
      </c>
      <c r="DJ25" s="49">
        <f t="shared" si="26"/>
        <v>-1.0868077406869801</v>
      </c>
      <c r="DK25" s="108">
        <v>0</v>
      </c>
      <c r="DL25" s="108">
        <v>0</v>
      </c>
      <c r="DM25" s="108">
        <f t="shared" si="27"/>
        <v>0</v>
      </c>
      <c r="DN25" s="108">
        <f t="shared" si="28"/>
        <v>2.9070691024622719</v>
      </c>
      <c r="DO25" s="49">
        <f t="shared" si="29"/>
        <v>0</v>
      </c>
      <c r="DP25" s="49">
        <f t="shared" si="30"/>
        <v>-0.48856810879264834</v>
      </c>
      <c r="DQ25" s="108">
        <f t="shared" si="58"/>
        <v>0</v>
      </c>
      <c r="DR25" s="108">
        <f t="shared" si="31"/>
        <v>4.4683739999999998</v>
      </c>
      <c r="DS25" s="108">
        <f t="shared" si="32"/>
        <v>3.918188458728999</v>
      </c>
      <c r="DT25" s="108">
        <f t="shared" si="59"/>
        <v>-5.2321616999999998</v>
      </c>
      <c r="DU25" s="108">
        <f t="shared" si="60"/>
        <v>-4.4683739999999998</v>
      </c>
      <c r="DV25" s="108">
        <f t="shared" si="33"/>
        <v>-3.918188458728999</v>
      </c>
      <c r="DW25" s="21">
        <f t="shared" si="34"/>
        <v>-0.2565303447806489</v>
      </c>
      <c r="DX25" s="21">
        <f t="shared" si="35"/>
        <v>-0.27448190945258577</v>
      </c>
      <c r="DY25" s="21">
        <f t="shared" si="36"/>
        <v>-0.19992824351855931</v>
      </c>
      <c r="DZ25" s="21">
        <f t="shared" si="61"/>
        <v>-0.22177172506280568</v>
      </c>
      <c r="EA25" s="21">
        <f t="shared" si="62"/>
        <v>-0.21191015390111936</v>
      </c>
      <c r="EB25" s="24">
        <f t="shared" si="37"/>
        <v>-0.19815805875065534</v>
      </c>
      <c r="EC25" s="108"/>
      <c r="ED25" s="108"/>
      <c r="EE25" s="21"/>
      <c r="EF25" s="21"/>
      <c r="EG25" s="21"/>
      <c r="EH25" s="28"/>
      <c r="EI25" s="66"/>
      <c r="EJ25" s="28"/>
      <c r="EK25" s="21">
        <f t="shared" si="89"/>
        <v>-0.93724783271339707</v>
      </c>
      <c r="EL25" s="21">
        <f t="shared" si="63"/>
        <v>-0.23680121160768711</v>
      </c>
      <c r="EM25" s="28">
        <v>0</v>
      </c>
      <c r="EN25" s="28">
        <v>0</v>
      </c>
      <c r="EO25" s="28">
        <f t="shared" si="39"/>
        <v>22208.373000000003</v>
      </c>
      <c r="EP25" s="28">
        <v>0</v>
      </c>
      <c r="EQ25" s="28">
        <f t="shared" si="64"/>
        <v>0</v>
      </c>
      <c r="ER25" s="28">
        <f t="shared" si="40"/>
        <v>28944.18</v>
      </c>
      <c r="ES25" s="28">
        <f t="shared" si="41"/>
        <v>17105.456537618698</v>
      </c>
      <c r="ET25" s="28">
        <f t="shared" si="65"/>
        <v>-22208.373000000003</v>
      </c>
      <c r="EU25" s="28">
        <f t="shared" si="66"/>
        <v>-28944.18</v>
      </c>
      <c r="EV25" s="28">
        <f t="shared" si="67"/>
        <v>-17105.456537618698</v>
      </c>
      <c r="EW25" s="21">
        <f t="shared" si="42"/>
        <v>-0.11897910461259949</v>
      </c>
      <c r="EX25" s="30">
        <f t="shared" si="43"/>
        <v>-7.8772298540090588E-2</v>
      </c>
      <c r="EY25" s="30">
        <f t="shared" si="44"/>
        <v>-0.10683962732413632</v>
      </c>
      <c r="EZ25" s="30">
        <f t="shared" ref="EZ25:EZ70" si="97">(0.6*EB25)+(0.4*EX25)</f>
        <v>-0.15040375466642944</v>
      </c>
      <c r="FA25" s="28"/>
      <c r="FC25" s="28"/>
      <c r="FD25" s="21"/>
      <c r="FE25" s="21"/>
      <c r="FF25" s="21">
        <f t="shared" si="70"/>
        <v>-0.17579888596733795</v>
      </c>
      <c r="FG25" s="21">
        <f t="shared" si="71"/>
        <v>-0.15865501175670785</v>
      </c>
      <c r="FH25" s="66">
        <v>0</v>
      </c>
      <c r="FI25" s="66">
        <f t="shared" si="45"/>
        <v>0</v>
      </c>
      <c r="FJ25" s="66">
        <f t="shared" si="46"/>
        <v>34523.03415409055</v>
      </c>
      <c r="FK25" s="191">
        <f t="shared" si="47"/>
        <v>0</v>
      </c>
      <c r="FL25" s="24">
        <f t="shared" si="48"/>
        <v>-0.44618158710199918</v>
      </c>
      <c r="FM25" s="21">
        <f t="shared" si="49"/>
        <v>-0.74082133446883791</v>
      </c>
      <c r="FN25" s="21">
        <f t="shared" si="72"/>
        <v>-0.18967236880965208</v>
      </c>
    </row>
    <row r="26" spans="1:170" x14ac:dyDescent="0.25">
      <c r="A26" s="7" t="s">
        <v>83</v>
      </c>
      <c r="B26" s="7" t="s">
        <v>86</v>
      </c>
      <c r="C26" s="315">
        <f t="shared" si="0"/>
        <v>10</v>
      </c>
      <c r="D26" s="312">
        <v>0</v>
      </c>
      <c r="E26" s="312">
        <v>0</v>
      </c>
      <c r="F26" s="312">
        <v>0</v>
      </c>
      <c r="G26" s="312">
        <v>10</v>
      </c>
      <c r="H26" s="312">
        <v>0</v>
      </c>
      <c r="I26" s="312">
        <v>0</v>
      </c>
      <c r="J26" s="312">
        <v>0</v>
      </c>
      <c r="K26" s="331"/>
      <c r="L26" s="315">
        <v>26</v>
      </c>
      <c r="M26" s="324">
        <f t="shared" si="1"/>
        <v>2.6</v>
      </c>
      <c r="N26" s="327">
        <f>M26/M73</f>
        <v>4.0758226174335832E-2</v>
      </c>
      <c r="O26" s="315">
        <v>1</v>
      </c>
      <c r="P26" s="327">
        <f t="shared" si="2"/>
        <v>0.1</v>
      </c>
      <c r="Q26" s="321">
        <f>P26/P73</f>
        <v>6.7714288759366881E-3</v>
      </c>
      <c r="R26" s="327">
        <f t="shared" si="3"/>
        <v>1.9750000000000001</v>
      </c>
      <c r="S26" s="334">
        <f>R26/R73</f>
        <v>3.8323405802707419E-2</v>
      </c>
      <c r="T26" s="334">
        <f t="shared" si="4"/>
        <v>3.2261526849736044E-2</v>
      </c>
      <c r="U26" s="320">
        <v>0</v>
      </c>
      <c r="V26" s="320">
        <f t="shared" si="5"/>
        <v>0</v>
      </c>
      <c r="W26" s="320"/>
      <c r="X26" s="321">
        <f>V26/V73</f>
        <v>0</v>
      </c>
      <c r="Y26" s="333">
        <f t="shared" si="6"/>
        <v>1.9356916109841627E-2</v>
      </c>
      <c r="Z26" s="322">
        <v>-0.15</v>
      </c>
      <c r="AA26" s="323">
        <v>7.0000000000000001E-3</v>
      </c>
      <c r="AB26" s="314">
        <v>23</v>
      </c>
      <c r="AC26" s="202">
        <v>-0.11153388559560135</v>
      </c>
      <c r="AD26" s="124">
        <f t="shared" si="93"/>
        <v>1.4566450507364562E-2</v>
      </c>
      <c r="AE26" s="339">
        <v>16</v>
      </c>
      <c r="AF26" s="257"/>
      <c r="AG26" s="257"/>
      <c r="AH26" s="21"/>
      <c r="AI26" s="21"/>
      <c r="AJ26" s="44"/>
      <c r="AK26" s="59"/>
      <c r="AL26" s="70"/>
      <c r="AM26" s="59"/>
      <c r="AN26" s="59"/>
      <c r="AO26" s="59"/>
      <c r="AP26" s="257"/>
      <c r="AQ26" s="257">
        <v>0</v>
      </c>
      <c r="AR26" s="59">
        <v>0</v>
      </c>
      <c r="AS26" s="59"/>
      <c r="AT26" s="59"/>
      <c r="AU26" s="21"/>
      <c r="AV26" s="21"/>
      <c r="AW26" s="21"/>
      <c r="AX26" s="21"/>
      <c r="AY26" s="21"/>
      <c r="AZ26" s="21"/>
      <c r="BA26" s="21"/>
      <c r="BB26" s="24"/>
      <c r="BC26" s="24"/>
      <c r="BD26" s="24"/>
      <c r="BE26" s="24"/>
      <c r="BF26" s="24"/>
      <c r="BG26" s="24"/>
      <c r="BK26" s="282">
        <f>SUM(FN6,FN11,FN17,FN18,FN19,FN23,FN24,FN27,FN32,FN38,FN40,FN43,FN44,FN47,FN54,FN55,FN60,FN70)</f>
        <v>11.609383263939112</v>
      </c>
      <c r="BL26">
        <v>54</v>
      </c>
      <c r="BM26">
        <v>54</v>
      </c>
      <c r="BN26">
        <f t="shared" si="94"/>
        <v>0</v>
      </c>
      <c r="BO26">
        <v>23</v>
      </c>
      <c r="BP26">
        <v>88</v>
      </c>
      <c r="BQ26" s="108">
        <v>22.79757</v>
      </c>
      <c r="BR26">
        <f>BL26-BO26</f>
        <v>31</v>
      </c>
      <c r="BS26">
        <v>117</v>
      </c>
      <c r="BT26">
        <v>31</v>
      </c>
      <c r="BV26" s="28">
        <f>BY26*CB$4</f>
        <v>18816.279970439391</v>
      </c>
      <c r="BW26" s="28">
        <f>AVERAGE(AQ26,AR26,BV26)</f>
        <v>6272.0933234797967</v>
      </c>
      <c r="BX26" s="436">
        <f>BW26-(BZ26*BW$72)</f>
        <v>3990.6920385674489</v>
      </c>
      <c r="BY26" s="21">
        <f>AE26*BZ26</f>
        <v>0.26320443802336441</v>
      </c>
      <c r="BZ26" s="21">
        <f>FM26/CB3</f>
        <v>1.6450277376460275E-2</v>
      </c>
      <c r="CC26">
        <v>63</v>
      </c>
      <c r="CD26">
        <f t="shared" si="50"/>
        <v>94</v>
      </c>
      <c r="CE26" s="28">
        <f t="shared" si="9"/>
        <v>89.040751</v>
      </c>
      <c r="CF26" s="108">
        <f t="shared" si="10"/>
        <v>50.03857</v>
      </c>
      <c r="CG26" s="28">
        <f t="shared" si="11"/>
        <v>98.051644999999994</v>
      </c>
      <c r="CH26" s="108">
        <f t="shared" si="12"/>
        <v>75.37582176771366</v>
      </c>
      <c r="CI26">
        <v>72</v>
      </c>
      <c r="CJ26" s="108">
        <f t="shared" si="95"/>
        <v>12.62417823228634</v>
      </c>
      <c r="CK26" s="108">
        <f t="shared" si="96"/>
        <v>16</v>
      </c>
      <c r="CL26" s="108">
        <f>BM26-BQ26</f>
        <v>31.20243</v>
      </c>
      <c r="CM26" s="21">
        <v>0.20499999999999999</v>
      </c>
      <c r="CN26" s="28">
        <f t="shared" si="54"/>
        <v>4.9592489999999998</v>
      </c>
      <c r="CO26" s="108">
        <f t="shared" si="55"/>
        <v>-19.03857</v>
      </c>
      <c r="CP26" s="21">
        <f t="shared" si="13"/>
        <v>-2.1660156608980944E-3</v>
      </c>
      <c r="CQ26" s="21">
        <f t="shared" si="14"/>
        <v>-0.21087136822789831</v>
      </c>
      <c r="CR26" s="28">
        <f t="shared" si="56"/>
        <v>18.948355000000006</v>
      </c>
      <c r="CS26" s="21">
        <f t="shared" si="15"/>
        <v>9.231769293051488E-2</v>
      </c>
      <c r="CT26" s="21">
        <f t="shared" si="16"/>
        <v>8.4561559021288535E-2</v>
      </c>
      <c r="CU26" s="23">
        <f t="shared" si="17"/>
        <v>0.17111882245748619</v>
      </c>
      <c r="CV26" s="21">
        <f>(CL26-CL$72)/CL$73</f>
        <v>0.23457055140483299</v>
      </c>
      <c r="CW26" s="108">
        <v>1</v>
      </c>
      <c r="CX26" s="108">
        <f t="shared" si="18"/>
        <v>72.131748999999999</v>
      </c>
      <c r="CY26" s="108">
        <f t="shared" si="57"/>
        <v>15.868251000000001</v>
      </c>
      <c r="CZ26" s="21">
        <f t="shared" si="19"/>
        <v>6.796213208667666E-2</v>
      </c>
      <c r="DA26" s="24">
        <f t="shared" si="20"/>
        <v>0.68992395652173921</v>
      </c>
      <c r="DB26" s="21">
        <f t="shared" si="21"/>
        <v>0.20399977855063359</v>
      </c>
      <c r="DC26" s="108">
        <v>1</v>
      </c>
      <c r="DD26" s="108">
        <v>1</v>
      </c>
      <c r="DE26" s="108">
        <f t="shared" si="22"/>
        <v>13.3710799</v>
      </c>
      <c r="DF26" s="108">
        <v>39</v>
      </c>
      <c r="DG26" s="108">
        <f t="shared" si="23"/>
        <v>102</v>
      </c>
      <c r="DH26" s="108">
        <f t="shared" si="24"/>
        <v>52.746624305003969</v>
      </c>
      <c r="DI26" s="248">
        <f t="shared" si="25"/>
        <v>1.9337730393928443</v>
      </c>
      <c r="DJ26" s="49">
        <f t="shared" si="26"/>
        <v>1.124248315215653</v>
      </c>
      <c r="DK26" s="108">
        <v>0</v>
      </c>
      <c r="DL26" s="108">
        <v>0</v>
      </c>
      <c r="DM26" s="108">
        <f t="shared" si="27"/>
        <v>0</v>
      </c>
      <c r="DN26" s="108">
        <f t="shared" si="28"/>
        <v>4.651310563939635</v>
      </c>
      <c r="DO26" s="49">
        <f t="shared" si="29"/>
        <v>0</v>
      </c>
      <c r="DP26" s="49">
        <f t="shared" si="30"/>
        <v>-0.48856810879264834</v>
      </c>
      <c r="DQ26" s="108">
        <f t="shared" si="58"/>
        <v>1</v>
      </c>
      <c r="DR26" s="108">
        <f t="shared" si="31"/>
        <v>11.419177999999999</v>
      </c>
      <c r="DS26" s="108">
        <f t="shared" si="32"/>
        <v>10.013148283418554</v>
      </c>
      <c r="DT26" s="108">
        <f t="shared" si="59"/>
        <v>-12.3710799</v>
      </c>
      <c r="DU26" s="108">
        <f t="shared" si="60"/>
        <v>-10.419177999999999</v>
      </c>
      <c r="DV26" s="108">
        <f t="shared" si="33"/>
        <v>-9.0131482834185537</v>
      </c>
      <c r="DW26" s="21">
        <f t="shared" si="34"/>
        <v>-0.47728796825640679</v>
      </c>
      <c r="DX26" s="21">
        <f t="shared" si="35"/>
        <v>-0.53258658427475281</v>
      </c>
      <c r="DY26" s="21">
        <f t="shared" si="36"/>
        <v>-0.45990205010729002</v>
      </c>
      <c r="DZ26" s="21">
        <f t="shared" si="61"/>
        <v>-5.0083722366215541E-2</v>
      </c>
      <c r="EA26" s="21">
        <f t="shared" si="62"/>
        <v>-0.27312903869774624</v>
      </c>
      <c r="EB26" s="24">
        <f t="shared" si="37"/>
        <v>-5.1554343260856103E-2</v>
      </c>
      <c r="EC26" s="108">
        <v>3</v>
      </c>
      <c r="ED26" s="108">
        <f>CW26-EC26</f>
        <v>-2</v>
      </c>
      <c r="EE26" s="21">
        <v>-0.24199999999999999</v>
      </c>
      <c r="EF26" s="21">
        <v>9.4E-2</v>
      </c>
      <c r="EG26" s="21">
        <f>(0.75*CV26)+(0.25*EE26)</f>
        <v>0.11542791355362475</v>
      </c>
      <c r="EH26" s="28">
        <v>0</v>
      </c>
      <c r="EI26" s="66">
        <v>0</v>
      </c>
      <c r="EJ26" s="28">
        <v>25089</v>
      </c>
      <c r="EK26" s="23">
        <f t="shared" si="89"/>
        <v>0.72104420921357759</v>
      </c>
      <c r="EL26" s="21">
        <f t="shared" si="63"/>
        <v>-0.13477115781436177</v>
      </c>
      <c r="EM26" s="28">
        <v>0</v>
      </c>
      <c r="EN26" s="28">
        <v>0</v>
      </c>
      <c r="EO26" s="28">
        <f t="shared" si="39"/>
        <v>56754.731000000007</v>
      </c>
      <c r="EP26" s="28">
        <v>0</v>
      </c>
      <c r="EQ26" s="28">
        <f t="shared" si="64"/>
        <v>0</v>
      </c>
      <c r="ER26" s="28">
        <f t="shared" si="40"/>
        <v>73968.460000000006</v>
      </c>
      <c r="ES26" s="28">
        <f t="shared" si="41"/>
        <v>43713.94448502556</v>
      </c>
      <c r="ET26" s="28">
        <f t="shared" si="65"/>
        <v>-56754.731000000007</v>
      </c>
      <c r="EU26" s="28">
        <f t="shared" si="66"/>
        <v>-73968.460000000006</v>
      </c>
      <c r="EV26" s="28">
        <f t="shared" si="67"/>
        <v>-43713.94448502556</v>
      </c>
      <c r="EW26" s="21">
        <f t="shared" si="42"/>
        <v>-0.22671320785125937</v>
      </c>
      <c r="EX26" s="30">
        <f t="shared" si="43"/>
        <v>-0.20130698515800921</v>
      </c>
      <c r="EY26" s="30">
        <f t="shared" si="44"/>
        <v>-0.24495917433918291</v>
      </c>
      <c r="EZ26" s="30">
        <f t="shared" si="97"/>
        <v>-0.11145540001971735</v>
      </c>
      <c r="FA26" s="28">
        <v>22305.66</v>
      </c>
      <c r="FB26">
        <f>EH26-EJ26</f>
        <v>-25089</v>
      </c>
      <c r="FC26" s="28">
        <f>EI26-FA26</f>
        <v>-22305.66</v>
      </c>
      <c r="FD26" s="21">
        <v>-0.124</v>
      </c>
      <c r="FE26" s="21">
        <f>(FC26-FC$72)/FC$73</f>
        <v>-0.1367257440620257</v>
      </c>
      <c r="FF26" s="21">
        <f t="shared" si="70"/>
        <v>-0.1280339031554025</v>
      </c>
      <c r="FG26" s="21">
        <f t="shared" si="71"/>
        <v>-0.24440021728185141</v>
      </c>
      <c r="FH26" s="66">
        <v>0</v>
      </c>
      <c r="FI26" s="66">
        <f t="shared" si="45"/>
        <v>0</v>
      </c>
      <c r="FJ26" s="66">
        <f t="shared" si="46"/>
        <v>55236.854646544874</v>
      </c>
      <c r="FK26" s="191">
        <f t="shared" si="47"/>
        <v>0</v>
      </c>
      <c r="FL26" s="24">
        <f t="shared" si="48"/>
        <v>-0.44618158710199918</v>
      </c>
      <c r="FM26" s="23">
        <f t="shared" si="49"/>
        <v>0.2541538906873469</v>
      </c>
      <c r="FN26" s="21">
        <f t="shared" si="72"/>
        <v>-0.17154797782912082</v>
      </c>
    </row>
    <row r="27" spans="1:170" x14ac:dyDescent="0.25">
      <c r="A27" s="7" t="s">
        <v>83</v>
      </c>
      <c r="B27" s="7" t="s">
        <v>89</v>
      </c>
      <c r="C27" s="315">
        <f t="shared" si="0"/>
        <v>64</v>
      </c>
      <c r="D27" s="312">
        <v>0</v>
      </c>
      <c r="E27" s="312">
        <v>0</v>
      </c>
      <c r="F27" s="312">
        <v>0</v>
      </c>
      <c r="G27" s="312">
        <v>64</v>
      </c>
      <c r="H27" s="312">
        <v>0</v>
      </c>
      <c r="I27" s="312">
        <v>0</v>
      </c>
      <c r="J27" s="312">
        <v>0</v>
      </c>
      <c r="K27" s="331"/>
      <c r="L27" s="315">
        <v>139.5</v>
      </c>
      <c r="M27" s="324">
        <f t="shared" si="1"/>
        <v>2.1796875</v>
      </c>
      <c r="N27" s="327">
        <f>M27/M73</f>
        <v>3.4169306197835626E-2</v>
      </c>
      <c r="O27" s="315">
        <v>9.5</v>
      </c>
      <c r="P27" s="327">
        <f t="shared" si="2"/>
        <v>0.1484375</v>
      </c>
      <c r="Q27" s="321">
        <f>P27/P73</f>
        <v>1.0051339737718521E-2</v>
      </c>
      <c r="R27" s="327">
        <f t="shared" si="3"/>
        <v>1.671875</v>
      </c>
      <c r="S27" s="334">
        <f>R27/R73</f>
        <v>3.2441490671595678E-2</v>
      </c>
      <c r="T27" s="334">
        <f t="shared" si="4"/>
        <v>2.8139814582806351E-2</v>
      </c>
      <c r="U27" s="320">
        <v>666789</v>
      </c>
      <c r="V27" s="332">
        <f t="shared" si="5"/>
        <v>10418.578125</v>
      </c>
      <c r="W27" s="332"/>
      <c r="X27" s="321">
        <f>V27/V73</f>
        <v>0.13378917177625801</v>
      </c>
      <c r="Y27" s="333">
        <f t="shared" si="6"/>
        <v>7.0399557460187015E-2</v>
      </c>
      <c r="Z27" s="333">
        <v>3.637</v>
      </c>
      <c r="AA27" s="324">
        <v>2.0179999999999998</v>
      </c>
      <c r="AB27" s="314">
        <v>63</v>
      </c>
      <c r="AC27" s="203">
        <v>2.8849159648482683</v>
      </c>
      <c r="AD27" s="126">
        <f t="shared" si="93"/>
        <v>2.2046579314770156</v>
      </c>
      <c r="AE27" s="339">
        <v>66</v>
      </c>
      <c r="AF27" s="257">
        <v>599852.41121536074</v>
      </c>
      <c r="AG27" s="257">
        <f>AT27*BK$32</f>
        <v>838218.1413372634</v>
      </c>
      <c r="AH27" s="21">
        <f>C27*BA27</f>
        <v>9.1968952503026422</v>
      </c>
      <c r="AI27" s="57" t="e">
        <f>AU27*BK$9</f>
        <v>#DIV/0!</v>
      </c>
      <c r="AJ27" s="56" t="e">
        <f>AV27*BK$16</f>
        <v>#DIV/0!</v>
      </c>
      <c r="AK27" s="56" t="e">
        <f>SUM(AL27:AM27)</f>
        <v>#DIV/0!</v>
      </c>
      <c r="AL27" s="56" t="e">
        <f>AW27*BK$24</f>
        <v>#DIV/0!</v>
      </c>
      <c r="AM27" s="56" t="e">
        <f>AX27*BK$26</f>
        <v>#DIV/0!</v>
      </c>
      <c r="AN27" s="59">
        <f>AS27*BK$35</f>
        <v>889141.51269017661</v>
      </c>
      <c r="AO27" s="59">
        <f>AVERAGE(AF27,AR27,AN27)</f>
        <v>744931.15462526167</v>
      </c>
      <c r="AP27" s="257">
        <f>AVERAGE(AF27:AG27)</f>
        <v>719035.27627631207</v>
      </c>
      <c r="AQ27" s="283">
        <f>AO27-(AO$72*BE27)</f>
        <v>808888.30890610861</v>
      </c>
      <c r="AR27" s="56">
        <f>AP27+(AP$72*BF27)</f>
        <v>745799.53997024777</v>
      </c>
      <c r="AS27" s="59">
        <f>AB27*BE27</f>
        <v>15.242409826884273</v>
      </c>
      <c r="AT27" s="59">
        <f>AB27*BF27</f>
        <v>14.857355507061198</v>
      </c>
      <c r="AU27" s="21" t="e">
        <f>AB27*BG27</f>
        <v>#DIV/0!</v>
      </c>
      <c r="AV27" s="21" t="e">
        <f>AB27*BB27</f>
        <v>#DIV/0!</v>
      </c>
      <c r="AW27" s="21" t="e">
        <f>AB27*BC27</f>
        <v>#DIV/0!</v>
      </c>
      <c r="AX27" s="21" t="e">
        <f>AB27*BD27</f>
        <v>#DIV/0!</v>
      </c>
      <c r="AY27" s="21"/>
      <c r="AZ27" s="21"/>
      <c r="BA27" s="21">
        <f>AA27/BH$2</f>
        <v>0.14370148828597878</v>
      </c>
      <c r="BB27" s="24" t="e">
        <f>FF27/BK$14</f>
        <v>#DIV/0!</v>
      </c>
      <c r="BC27" s="24" t="e">
        <f>DZ27/BK$19</f>
        <v>#DIV/0!</v>
      </c>
      <c r="BD27" s="24" t="e">
        <f>EY27/BK$21</f>
        <v>#DIV/0!</v>
      </c>
      <c r="BE27" s="277">
        <f>FN27/BK$26</f>
        <v>0.24194301312514721</v>
      </c>
      <c r="BF27" s="24">
        <f>FG27/BK$29</f>
        <v>0.23583103979462219</v>
      </c>
      <c r="BG27" s="210" t="e">
        <f>AC27/BK$5</f>
        <v>#DIV/0!</v>
      </c>
      <c r="BL27">
        <v>193</v>
      </c>
      <c r="BM27">
        <v>193</v>
      </c>
      <c r="BN27">
        <f t="shared" si="94"/>
        <v>0</v>
      </c>
      <c r="BO27">
        <v>145</v>
      </c>
      <c r="BP27">
        <v>288</v>
      </c>
      <c r="BQ27" s="108">
        <v>145.90443999999999</v>
      </c>
      <c r="BR27">
        <f>BL27-BO27</f>
        <v>48</v>
      </c>
      <c r="BS27">
        <v>380</v>
      </c>
      <c r="BT27">
        <v>193</v>
      </c>
      <c r="BV27" s="28">
        <f>BY27*CB$4</f>
        <v>642045.04954885819</v>
      </c>
      <c r="BW27" s="28">
        <f>AVERAGE(AQ27,AR27,BV27)</f>
        <v>732244.29947507149</v>
      </c>
      <c r="BX27" s="436">
        <f>BW27-(BZ27*BW$72)</f>
        <v>713372.66725261323</v>
      </c>
      <c r="BY27" s="21">
        <f>AE27*BZ27</f>
        <v>8.9810051039671155</v>
      </c>
      <c r="BZ27" s="21">
        <f>FM27/CB3</f>
        <v>0.13607583490859265</v>
      </c>
      <c r="CC27">
        <v>148</v>
      </c>
      <c r="CD27">
        <f t="shared" si="50"/>
        <v>341</v>
      </c>
      <c r="CE27" s="28">
        <f t="shared" si="9"/>
        <v>243.89423099999999</v>
      </c>
      <c r="CF27" s="108">
        <f t="shared" si="10"/>
        <v>137.06217000000001</v>
      </c>
      <c r="CG27" s="28">
        <f t="shared" si="11"/>
        <v>268.57624499999997</v>
      </c>
      <c r="CH27" s="108">
        <f t="shared" si="12"/>
        <v>206.46420745069395</v>
      </c>
      <c r="CI27" s="108">
        <v>197.57396</v>
      </c>
      <c r="CJ27" s="108">
        <f t="shared" si="95"/>
        <v>81.535792549306052</v>
      </c>
      <c r="CK27" s="108">
        <f t="shared" si="96"/>
        <v>90.42604</v>
      </c>
      <c r="CL27" s="108">
        <f>BM27-BQ27</f>
        <v>47.095560000000006</v>
      </c>
      <c r="CM27" s="21">
        <v>0.35699999999999998</v>
      </c>
      <c r="CN27" s="28">
        <f t="shared" si="54"/>
        <v>97.105769000000009</v>
      </c>
      <c r="CO27" s="108">
        <f t="shared" si="55"/>
        <v>55.937829999999991</v>
      </c>
      <c r="CP27" s="23">
        <f t="shared" si="13"/>
        <v>0.51197408289560253</v>
      </c>
      <c r="CQ27" s="23">
        <f t="shared" si="14"/>
        <v>0.48565816996142014</v>
      </c>
      <c r="CR27" s="28">
        <f t="shared" si="56"/>
        <v>111.42375500000003</v>
      </c>
      <c r="CS27" s="23">
        <f t="shared" si="15"/>
        <v>0.58038237176695895</v>
      </c>
      <c r="CT27" s="23">
        <f t="shared" si="16"/>
        <v>0.54615782565333615</v>
      </c>
      <c r="CU27" s="23">
        <f t="shared" si="17"/>
        <v>0.27801668785970063</v>
      </c>
      <c r="CV27" s="21">
        <f>(CL27-CL$72)/CL$73</f>
        <v>0.37655301709272032</v>
      </c>
      <c r="CW27" s="108">
        <v>0</v>
      </c>
      <c r="CX27" s="108">
        <f t="shared" si="18"/>
        <v>197.57826899999998</v>
      </c>
      <c r="CY27" s="108">
        <f t="shared" si="57"/>
        <v>90.421731000000023</v>
      </c>
      <c r="CZ27" s="23">
        <f t="shared" si="19"/>
        <v>0.56941407406294686</v>
      </c>
      <c r="DA27" s="24">
        <f t="shared" si="20"/>
        <v>1.4352655714285718</v>
      </c>
      <c r="DB27" s="23">
        <f t="shared" si="21"/>
        <v>0.45983884271655473</v>
      </c>
      <c r="DC27" s="108">
        <v>3</v>
      </c>
      <c r="DD27" s="108">
        <v>19</v>
      </c>
      <c r="DE27" s="108">
        <f t="shared" si="22"/>
        <v>36.6251319</v>
      </c>
      <c r="DF27" s="108">
        <v>98</v>
      </c>
      <c r="DG27" s="108">
        <f t="shared" si="23"/>
        <v>246</v>
      </c>
      <c r="DH27" s="108">
        <f t="shared" si="24"/>
        <v>217.57982525814137</v>
      </c>
      <c r="DI27" s="49">
        <f t="shared" si="25"/>
        <v>1.1306195310532139</v>
      </c>
      <c r="DJ27" s="49">
        <f t="shared" si="26"/>
        <v>0.20593091588354362</v>
      </c>
      <c r="DK27" s="108">
        <v>0</v>
      </c>
      <c r="DL27" s="108">
        <v>1</v>
      </c>
      <c r="DM27" s="108">
        <f t="shared" si="27"/>
        <v>1</v>
      </c>
      <c r="DN27" s="108">
        <f t="shared" si="28"/>
        <v>19.186656076250994</v>
      </c>
      <c r="DO27" s="49">
        <f t="shared" si="29"/>
        <v>5.2119556217916869E-2</v>
      </c>
      <c r="DP27" s="49">
        <f t="shared" si="30"/>
        <v>-0.46356771009767411</v>
      </c>
      <c r="DQ27" s="108">
        <f t="shared" si="58"/>
        <v>3</v>
      </c>
      <c r="DR27" s="108">
        <f t="shared" si="31"/>
        <v>31.278617999999998</v>
      </c>
      <c r="DS27" s="108">
        <f t="shared" si="32"/>
        <v>27.427319211102994</v>
      </c>
      <c r="DT27" s="108">
        <f t="shared" si="59"/>
        <v>-17.6251319</v>
      </c>
      <c r="DU27" s="108">
        <f t="shared" si="60"/>
        <v>-28.278617999999998</v>
      </c>
      <c r="DV27" s="108">
        <f t="shared" si="33"/>
        <v>-24.427319211102994</v>
      </c>
      <c r="DW27" s="21">
        <f t="shared" si="34"/>
        <v>-0.6397596482285981</v>
      </c>
      <c r="DX27" s="21">
        <f t="shared" si="35"/>
        <v>-1.3072054347201723</v>
      </c>
      <c r="DY27" s="21">
        <f t="shared" si="36"/>
        <v>-1.2464206546428305</v>
      </c>
      <c r="DZ27" s="23">
        <f t="shared" si="61"/>
        <v>0.27534686676806969</v>
      </c>
      <c r="EA27" s="21">
        <f t="shared" si="62"/>
        <v>5.2638463810357472E-2</v>
      </c>
      <c r="EB27" s="24">
        <f t="shared" si="37"/>
        <v>9.8013205579294493E-2</v>
      </c>
      <c r="EC27" s="108">
        <v>20</v>
      </c>
      <c r="ED27" s="108">
        <f>CW27-EC27</f>
        <v>-20</v>
      </c>
      <c r="EE27" s="21">
        <v>-0.95899999999999996</v>
      </c>
      <c r="EF27" s="21">
        <v>2.8000000000000001E-2</v>
      </c>
      <c r="EG27" s="21">
        <f>(0.75*CV27)+(0.25*EE27)</f>
        <v>4.2664762819540264E-2</v>
      </c>
      <c r="EH27" s="28">
        <v>1052450</v>
      </c>
      <c r="EI27" s="66">
        <v>1052500</v>
      </c>
      <c r="EJ27" s="28">
        <v>133030</v>
      </c>
      <c r="EK27" s="21">
        <f t="shared" si="89"/>
        <v>3.8556259388239186E-2</v>
      </c>
      <c r="EL27" s="21">
        <f t="shared" si="63"/>
        <v>5.7179203491658837E-2</v>
      </c>
      <c r="EM27" s="28">
        <v>1616462</v>
      </c>
      <c r="EN27" s="28">
        <v>1858685</v>
      </c>
      <c r="EO27" s="28">
        <f t="shared" si="39"/>
        <v>155458.611</v>
      </c>
      <c r="EP27" s="28">
        <v>1505729</v>
      </c>
      <c r="EQ27" s="28">
        <f t="shared" si="64"/>
        <v>3122191</v>
      </c>
      <c r="ER27" s="28">
        <f t="shared" si="40"/>
        <v>202609.26</v>
      </c>
      <c r="ES27" s="28">
        <f t="shared" si="41"/>
        <v>119738.19576333089</v>
      </c>
      <c r="ET27" s="28">
        <f t="shared" si="65"/>
        <v>1703226.389</v>
      </c>
      <c r="EU27" s="28">
        <f t="shared" si="66"/>
        <v>2919581.74</v>
      </c>
      <c r="EV27" s="28">
        <f t="shared" si="67"/>
        <v>1496723.8042366691</v>
      </c>
      <c r="EW27" s="21">
        <f t="shared" si="42"/>
        <v>6.9362541132677231</v>
      </c>
      <c r="EX27" s="30">
        <f t="shared" si="43"/>
        <v>6.8925593467851511</v>
      </c>
      <c r="EY27" s="201">
        <f t="shared" si="44"/>
        <v>6.7916087628492852</v>
      </c>
      <c r="EZ27" s="201">
        <f t="shared" si="97"/>
        <v>2.8158316620616377</v>
      </c>
      <c r="FA27" s="28">
        <v>124029.61</v>
      </c>
      <c r="FB27">
        <f>EH27-EJ27</f>
        <v>919420</v>
      </c>
      <c r="FC27" s="28">
        <f>EI27-FA27</f>
        <v>928470.39</v>
      </c>
      <c r="FD27" s="21">
        <v>5.0030000000000001</v>
      </c>
      <c r="FE27" s="21">
        <f>(FC27-FC$72)/FC$73</f>
        <v>5.4476476844632282</v>
      </c>
      <c r="FF27" s="23">
        <f t="shared" si="70"/>
        <v>2.8818516252005564</v>
      </c>
      <c r="FG27" s="23">
        <f t="shared" si="71"/>
        <v>2.7886068170002751</v>
      </c>
      <c r="FH27" s="66">
        <v>773433</v>
      </c>
      <c r="FI27" s="66">
        <f t="shared" si="45"/>
        <v>2279162</v>
      </c>
      <c r="FJ27" s="66">
        <f t="shared" si="46"/>
        <v>227852.02541699761</v>
      </c>
      <c r="FK27" s="248">
        <f t="shared" si="47"/>
        <v>10.002816502635206</v>
      </c>
      <c r="FL27" s="24">
        <f t="shared" si="48"/>
        <v>5.1980348706111901</v>
      </c>
      <c r="FM27" s="23">
        <f t="shared" si="49"/>
        <v>2.1023477038774194</v>
      </c>
      <c r="FN27" s="23">
        <f t="shared" si="72"/>
        <v>2.8088091674020847</v>
      </c>
    </row>
    <row r="28" spans="1:170" x14ac:dyDescent="0.25">
      <c r="A28" s="7" t="s">
        <v>83</v>
      </c>
      <c r="B28" s="9" t="s">
        <v>294</v>
      </c>
      <c r="C28" s="315">
        <v>0</v>
      </c>
      <c r="D28" s="312"/>
      <c r="E28" s="312"/>
      <c r="F28" s="312"/>
      <c r="G28" s="312"/>
      <c r="H28" s="312"/>
      <c r="I28" s="312"/>
      <c r="J28" s="312"/>
      <c r="K28" s="331"/>
      <c r="L28" s="315"/>
      <c r="M28" s="324"/>
      <c r="N28" s="327"/>
      <c r="O28" s="315"/>
      <c r="P28" s="327"/>
      <c r="Q28" s="321"/>
      <c r="R28" s="327"/>
      <c r="S28" s="334"/>
      <c r="T28" s="334"/>
      <c r="U28" s="320"/>
      <c r="V28" s="332"/>
      <c r="W28" s="332"/>
      <c r="X28" s="321"/>
      <c r="Y28" s="333"/>
      <c r="Z28" s="333"/>
      <c r="AA28" s="324"/>
      <c r="AB28" s="314">
        <v>18</v>
      </c>
      <c r="AC28" s="202">
        <v>-0.28722540551873432</v>
      </c>
      <c r="AD28" s="124"/>
      <c r="AE28" s="339">
        <v>18</v>
      </c>
      <c r="AF28" s="257"/>
      <c r="AG28" s="257"/>
      <c r="AH28" s="21"/>
      <c r="AI28" s="21"/>
      <c r="AJ28" s="44"/>
      <c r="AK28" s="59"/>
      <c r="AL28" s="70"/>
      <c r="AM28" s="59"/>
      <c r="AN28" s="59"/>
      <c r="AO28" s="59"/>
      <c r="AP28" s="257"/>
      <c r="AQ28" s="257"/>
      <c r="AR28" s="59"/>
      <c r="AS28" s="59"/>
      <c r="AT28" s="59"/>
      <c r="AU28" s="21"/>
      <c r="AV28" s="21"/>
      <c r="AW28" s="21"/>
      <c r="AX28" s="21"/>
      <c r="AY28" s="21"/>
      <c r="AZ28" s="21"/>
      <c r="BA28" s="21"/>
      <c r="BB28" s="24"/>
      <c r="BC28" s="24"/>
      <c r="BD28" s="24"/>
      <c r="BE28" s="24"/>
      <c r="BF28" s="24"/>
      <c r="BG28" s="24"/>
      <c r="BK28" s="249" t="s">
        <v>438</v>
      </c>
      <c r="BP28">
        <v>6</v>
      </c>
      <c r="BQ28" s="108"/>
      <c r="BS28">
        <v>6</v>
      </c>
      <c r="BT28">
        <v>5</v>
      </c>
      <c r="BV28" s="28"/>
      <c r="BW28" s="28"/>
      <c r="BX28" s="28"/>
      <c r="BY28" s="21"/>
      <c r="BZ28" s="21"/>
      <c r="CC28">
        <v>2</v>
      </c>
      <c r="CD28">
        <f t="shared" si="50"/>
        <v>7</v>
      </c>
      <c r="CE28" s="28">
        <f t="shared" si="9"/>
        <v>69.684066000000001</v>
      </c>
      <c r="CF28" s="108">
        <f t="shared" si="10"/>
        <v>39.160620000000002</v>
      </c>
      <c r="CG28" s="28">
        <f t="shared" si="11"/>
        <v>76.736069999999998</v>
      </c>
      <c r="CH28" s="108">
        <f t="shared" si="12"/>
        <v>58.989773557341124</v>
      </c>
      <c r="CI28" s="108">
        <v>56.4497</v>
      </c>
      <c r="CJ28" s="108">
        <f t="shared" si="95"/>
        <v>-52.989773557341124</v>
      </c>
      <c r="CK28" s="108">
        <f t="shared" si="96"/>
        <v>-50.4497</v>
      </c>
      <c r="CL28" s="108"/>
      <c r="CM28" s="21"/>
      <c r="CN28" s="28">
        <f t="shared" si="54"/>
        <v>-62.684066000000001</v>
      </c>
      <c r="CO28" s="108">
        <f t="shared" si="55"/>
        <v>-34.160620000000002</v>
      </c>
      <c r="CP28" s="21">
        <f t="shared" si="13"/>
        <v>-0.37958819764659241</v>
      </c>
      <c r="CQ28" s="21">
        <f t="shared" si="14"/>
        <v>-0.35135496710668929</v>
      </c>
      <c r="CR28" s="28">
        <f t="shared" si="56"/>
        <v>-70.736069999999998</v>
      </c>
      <c r="CS28" s="21">
        <f t="shared" si="15"/>
        <v>-0.38101683802859587</v>
      </c>
      <c r="CT28" s="21">
        <f t="shared" si="16"/>
        <v>-0.35494570670223269</v>
      </c>
      <c r="CU28" s="21">
        <f t="shared" si="17"/>
        <v>-3.8750043043646439E-2</v>
      </c>
      <c r="CV28" s="21"/>
      <c r="CW28" s="108"/>
      <c r="CX28" s="108">
        <f t="shared" si="18"/>
        <v>56.450933999999997</v>
      </c>
      <c r="CY28" s="108">
        <f t="shared" si="57"/>
        <v>-50.450933999999997</v>
      </c>
      <c r="CZ28" s="21">
        <f t="shared" si="19"/>
        <v>-0.37810536346864171</v>
      </c>
      <c r="DA28" s="24">
        <f t="shared" si="20"/>
        <v>-2.8028296666666663</v>
      </c>
      <c r="DB28" s="21">
        <f t="shared" si="21"/>
        <v>-0.99489050269355739</v>
      </c>
      <c r="DC28" s="108">
        <v>0</v>
      </c>
      <c r="DD28" s="108">
        <v>0</v>
      </c>
      <c r="DE28" s="108">
        <f t="shared" si="22"/>
        <v>10.4643234</v>
      </c>
      <c r="DF28" s="108">
        <v>0</v>
      </c>
      <c r="DG28" s="108">
        <f t="shared" si="23"/>
        <v>2</v>
      </c>
      <c r="DH28" s="108">
        <f t="shared" si="24"/>
        <v>59.339952343129468</v>
      </c>
      <c r="DI28" s="49">
        <f t="shared" si="25"/>
        <v>3.3704105261748919E-2</v>
      </c>
      <c r="DJ28" s="49">
        <f t="shared" si="26"/>
        <v>-1.0482708159653653</v>
      </c>
      <c r="DK28" s="108">
        <v>0</v>
      </c>
      <c r="DL28" s="108">
        <v>0</v>
      </c>
      <c r="DM28" s="108">
        <f t="shared" si="27"/>
        <v>0</v>
      </c>
      <c r="DN28" s="108">
        <f t="shared" si="28"/>
        <v>5.232724384432089</v>
      </c>
      <c r="DO28" s="49">
        <f t="shared" si="29"/>
        <v>0</v>
      </c>
      <c r="DP28" s="49">
        <f t="shared" si="30"/>
        <v>-0.48856810879264834</v>
      </c>
      <c r="DQ28" s="108">
        <f t="shared" si="58"/>
        <v>0</v>
      </c>
      <c r="DR28" s="108">
        <f t="shared" si="31"/>
        <v>8.9367479999999997</v>
      </c>
      <c r="DS28" s="108">
        <f t="shared" si="32"/>
        <v>7.836376917457998</v>
      </c>
      <c r="DT28" s="108">
        <f t="shared" si="59"/>
        <v>-10.4643234</v>
      </c>
      <c r="DU28" s="108">
        <f t="shared" si="60"/>
        <v>-8.9367479999999997</v>
      </c>
      <c r="DV28" s="108">
        <f t="shared" si="33"/>
        <v>-7.836376917457998</v>
      </c>
      <c r="DW28" s="21">
        <f t="shared" si="34"/>
        <v>-0.41832510838122933</v>
      </c>
      <c r="DX28" s="21">
        <f t="shared" si="35"/>
        <v>-0.46828903505339975</v>
      </c>
      <c r="DY28" s="21">
        <f t="shared" si="36"/>
        <v>-0.39985648703711862</v>
      </c>
      <c r="DZ28" s="21">
        <f t="shared" si="61"/>
        <v>-0.39034390561675425</v>
      </c>
      <c r="EA28" s="21">
        <f t="shared" si="62"/>
        <v>-0.36348034708929661</v>
      </c>
      <c r="EB28" s="24">
        <f t="shared" si="37"/>
        <v>-0.3661734017859542</v>
      </c>
      <c r="EC28" s="108"/>
      <c r="ED28" s="108"/>
      <c r="EE28" s="21"/>
      <c r="EF28" s="21"/>
      <c r="EG28" s="21"/>
      <c r="EH28" s="28"/>
      <c r="EI28" s="66"/>
      <c r="EJ28" s="28"/>
      <c r="EK28" s="21">
        <f t="shared" si="89"/>
        <v>-0.90834513917218618</v>
      </c>
      <c r="EL28" s="21">
        <f t="shared" si="63"/>
        <v>-0.40176340699829421</v>
      </c>
      <c r="EM28" s="28">
        <v>0</v>
      </c>
      <c r="EN28" s="28">
        <v>0</v>
      </c>
      <c r="EO28" s="28">
        <f t="shared" si="39"/>
        <v>44416.746000000006</v>
      </c>
      <c r="EP28" s="28">
        <v>0</v>
      </c>
      <c r="EQ28" s="28">
        <f t="shared" si="64"/>
        <v>0</v>
      </c>
      <c r="ER28" s="28">
        <f t="shared" si="40"/>
        <v>57888.36</v>
      </c>
      <c r="ES28" s="28">
        <f t="shared" si="41"/>
        <v>34210.913075237397</v>
      </c>
      <c r="ET28" s="28">
        <f t="shared" si="65"/>
        <v>-44416.746000000006</v>
      </c>
      <c r="EU28" s="28">
        <f t="shared" si="66"/>
        <v>-57888.36</v>
      </c>
      <c r="EV28" s="28">
        <f t="shared" si="67"/>
        <v>-34210.913075237397</v>
      </c>
      <c r="EW28" s="21">
        <f t="shared" si="42"/>
        <v>-0.18823674240888083</v>
      </c>
      <c r="EX28" s="30">
        <f t="shared" si="43"/>
        <v>-0.15754459708018115</v>
      </c>
      <c r="EY28" s="30">
        <f t="shared" si="44"/>
        <v>-0.19563076469095197</v>
      </c>
      <c r="EZ28" s="30">
        <f t="shared" si="97"/>
        <v>-0.28272187990364495</v>
      </c>
      <c r="FA28" s="28"/>
      <c r="FC28" s="28"/>
      <c r="FD28" s="21"/>
      <c r="FE28" s="21"/>
      <c r="FF28" s="21">
        <f t="shared" si="70"/>
        <v>-0.3124586492464333</v>
      </c>
      <c r="FG28" s="21">
        <f t="shared" si="71"/>
        <v>-0.28110604708565046</v>
      </c>
      <c r="FH28" s="66">
        <v>0</v>
      </c>
      <c r="FI28" s="66">
        <f t="shared" si="45"/>
        <v>0</v>
      </c>
      <c r="FJ28" s="66">
        <f t="shared" si="46"/>
        <v>62141.461477362987</v>
      </c>
      <c r="FK28" s="191">
        <f t="shared" si="47"/>
        <v>0</v>
      </c>
      <c r="FL28" s="24">
        <f t="shared" si="48"/>
        <v>-0.44618158710199918</v>
      </c>
      <c r="FM28" s="21">
        <f t="shared" si="49"/>
        <v>-0.7234797183441114</v>
      </c>
      <c r="FN28" s="21">
        <f t="shared" si="72"/>
        <v>-0.31635274116252887</v>
      </c>
    </row>
    <row r="29" spans="1:170" x14ac:dyDescent="0.25">
      <c r="A29" s="9" t="s">
        <v>92</v>
      </c>
      <c r="B29" s="9" t="s">
        <v>93</v>
      </c>
      <c r="C29" s="315">
        <f t="shared" si="0"/>
        <v>22</v>
      </c>
      <c r="D29" s="11">
        <v>0</v>
      </c>
      <c r="E29" s="11">
        <v>0</v>
      </c>
      <c r="F29" s="11">
        <v>0</v>
      </c>
      <c r="G29" s="11">
        <v>22</v>
      </c>
      <c r="H29" s="11">
        <v>0</v>
      </c>
      <c r="I29" s="11">
        <v>0</v>
      </c>
      <c r="J29" s="11">
        <v>0</v>
      </c>
      <c r="K29" s="11"/>
      <c r="L29" s="11">
        <v>44.5</v>
      </c>
      <c r="M29" s="324">
        <f t="shared" si="1"/>
        <v>2.0227272727272729</v>
      </c>
      <c r="N29" s="327">
        <f>M29/M73</f>
        <v>3.1708759873390641E-2</v>
      </c>
      <c r="O29" s="11">
        <v>3</v>
      </c>
      <c r="P29" s="327">
        <f t="shared" si="2"/>
        <v>0.13636363636363635</v>
      </c>
      <c r="Q29" s="321">
        <f>P29/P73</f>
        <v>9.2337666490045732E-3</v>
      </c>
      <c r="R29" s="327">
        <f t="shared" si="3"/>
        <v>1.5511363636363638</v>
      </c>
      <c r="S29" s="334">
        <f>R29/R73</f>
        <v>3.0098647250112558E-2</v>
      </c>
      <c r="T29" s="334">
        <f t="shared" si="4"/>
        <v>2.6090011567294125E-2</v>
      </c>
      <c r="U29" s="320">
        <v>0</v>
      </c>
      <c r="V29" s="320">
        <f t="shared" si="5"/>
        <v>0</v>
      </c>
      <c r="W29" s="320"/>
      <c r="X29" s="321">
        <f>V29/V73</f>
        <v>0</v>
      </c>
      <c r="Y29" s="322">
        <f t="shared" si="6"/>
        <v>1.5654006940376473E-2</v>
      </c>
      <c r="Z29" s="322">
        <v>0.13200000000000001</v>
      </c>
      <c r="AA29" s="323">
        <v>3.6999999999999998E-2</v>
      </c>
      <c r="AB29" s="314">
        <v>22</v>
      </c>
      <c r="AC29" s="202">
        <v>5.5752758860365292E-2</v>
      </c>
      <c r="AD29" s="124">
        <f t="shared" si="93"/>
        <v>4.3602348409362945E-2</v>
      </c>
      <c r="AE29" s="339">
        <v>22</v>
      </c>
      <c r="AF29" s="257">
        <v>0</v>
      </c>
      <c r="AG29" s="257">
        <f>AT29*BK$32</f>
        <v>14552.791445821482</v>
      </c>
      <c r="AH29" s="21"/>
      <c r="AI29" s="21"/>
      <c r="AJ29" s="44"/>
      <c r="AK29" s="56" t="e">
        <f>SUM(AL29:AM29)</f>
        <v>#DIV/0!</v>
      </c>
      <c r="AL29" s="56" t="e">
        <f>AW29*BK$24</f>
        <v>#DIV/0!</v>
      </c>
      <c r="AM29" s="59"/>
      <c r="AN29" s="59">
        <v>0</v>
      </c>
      <c r="AO29" s="59">
        <f>AVERAGE(AF29,AR29,AN29)</f>
        <v>2869.0137907907933</v>
      </c>
      <c r="AP29" s="257">
        <f>AVERAGE(AF29:AG29)</f>
        <v>7276.3957229107409</v>
      </c>
      <c r="AQ29" s="283">
        <f>AO29-(AO$72*BE29)</f>
        <v>2869.0137907907933</v>
      </c>
      <c r="AR29" s="56">
        <f>AP29+(AP$72*BF29)</f>
        <v>8607.0413723723796</v>
      </c>
      <c r="AS29" s="59"/>
      <c r="AT29" s="59">
        <f>AB29*BF29</f>
        <v>0.25794716848497884</v>
      </c>
      <c r="AU29" s="21"/>
      <c r="AV29" s="21"/>
      <c r="AW29" s="21" t="e">
        <f t="shared" ref="AW29:AW30" si="98">AB29*BC29</f>
        <v>#DIV/0!</v>
      </c>
      <c r="AX29" s="21"/>
      <c r="AY29" s="21"/>
      <c r="AZ29" s="21"/>
      <c r="BA29" s="21"/>
      <c r="BB29" s="24"/>
      <c r="BC29" s="24" t="e">
        <f>DZ29/BK$19</f>
        <v>#DIV/0!</v>
      </c>
      <c r="BD29" s="24"/>
      <c r="BE29" s="24"/>
      <c r="BF29" s="24">
        <f>FG29/BK$29</f>
        <v>1.1724871294771766E-2</v>
      </c>
      <c r="BG29" s="24"/>
      <c r="BK29" s="23">
        <f>SUM(FG6,FG10,FG11,FG12,FG17,FG23,FG24,FG27,FG29,FG30,FG32,FG34,FG40,FG44,FG47,FG54,FG55,FG60)</f>
        <v>11.824596200011605</v>
      </c>
      <c r="BL29">
        <v>107</v>
      </c>
      <c r="BM29">
        <v>107</v>
      </c>
      <c r="BN29">
        <f t="shared" si="94"/>
        <v>0</v>
      </c>
      <c r="BO29">
        <v>50</v>
      </c>
      <c r="BP29">
        <v>119</v>
      </c>
      <c r="BQ29" s="108">
        <v>50.154649999999997</v>
      </c>
      <c r="BR29">
        <f t="shared" ref="BR29:BR64" si="99">BL29-BO29</f>
        <v>57</v>
      </c>
      <c r="BS29">
        <v>181</v>
      </c>
      <c r="BT29">
        <v>106</v>
      </c>
      <c r="BV29" s="28">
        <v>0</v>
      </c>
      <c r="BW29" s="28">
        <f>AVERAGE(AQ29,AR29,BV29)</f>
        <v>3825.351721054391</v>
      </c>
      <c r="BX29" s="436">
        <f>BW29-(BZ29*BW$72)</f>
        <v>3825.351721054391</v>
      </c>
      <c r="BY29" s="21"/>
      <c r="BZ29" s="21"/>
      <c r="CC29">
        <v>58</v>
      </c>
      <c r="CD29">
        <f t="shared" si="50"/>
        <v>164</v>
      </c>
      <c r="CE29" s="28">
        <f t="shared" si="9"/>
        <v>85.169414000000003</v>
      </c>
      <c r="CF29" s="108">
        <f t="shared" si="10"/>
        <v>47.86298</v>
      </c>
      <c r="CG29" s="28">
        <f t="shared" si="11"/>
        <v>93.788529999999994</v>
      </c>
      <c r="CH29" s="108">
        <f t="shared" si="12"/>
        <v>72.09861212563915</v>
      </c>
      <c r="CI29" s="108">
        <v>68.994079999999997</v>
      </c>
      <c r="CJ29" s="108">
        <f t="shared" si="95"/>
        <v>46.90138787436085</v>
      </c>
      <c r="CK29" s="108">
        <f t="shared" si="96"/>
        <v>50.005920000000003</v>
      </c>
      <c r="CL29" s="108">
        <f t="shared" ref="CL29:CL64" si="100">BM29-BQ29</f>
        <v>56.845350000000003</v>
      </c>
      <c r="CM29" s="21">
        <v>0.438</v>
      </c>
      <c r="CN29" s="28">
        <f t="shared" si="54"/>
        <v>78.830585999999997</v>
      </c>
      <c r="CO29" s="108">
        <f t="shared" si="55"/>
        <v>58.13702</v>
      </c>
      <c r="CP29" s="23">
        <f t="shared" si="13"/>
        <v>0.41000599567149371</v>
      </c>
      <c r="CQ29" s="23">
        <f t="shared" si="14"/>
        <v>0.50608860934088584</v>
      </c>
      <c r="CR29" s="28">
        <f t="shared" si="56"/>
        <v>87.211470000000006</v>
      </c>
      <c r="CS29" s="23">
        <f t="shared" si="15"/>
        <v>0.45259529431261475</v>
      </c>
      <c r="CT29" s="23">
        <f t="shared" si="16"/>
        <v>0.31416337807833911</v>
      </c>
      <c r="CU29" s="23">
        <f t="shared" si="17"/>
        <v>0.34359418827150467</v>
      </c>
      <c r="CV29" s="21">
        <f t="shared" ref="CV29:CV41" si="101">(CL29-CL$72)/CL$73</f>
        <v>0.46365349535843053</v>
      </c>
      <c r="CW29" s="108">
        <v>2</v>
      </c>
      <c r="CX29" s="108">
        <f t="shared" si="18"/>
        <v>68.995586000000003</v>
      </c>
      <c r="CY29" s="108">
        <f t="shared" si="57"/>
        <v>50.004413999999997</v>
      </c>
      <c r="CZ29" s="23">
        <f t="shared" si="19"/>
        <v>0.29756436162671279</v>
      </c>
      <c r="DA29" s="24">
        <f t="shared" si="20"/>
        <v>2.2729279090909089</v>
      </c>
      <c r="DB29" s="23">
        <f t="shared" si="21"/>
        <v>0.74736706369393624</v>
      </c>
      <c r="DC29" s="108">
        <v>8</v>
      </c>
      <c r="DD29" s="108">
        <v>10</v>
      </c>
      <c r="DE29" s="108">
        <f t="shared" si="22"/>
        <v>12.7897286</v>
      </c>
      <c r="DF29" s="108">
        <v>45</v>
      </c>
      <c r="DG29" s="108">
        <f t="shared" si="23"/>
        <v>103</v>
      </c>
      <c r="DH29" s="108">
        <f t="shared" si="24"/>
        <v>72.526608419380452</v>
      </c>
      <c r="DI29" s="49">
        <f t="shared" si="25"/>
        <v>1.4201684353473296</v>
      </c>
      <c r="DJ29" s="49">
        <f t="shared" si="26"/>
        <v>0.53699813281014108</v>
      </c>
      <c r="DK29" s="108">
        <v>1</v>
      </c>
      <c r="DL29" s="108">
        <v>1</v>
      </c>
      <c r="DM29" s="108">
        <f t="shared" si="27"/>
        <v>2</v>
      </c>
      <c r="DN29" s="108">
        <f t="shared" si="28"/>
        <v>6.3955520254169986</v>
      </c>
      <c r="DO29" s="49">
        <f t="shared" si="29"/>
        <v>0.31271733730750118</v>
      </c>
      <c r="DP29" s="49">
        <f t="shared" si="30"/>
        <v>-0.33856571662280299</v>
      </c>
      <c r="DQ29" s="108">
        <f t="shared" si="58"/>
        <v>9</v>
      </c>
      <c r="DR29" s="108">
        <f t="shared" si="31"/>
        <v>10.922692</v>
      </c>
      <c r="DS29" s="108">
        <f t="shared" si="32"/>
        <v>9.5777940102264427</v>
      </c>
      <c r="DT29" s="108">
        <f t="shared" si="59"/>
        <v>-2.7897286000000001</v>
      </c>
      <c r="DU29" s="108">
        <f t="shared" si="60"/>
        <v>-1.9226919999999996</v>
      </c>
      <c r="DV29" s="108">
        <f t="shared" si="33"/>
        <v>-1.5777940102264427</v>
      </c>
      <c r="DW29" s="21">
        <f t="shared" si="34"/>
        <v>-0.18100269317448148</v>
      </c>
      <c r="DX29" s="21">
        <f t="shared" si="35"/>
        <v>-0.16406785030853666</v>
      </c>
      <c r="DY29" s="21">
        <f t="shared" si="36"/>
        <v>-8.0508017524252073E-2</v>
      </c>
      <c r="DZ29" s="23">
        <f t="shared" si="61"/>
        <v>0.29419579744084068</v>
      </c>
      <c r="EA29" s="23">
        <f t="shared" si="62"/>
        <v>0.35943945262460136</v>
      </c>
      <c r="EB29" s="23">
        <f t="shared" si="37"/>
        <v>0.21549552917769133</v>
      </c>
      <c r="EC29" s="108">
        <v>7</v>
      </c>
      <c r="ED29" s="108">
        <f t="shared" ref="ED29:ED64" si="102">CW29-EC29</f>
        <v>-5</v>
      </c>
      <c r="EE29" s="21">
        <v>-0.36099999999999999</v>
      </c>
      <c r="EF29" s="21">
        <v>0.23799999999999999</v>
      </c>
      <c r="EG29" s="21">
        <f t="shared" ref="EG29:EG64" si="103">(0.75*CV29)+(0.25*EE29)</f>
        <v>0.25749012151882289</v>
      </c>
      <c r="EH29" s="28">
        <v>0</v>
      </c>
      <c r="EI29" s="66">
        <v>0</v>
      </c>
      <c r="EJ29" s="28">
        <v>50957</v>
      </c>
      <c r="EK29" s="21">
        <f t="shared" si="89"/>
        <v>0.31810717045190506</v>
      </c>
      <c r="EL29" s="23">
        <f t="shared" si="63"/>
        <v>0.26648753417648613</v>
      </c>
      <c r="EM29" s="28">
        <v>0</v>
      </c>
      <c r="EN29" s="28">
        <v>0</v>
      </c>
      <c r="EO29" s="28">
        <f t="shared" si="39"/>
        <v>54287.134000000005</v>
      </c>
      <c r="EP29" s="28">
        <v>0</v>
      </c>
      <c r="EQ29" s="28">
        <f t="shared" si="64"/>
        <v>0</v>
      </c>
      <c r="ER29" s="28">
        <f t="shared" si="40"/>
        <v>70752.44</v>
      </c>
      <c r="ES29" s="28">
        <f t="shared" si="41"/>
        <v>41813.338203067928</v>
      </c>
      <c r="ET29" s="28">
        <f t="shared" si="65"/>
        <v>-54287.134000000005</v>
      </c>
      <c r="EU29" s="28">
        <f t="shared" si="66"/>
        <v>-70752.44</v>
      </c>
      <c r="EV29" s="28">
        <f t="shared" si="67"/>
        <v>-41813.338203067928</v>
      </c>
      <c r="EW29" s="21">
        <f t="shared" si="42"/>
        <v>-0.21901791476278368</v>
      </c>
      <c r="EX29" s="30">
        <f t="shared" si="43"/>
        <v>-0.1925545075424436</v>
      </c>
      <c r="EY29" s="30">
        <f t="shared" si="44"/>
        <v>-0.23509349240953673</v>
      </c>
      <c r="EZ29" s="30">
        <f t="shared" si="97"/>
        <v>5.2275514489637354E-2</v>
      </c>
      <c r="FA29" s="28">
        <v>46227.31</v>
      </c>
      <c r="FB29">
        <f t="shared" ref="FB29:FB64" si="104">EH29-EJ29</f>
        <v>-50957</v>
      </c>
      <c r="FC29" s="28">
        <f t="shared" ref="FC29:FC64" si="105">EI29-FA29</f>
        <v>-46227.31</v>
      </c>
      <c r="FD29" s="21">
        <v>-0.26400000000000001</v>
      </c>
      <c r="FE29" s="21">
        <f t="shared" ref="FE29:FE41" si="106">(FC29-FC$72)/FC$73</f>
        <v>-0.27722931125482692</v>
      </c>
      <c r="FF29" s="21">
        <f t="shared" si="70"/>
        <v>8.2480081500689723E-2</v>
      </c>
      <c r="FG29" s="23">
        <f t="shared" si="71"/>
        <v>0.13864186855778338</v>
      </c>
      <c r="FH29" s="66">
        <v>0</v>
      </c>
      <c r="FI29" s="66">
        <f t="shared" si="45"/>
        <v>0</v>
      </c>
      <c r="FJ29" s="66">
        <f t="shared" si="46"/>
        <v>75950.675138999199</v>
      </c>
      <c r="FK29" s="191">
        <f t="shared" si="47"/>
        <v>0</v>
      </c>
      <c r="FL29" s="24">
        <f t="shared" si="48"/>
        <v>-0.44618158710199918</v>
      </c>
      <c r="FM29" s="21">
        <f t="shared" si="49"/>
        <v>1.2391667430343367E-2</v>
      </c>
      <c r="FN29" s="21">
        <f t="shared" si="72"/>
        <v>7.2285354600778201E-2</v>
      </c>
    </row>
    <row r="30" spans="1:170" x14ac:dyDescent="0.25">
      <c r="A30" s="9" t="s">
        <v>92</v>
      </c>
      <c r="B30" s="9" t="s">
        <v>94</v>
      </c>
      <c r="C30" s="315">
        <f t="shared" si="0"/>
        <v>44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44</v>
      </c>
      <c r="K30" s="11"/>
      <c r="L30" s="11">
        <v>29.5</v>
      </c>
      <c r="M30" s="327">
        <f t="shared" si="1"/>
        <v>0.67045454545454541</v>
      </c>
      <c r="N30" s="327">
        <f>M30/M73</f>
        <v>1.051020692432611E-2</v>
      </c>
      <c r="O30" s="11">
        <v>2.5</v>
      </c>
      <c r="P30" s="327">
        <f t="shared" si="2"/>
        <v>5.6818181818181816E-2</v>
      </c>
      <c r="Q30" s="321">
        <f>P30/P73</f>
        <v>3.8474027704185725E-3</v>
      </c>
      <c r="R30" s="327">
        <f t="shared" si="3"/>
        <v>0.51704545454545447</v>
      </c>
      <c r="S30" s="321">
        <f>R30/R73</f>
        <v>1.0032882416704185E-2</v>
      </c>
      <c r="T30" s="321">
        <f t="shared" si="4"/>
        <v>8.8445058858492263E-3</v>
      </c>
      <c r="U30" s="320">
        <v>37489</v>
      </c>
      <c r="V30" s="320">
        <f t="shared" si="5"/>
        <v>852.02272727272725</v>
      </c>
      <c r="W30" s="320"/>
      <c r="X30" s="321">
        <f>V30/V73</f>
        <v>1.0941168137218028E-2</v>
      </c>
      <c r="Y30" s="322">
        <f t="shared" si="6"/>
        <v>9.6831707863967477E-3</v>
      </c>
      <c r="Z30" s="322">
        <v>5.7000000000000002E-2</v>
      </c>
      <c r="AA30" s="323">
        <v>-0.37</v>
      </c>
      <c r="AB30" s="314">
        <v>44</v>
      </c>
      <c r="AC30" s="203">
        <v>0.27105520913854519</v>
      </c>
      <c r="AD30" s="124">
        <f t="shared" si="93"/>
        <v>-0.36571193719253853</v>
      </c>
      <c r="AE30" s="339">
        <v>36</v>
      </c>
      <c r="AF30" s="257">
        <v>0</v>
      </c>
      <c r="AG30" s="257">
        <f>AT30*BK$32</f>
        <v>31282.139273157598</v>
      </c>
      <c r="AH30" s="21"/>
      <c r="AI30" s="57" t="e">
        <f>AU30*BK$9</f>
        <v>#DIV/0!</v>
      </c>
      <c r="AJ30" s="59"/>
      <c r="AK30" s="56" t="e">
        <f>SUM(AL30:AM30)</f>
        <v>#DIV/0!</v>
      </c>
      <c r="AL30" s="56" t="e">
        <f>AW30*BK$24</f>
        <v>#DIV/0!</v>
      </c>
      <c r="AM30" s="59"/>
      <c r="AN30" s="59">
        <v>0</v>
      </c>
      <c r="AO30" s="59">
        <f>AVERAGE(AF30,AR30,AN30)</f>
        <v>5690.4076124143312</v>
      </c>
      <c r="AP30" s="257">
        <f>AVERAGE(AF30:AG30)</f>
        <v>15641.069636578799</v>
      </c>
      <c r="AQ30" s="283">
        <f>AO30-(AO$72*BE30)</f>
        <v>5690.4076124143312</v>
      </c>
      <c r="AR30" s="56">
        <f>AP30+(AP$72*BF30)</f>
        <v>17071.222837242993</v>
      </c>
      <c r="AS30" s="59"/>
      <c r="AT30" s="59">
        <f>AB30*BF30</f>
        <v>0.55447364031184787</v>
      </c>
      <c r="AU30" s="21" t="e">
        <f>AB30*BG30</f>
        <v>#DIV/0!</v>
      </c>
      <c r="AV30" s="21"/>
      <c r="AW30" s="21" t="e">
        <f t="shared" si="98"/>
        <v>#DIV/0!</v>
      </c>
      <c r="AX30" s="21"/>
      <c r="AY30" s="21"/>
      <c r="AZ30" s="21"/>
      <c r="BA30" s="21"/>
      <c r="BB30" s="24"/>
      <c r="BC30" s="24" t="e">
        <f>DZ30/BK$19</f>
        <v>#DIV/0!</v>
      </c>
      <c r="BD30" s="24"/>
      <c r="BE30" s="24"/>
      <c r="BF30" s="24">
        <f>FG30/BK$29</f>
        <v>1.2601673643451088E-2</v>
      </c>
      <c r="BG30" s="210" t="e">
        <f>AC30/BK$5</f>
        <v>#DIV/0!</v>
      </c>
      <c r="BL30">
        <v>90</v>
      </c>
      <c r="BM30">
        <v>90</v>
      </c>
      <c r="BN30">
        <f t="shared" si="94"/>
        <v>0</v>
      </c>
      <c r="BO30">
        <v>100</v>
      </c>
      <c r="BP30">
        <v>311</v>
      </c>
      <c r="BQ30" s="108">
        <v>100.30931</v>
      </c>
      <c r="BR30">
        <f t="shared" si="99"/>
        <v>-10</v>
      </c>
      <c r="BS30">
        <v>327</v>
      </c>
      <c r="BT30">
        <v>193</v>
      </c>
      <c r="BV30" s="28">
        <v>0</v>
      </c>
      <c r="BW30" s="28">
        <f>AVERAGE(AQ30,AR30,BV30)</f>
        <v>7587.2101498857746</v>
      </c>
      <c r="BX30" s="436">
        <f>BW30+BX31-(BZ30*BW$72)</f>
        <v>7587.2101498857746</v>
      </c>
      <c r="BY30" s="21"/>
      <c r="BZ30" s="21"/>
      <c r="CC30">
        <v>83</v>
      </c>
      <c r="CD30">
        <f t="shared" si="50"/>
        <v>276</v>
      </c>
      <c r="CE30" s="28">
        <f t="shared" si="9"/>
        <v>170.33882800000001</v>
      </c>
      <c r="CF30" s="108">
        <f t="shared" si="10"/>
        <v>95.725960000000001</v>
      </c>
      <c r="CG30" s="28">
        <f t="shared" si="11"/>
        <v>187.57705999999999</v>
      </c>
      <c r="CH30" s="108">
        <f t="shared" si="12"/>
        <v>144.1972242512783</v>
      </c>
      <c r="CI30" s="108">
        <v>137.98815999999999</v>
      </c>
      <c r="CJ30" s="108">
        <f t="shared" si="95"/>
        <v>166.8027757487217</v>
      </c>
      <c r="CK30" s="108">
        <f t="shared" si="96"/>
        <v>173.01184000000001</v>
      </c>
      <c r="CL30" s="108">
        <f t="shared" si="100"/>
        <v>-10.309309999999996</v>
      </c>
      <c r="CM30" s="21">
        <v>-0.161</v>
      </c>
      <c r="CN30" s="28">
        <f t="shared" si="54"/>
        <v>105.66117199999999</v>
      </c>
      <c r="CO30" s="108">
        <f t="shared" si="55"/>
        <v>97.274039999999999</v>
      </c>
      <c r="CP30" s="23">
        <f t="shared" si="13"/>
        <v>0.55970975149828639</v>
      </c>
      <c r="CQ30" s="23">
        <f t="shared" si="14"/>
        <v>0.86967088945444315</v>
      </c>
      <c r="CR30" s="28">
        <f t="shared" si="56"/>
        <v>139.42294000000001</v>
      </c>
      <c r="CS30" s="23">
        <f t="shared" si="15"/>
        <v>0.72815586866134563</v>
      </c>
      <c r="CT30" s="23">
        <f t="shared" si="16"/>
        <v>1.117308588872461</v>
      </c>
      <c r="CU30" s="21">
        <f t="shared" si="17"/>
        <v>-0.10809089866929743</v>
      </c>
      <c r="CV30" s="21">
        <f t="shared" si="101"/>
        <v>-0.13627768303322277</v>
      </c>
      <c r="CW30" s="108">
        <v>2</v>
      </c>
      <c r="CX30" s="108">
        <f t="shared" si="18"/>
        <v>137.99117200000001</v>
      </c>
      <c r="CY30" s="108">
        <f t="shared" si="57"/>
        <v>173.00882799999999</v>
      </c>
      <c r="CZ30" s="23">
        <f t="shared" si="19"/>
        <v>1.1249006881396146</v>
      </c>
      <c r="DA30" s="24">
        <f t="shared" si="20"/>
        <v>3.9320188181818181</v>
      </c>
      <c r="DB30" s="23">
        <f t="shared" si="21"/>
        <v>1.3168512533041767</v>
      </c>
      <c r="DC30" s="108">
        <v>1</v>
      </c>
      <c r="DD30" s="108">
        <v>3</v>
      </c>
      <c r="DE30" s="108">
        <f t="shared" si="22"/>
        <v>25.5794572</v>
      </c>
      <c r="DF30" s="108">
        <v>109</v>
      </c>
      <c r="DG30" s="108">
        <f t="shared" si="23"/>
        <v>192</v>
      </c>
      <c r="DH30" s="108">
        <f t="shared" si="24"/>
        <v>118.67990468625894</v>
      </c>
      <c r="DI30" s="248">
        <f t="shared" si="25"/>
        <v>1.617797052563948</v>
      </c>
      <c r="DJ30" s="49">
        <f t="shared" si="26"/>
        <v>0.76296464595051683</v>
      </c>
      <c r="DK30" s="108">
        <v>1</v>
      </c>
      <c r="DL30" s="108">
        <v>1</v>
      </c>
      <c r="DM30" s="108">
        <f t="shared" si="27"/>
        <v>2</v>
      </c>
      <c r="DN30" s="108">
        <f t="shared" si="28"/>
        <v>10.465448768864178</v>
      </c>
      <c r="DO30" s="49">
        <f t="shared" si="29"/>
        <v>0.19110503946569521</v>
      </c>
      <c r="DP30" s="49">
        <f t="shared" si="30"/>
        <v>-0.39689998024440948</v>
      </c>
      <c r="DQ30" s="108">
        <f t="shared" si="58"/>
        <v>2</v>
      </c>
      <c r="DR30" s="108">
        <f t="shared" si="31"/>
        <v>21.845383999999999</v>
      </c>
      <c r="DS30" s="108">
        <f t="shared" si="32"/>
        <v>19.155588020452885</v>
      </c>
      <c r="DT30" s="108">
        <f t="shared" si="59"/>
        <v>-22.5794572</v>
      </c>
      <c r="DU30" s="108">
        <f t="shared" si="60"/>
        <v>-19.845383999999999</v>
      </c>
      <c r="DV30" s="108">
        <f t="shared" si="33"/>
        <v>-18.155588020452885</v>
      </c>
      <c r="DW30" s="21">
        <f t="shared" si="34"/>
        <v>-0.79296284351858215</v>
      </c>
      <c r="DX30" s="21">
        <f t="shared" si="35"/>
        <v>-0.94143013456421976</v>
      </c>
      <c r="DY30" s="21">
        <f t="shared" si="36"/>
        <v>-0.92640128498392837</v>
      </c>
      <c r="DZ30" s="23">
        <f t="shared" si="61"/>
        <v>0.34787619061636366</v>
      </c>
      <c r="EA30" s="23">
        <f t="shared" si="62"/>
        <v>0.4206528458448503</v>
      </c>
      <c r="EB30" s="23">
        <f t="shared" si="37"/>
        <v>0.60638112040836367</v>
      </c>
      <c r="EC30" s="108">
        <v>14</v>
      </c>
      <c r="ED30" s="108">
        <f t="shared" si="102"/>
        <v>-12</v>
      </c>
      <c r="EE30" s="21">
        <v>-0.64</v>
      </c>
      <c r="EF30" s="21">
        <v>-0.28100000000000003</v>
      </c>
      <c r="EG30" s="21">
        <f t="shared" si="103"/>
        <v>-0.26220826227491711</v>
      </c>
      <c r="EH30" s="28">
        <v>0</v>
      </c>
      <c r="EI30" s="66">
        <v>0</v>
      </c>
      <c r="EJ30" s="28">
        <v>94999</v>
      </c>
      <c r="EK30" s="23">
        <f t="shared" si="89"/>
        <v>0.47299848940178524</v>
      </c>
      <c r="EL30" s="21">
        <f t="shared" si="63"/>
        <v>0.18442477998265983</v>
      </c>
      <c r="EM30" s="28">
        <v>27503</v>
      </c>
      <c r="EN30" s="28">
        <v>27503</v>
      </c>
      <c r="EO30" s="28">
        <f t="shared" si="39"/>
        <v>108574.26800000001</v>
      </c>
      <c r="EP30" s="28">
        <v>0</v>
      </c>
      <c r="EQ30" s="28">
        <f t="shared" si="64"/>
        <v>27503</v>
      </c>
      <c r="ER30" s="28">
        <f t="shared" si="40"/>
        <v>141504.88</v>
      </c>
      <c r="ES30" s="28">
        <f t="shared" si="41"/>
        <v>83626.676406135855</v>
      </c>
      <c r="ET30" s="28">
        <f t="shared" si="65"/>
        <v>-81071.268000000011</v>
      </c>
      <c r="EU30" s="28">
        <f t="shared" si="66"/>
        <v>-114001.88</v>
      </c>
      <c r="EV30" s="28">
        <f t="shared" si="67"/>
        <v>-56123.676406135855</v>
      </c>
      <c r="EW30" s="21">
        <f t="shared" si="42"/>
        <v>-0.32250518061077116</v>
      </c>
      <c r="EX30" s="30">
        <f t="shared" si="43"/>
        <v>-0.25845501307192997</v>
      </c>
      <c r="EY30" s="30">
        <f t="shared" si="44"/>
        <v>-0.34217894712723257</v>
      </c>
      <c r="EZ30" s="201">
        <f t="shared" si="97"/>
        <v>0.26044666701624619</v>
      </c>
      <c r="FA30" s="28">
        <v>87725.32</v>
      </c>
      <c r="FB30">
        <f t="shared" si="104"/>
        <v>-94999</v>
      </c>
      <c r="FC30" s="28">
        <f t="shared" si="105"/>
        <v>-87725.32</v>
      </c>
      <c r="FD30" s="21">
        <v>-0.503</v>
      </c>
      <c r="FE30" s="21">
        <f t="shared" si="106"/>
        <v>-0.52096744956897068</v>
      </c>
      <c r="FF30" s="21">
        <f t="shared" si="70"/>
        <v>7.1854135518925139E-2</v>
      </c>
      <c r="FG30" s="23">
        <f t="shared" si="71"/>
        <v>0.14900970227813815</v>
      </c>
      <c r="FH30" s="66">
        <v>28543</v>
      </c>
      <c r="FI30" s="66">
        <f>EP29+FH30</f>
        <v>28543</v>
      </c>
      <c r="FJ30" s="66">
        <f t="shared" si="46"/>
        <v>124282.92295472597</v>
      </c>
      <c r="FK30" s="191">
        <f t="shared" si="47"/>
        <v>0.22966147980280202</v>
      </c>
      <c r="FL30" s="24">
        <f t="shared" si="48"/>
        <v>-0.31659217559332598</v>
      </c>
      <c r="FM30" s="21">
        <f t="shared" si="49"/>
        <v>0.15716222340374075</v>
      </c>
      <c r="FN30" s="21">
        <f t="shared" si="72"/>
        <v>-1.8347204254712562E-2</v>
      </c>
    </row>
    <row r="31" spans="1:170" x14ac:dyDescent="0.25">
      <c r="A31" s="7" t="s">
        <v>92</v>
      </c>
      <c r="B31" s="7" t="s">
        <v>95</v>
      </c>
      <c r="C31" s="315">
        <f t="shared" si="0"/>
        <v>16</v>
      </c>
      <c r="D31" s="11">
        <v>9</v>
      </c>
      <c r="E31" s="11">
        <v>5</v>
      </c>
      <c r="F31" s="11">
        <v>0</v>
      </c>
      <c r="G31" s="11">
        <v>2</v>
      </c>
      <c r="H31" s="11">
        <v>0</v>
      </c>
      <c r="I31" s="11">
        <v>0</v>
      </c>
      <c r="J31" s="11">
        <v>0</v>
      </c>
      <c r="K31" s="11"/>
      <c r="L31" s="11">
        <v>9</v>
      </c>
      <c r="M31" s="327">
        <f t="shared" si="1"/>
        <v>0.5625</v>
      </c>
      <c r="N31" s="327">
        <f>M31/M73</f>
        <v>8.8178854704091935E-3</v>
      </c>
      <c r="O31" s="11">
        <v>1.5</v>
      </c>
      <c r="P31" s="327">
        <f t="shared" si="2"/>
        <v>9.375E-2</v>
      </c>
      <c r="Q31" s="321">
        <f>P31/P73</f>
        <v>6.3482145711906447E-3</v>
      </c>
      <c r="R31" s="327">
        <f t="shared" si="3"/>
        <v>0.4453125</v>
      </c>
      <c r="S31" s="321">
        <f>R31/R73</f>
        <v>8.6409577957053899E-3</v>
      </c>
      <c r="T31" s="321">
        <f t="shared" si="4"/>
        <v>8.2004677456045567E-3</v>
      </c>
      <c r="U31" s="320"/>
      <c r="V31" s="320">
        <f t="shared" ref="V31:V69" si="107">U31/C31</f>
        <v>0</v>
      </c>
      <c r="W31" s="320"/>
      <c r="X31" s="321">
        <f>V31/V73</f>
        <v>0</v>
      </c>
      <c r="Y31" s="322">
        <f t="shared" si="6"/>
        <v>4.9202806473627337E-3</v>
      </c>
      <c r="Z31" s="322">
        <v>-0.25600000000000001</v>
      </c>
      <c r="AA31" s="323">
        <v>-0.193</v>
      </c>
      <c r="AB31" s="314">
        <v>13</v>
      </c>
      <c r="AC31" s="202">
        <v>-0.10034403732905925</v>
      </c>
      <c r="AD31" s="124">
        <f t="shared" si="93"/>
        <v>-0.18749594003269687</v>
      </c>
      <c r="AE31" s="339">
        <v>17</v>
      </c>
      <c r="AF31" s="261"/>
      <c r="AG31" s="261"/>
      <c r="AH31" s="21"/>
      <c r="AI31" s="21"/>
      <c r="AJ31" s="44"/>
      <c r="AK31" s="59"/>
      <c r="AL31" s="70"/>
      <c r="AM31" s="59"/>
      <c r="AN31" s="59"/>
      <c r="AO31" s="59"/>
      <c r="AP31" s="257"/>
      <c r="AQ31" s="257"/>
      <c r="AR31" s="59"/>
      <c r="AS31" s="59"/>
      <c r="AT31" s="59"/>
      <c r="AU31" s="21"/>
      <c r="AV31" s="21"/>
      <c r="AW31" s="21"/>
      <c r="AX31" s="21"/>
      <c r="AY31" s="21"/>
      <c r="AZ31" s="21"/>
      <c r="BA31" s="21"/>
      <c r="BB31" s="24"/>
      <c r="BC31" s="24"/>
      <c r="BD31" s="24"/>
      <c r="BE31" s="277"/>
      <c r="BF31" s="24"/>
      <c r="BG31" s="24"/>
      <c r="BK31" s="249" t="s">
        <v>435</v>
      </c>
      <c r="BL31">
        <v>26</v>
      </c>
      <c r="BM31">
        <v>26</v>
      </c>
      <c r="BN31">
        <f t="shared" si="94"/>
        <v>0</v>
      </c>
      <c r="BO31">
        <v>36</v>
      </c>
      <c r="BP31">
        <v>34</v>
      </c>
      <c r="BQ31" s="108">
        <v>36.476109999999998</v>
      </c>
      <c r="BR31">
        <f t="shared" si="99"/>
        <v>-10</v>
      </c>
      <c r="BS31">
        <v>41</v>
      </c>
      <c r="BT31">
        <v>25</v>
      </c>
      <c r="BV31" s="28"/>
      <c r="BW31" s="28"/>
      <c r="BX31" s="28"/>
      <c r="BY31" s="21"/>
      <c r="BZ31" s="21"/>
      <c r="CC31">
        <v>13</v>
      </c>
      <c r="CD31">
        <f t="shared" si="50"/>
        <v>38</v>
      </c>
      <c r="CE31" s="28">
        <f t="shared" si="9"/>
        <v>50.327381000000003</v>
      </c>
      <c r="CF31" s="108">
        <f t="shared" si="10"/>
        <v>28.282670000000003</v>
      </c>
      <c r="CG31" s="28">
        <f t="shared" si="11"/>
        <v>55.420495000000003</v>
      </c>
      <c r="CH31" s="108">
        <f t="shared" si="12"/>
        <v>42.603725346968588</v>
      </c>
      <c r="CI31" s="108">
        <v>40.76923</v>
      </c>
      <c r="CJ31" s="108">
        <f t="shared" si="95"/>
        <v>-8.6037253469685879</v>
      </c>
      <c r="CK31" s="108">
        <f t="shared" si="96"/>
        <v>-6.7692300000000003</v>
      </c>
      <c r="CL31" s="108">
        <f t="shared" si="100"/>
        <v>-10.476109999999998</v>
      </c>
      <c r="CM31" s="21">
        <v>-0.161</v>
      </c>
      <c r="CN31" s="28">
        <f t="shared" si="54"/>
        <v>-12.327381000000003</v>
      </c>
      <c r="CO31" s="108">
        <f t="shared" si="55"/>
        <v>-3.2826700000000031</v>
      </c>
      <c r="CP31" s="21">
        <f t="shared" si="13"/>
        <v>-9.8618379265185713E-2</v>
      </c>
      <c r="CQ31" s="21">
        <f t="shared" si="14"/>
        <v>-6.4499313144470979E-2</v>
      </c>
      <c r="CR31" s="28">
        <f t="shared" si="56"/>
        <v>-14.420495000000003</v>
      </c>
      <c r="CS31" s="21">
        <f t="shared" si="15"/>
        <v>-8.3795706507513792E-2</v>
      </c>
      <c r="CT31" s="21">
        <f t="shared" si="16"/>
        <v>-5.7631032717040211E-2</v>
      </c>
      <c r="CU31" s="21">
        <f t="shared" si="17"/>
        <v>-0.10921280253273337</v>
      </c>
      <c r="CV31" s="21">
        <f t="shared" si="101"/>
        <v>-0.13776780331014368</v>
      </c>
      <c r="CW31" s="108">
        <v>2</v>
      </c>
      <c r="CX31" s="108">
        <f t="shared" si="18"/>
        <v>40.770118999999994</v>
      </c>
      <c r="CY31" s="108">
        <f t="shared" si="57"/>
        <v>-6.770118999999994</v>
      </c>
      <c r="CZ31" s="21">
        <f t="shared" si="19"/>
        <v>-8.4305134306217805E-2</v>
      </c>
      <c r="DA31" s="24">
        <f t="shared" si="20"/>
        <v>-0.52077838461538417</v>
      </c>
      <c r="DB31" s="21">
        <f t="shared" si="21"/>
        <v>-0.21157470131888162</v>
      </c>
      <c r="DC31" s="108">
        <v>2</v>
      </c>
      <c r="DD31" s="108">
        <v>2</v>
      </c>
      <c r="DE31" s="108">
        <f t="shared" si="22"/>
        <v>7.5575669000000003</v>
      </c>
      <c r="DF31" s="108">
        <v>5</v>
      </c>
      <c r="DG31" s="108">
        <f t="shared" si="23"/>
        <v>18</v>
      </c>
      <c r="DH31" s="108">
        <f t="shared" si="24"/>
        <v>56.043288324066715</v>
      </c>
      <c r="DI31" s="49">
        <f t="shared" si="25"/>
        <v>0.32118029720019559</v>
      </c>
      <c r="DJ31" s="49">
        <f t="shared" si="26"/>
        <v>-0.71957351686924165</v>
      </c>
      <c r="DK31" s="108">
        <v>1</v>
      </c>
      <c r="DL31" s="108">
        <v>0</v>
      </c>
      <c r="DM31" s="108">
        <f t="shared" si="27"/>
        <v>1</v>
      </c>
      <c r="DN31" s="108">
        <f t="shared" si="28"/>
        <v>4.942017474185862</v>
      </c>
      <c r="DO31" s="49">
        <f t="shared" si="29"/>
        <v>0.20234651237544196</v>
      </c>
      <c r="DP31" s="49">
        <f t="shared" si="30"/>
        <v>-0.39150773738863076</v>
      </c>
      <c r="DQ31" s="108">
        <f t="shared" si="58"/>
        <v>3</v>
      </c>
      <c r="DR31" s="108">
        <f t="shared" si="31"/>
        <v>6.4543179999999998</v>
      </c>
      <c r="DS31" s="108">
        <f t="shared" si="32"/>
        <v>5.6596055514974433</v>
      </c>
      <c r="DT31" s="108">
        <f t="shared" si="59"/>
        <v>-5.5575669000000003</v>
      </c>
      <c r="DU31" s="108">
        <f t="shared" si="60"/>
        <v>-3.4543179999999998</v>
      </c>
      <c r="DV31" s="108">
        <f t="shared" si="33"/>
        <v>-3.6596055514974433</v>
      </c>
      <c r="DW31" s="21">
        <f t="shared" si="34"/>
        <v>-0.26659288879728354</v>
      </c>
      <c r="DX31" s="21">
        <f t="shared" si="35"/>
        <v>-0.23049918138231704</v>
      </c>
      <c r="DY31" s="21">
        <f t="shared" si="36"/>
        <v>-0.18673387397986246</v>
      </c>
      <c r="DZ31" s="21">
        <f t="shared" si="61"/>
        <v>-0.12949500207995623</v>
      </c>
      <c r="EA31" s="21">
        <f t="shared" si="62"/>
        <v>-9.5057953353318847E-2</v>
      </c>
      <c r="EB31" s="24">
        <f t="shared" si="37"/>
        <v>-8.9906743032745776E-2</v>
      </c>
      <c r="EC31" s="108">
        <v>5</v>
      </c>
      <c r="ED31" s="108">
        <f t="shared" si="102"/>
        <v>-3</v>
      </c>
      <c r="EE31" s="21">
        <v>-0.28199999999999997</v>
      </c>
      <c r="EF31" s="21">
        <v>-0.191</v>
      </c>
      <c r="EG31" s="21">
        <f t="shared" si="103"/>
        <v>-0.17382585248260773</v>
      </c>
      <c r="EH31" s="28">
        <v>0</v>
      </c>
      <c r="EI31" s="66">
        <v>0</v>
      </c>
      <c r="EJ31" s="28">
        <v>38275</v>
      </c>
      <c r="EK31" s="21">
        <f t="shared" si="89"/>
        <v>-0.63755707199908895</v>
      </c>
      <c r="EL31" s="21">
        <f t="shared" si="63"/>
        <v>-0.13158857979446856</v>
      </c>
      <c r="EM31" s="28">
        <v>0</v>
      </c>
      <c r="EN31" s="28">
        <v>0</v>
      </c>
      <c r="EO31" s="28">
        <f t="shared" si="39"/>
        <v>32078.761000000002</v>
      </c>
      <c r="EP31" s="28">
        <v>0</v>
      </c>
      <c r="EQ31" s="28">
        <f t="shared" si="64"/>
        <v>0</v>
      </c>
      <c r="ER31" s="28">
        <f t="shared" si="40"/>
        <v>41808.26</v>
      </c>
      <c r="ES31" s="28">
        <f t="shared" si="41"/>
        <v>24707.881665449233</v>
      </c>
      <c r="ET31" s="28">
        <f t="shared" si="65"/>
        <v>-32078.761000000002</v>
      </c>
      <c r="EU31" s="28">
        <f t="shared" si="66"/>
        <v>-41808.26</v>
      </c>
      <c r="EV31" s="28">
        <f t="shared" si="67"/>
        <v>-24707.881665449233</v>
      </c>
      <c r="EW31" s="21">
        <f t="shared" si="42"/>
        <v>-0.14976027696650232</v>
      </c>
      <c r="EX31" s="30">
        <f t="shared" si="43"/>
        <v>-0.11378220900235306</v>
      </c>
      <c r="EY31" s="30">
        <f t="shared" si="44"/>
        <v>-0.14630235504272107</v>
      </c>
      <c r="EZ31" s="30">
        <f t="shared" si="97"/>
        <v>-9.9456929420588688E-2</v>
      </c>
      <c r="FA31" s="28">
        <v>34440.75</v>
      </c>
      <c r="FB31">
        <f t="shared" si="104"/>
        <v>-38275</v>
      </c>
      <c r="FC31" s="28">
        <f t="shared" si="105"/>
        <v>-34440.75</v>
      </c>
      <c r="FD31" s="21">
        <v>-0.19500000000000001</v>
      </c>
      <c r="FE31" s="21">
        <f t="shared" si="106"/>
        <v>-0.20800107135783058</v>
      </c>
      <c r="FF31" s="21">
        <f t="shared" si="70"/>
        <v>-0.13621794326506217</v>
      </c>
      <c r="FG31" s="21">
        <f t="shared" si="71"/>
        <v>-0.10254765561293253</v>
      </c>
      <c r="FH31" s="66">
        <v>0</v>
      </c>
      <c r="FI31" s="66">
        <f>EP30+FH31</f>
        <v>0</v>
      </c>
      <c r="FJ31" s="66">
        <f t="shared" si="46"/>
        <v>58689.158061953931</v>
      </c>
      <c r="FK31" s="191">
        <f t="shared" si="47"/>
        <v>0</v>
      </c>
      <c r="FL31" s="24">
        <f t="shared" si="48"/>
        <v>-0.44618158710199918</v>
      </c>
      <c r="FM31" s="21">
        <f t="shared" si="49"/>
        <v>-0.56100687804025307</v>
      </c>
      <c r="FN31" s="21">
        <f t="shared" si="72"/>
        <v>-0.13885725866328208</v>
      </c>
    </row>
    <row r="32" spans="1:170" x14ac:dyDescent="0.25">
      <c r="A32" s="9" t="s">
        <v>92</v>
      </c>
      <c r="B32" s="9" t="s">
        <v>96</v>
      </c>
      <c r="C32" s="315">
        <f t="shared" ref="C32:C63" si="108">SUM(D32:J32)</f>
        <v>36</v>
      </c>
      <c r="D32" s="11">
        <v>0</v>
      </c>
      <c r="E32" s="11">
        <v>0</v>
      </c>
      <c r="F32" s="11">
        <v>0</v>
      </c>
      <c r="G32" s="11">
        <v>36</v>
      </c>
      <c r="H32" s="11">
        <v>0</v>
      </c>
      <c r="I32" s="11">
        <v>0</v>
      </c>
      <c r="J32" s="11">
        <v>0</v>
      </c>
      <c r="K32" s="11"/>
      <c r="L32" s="11">
        <v>192.5</v>
      </c>
      <c r="M32" s="324">
        <f t="shared" ref="M32:M63" si="109">L32/C32</f>
        <v>5.3472222222222223</v>
      </c>
      <c r="N32" s="327">
        <f>M32/M73</f>
        <v>8.3824343360679995E-2</v>
      </c>
      <c r="O32" s="11">
        <v>2</v>
      </c>
      <c r="P32" s="327">
        <f t="shared" ref="P32:P63" si="110">O32/C32</f>
        <v>5.5555555555555552E-2</v>
      </c>
      <c r="Q32" s="321">
        <f>P32/P73</f>
        <v>3.7619049310759376E-3</v>
      </c>
      <c r="R32" s="327">
        <f t="shared" ref="R32:R63" si="111">(0.75*M32)+(0.25*P32)</f>
        <v>4.0243055555555562</v>
      </c>
      <c r="S32" s="321">
        <f>R32/R73</f>
        <v>7.8088655635263543E-2</v>
      </c>
      <c r="T32" s="334">
        <f t="shared" ref="T32:T63" si="112">(0.75*N32)+(0.25*Q32)</f>
        <v>6.3808733753278973E-2</v>
      </c>
      <c r="U32" s="320"/>
      <c r="V32" s="320">
        <f t="shared" si="107"/>
        <v>0</v>
      </c>
      <c r="W32" s="320"/>
      <c r="X32" s="321">
        <f>V32/V73</f>
        <v>0</v>
      </c>
      <c r="Y32" s="333">
        <f t="shared" ref="Y32:Y63" si="113">(0.6*T32)+(0.4*X32)</f>
        <v>3.8285240251967383E-2</v>
      </c>
      <c r="Z32" s="333">
        <v>2.1</v>
      </c>
      <c r="AA32" s="324">
        <v>1.1619999999999999</v>
      </c>
      <c r="AB32" s="314">
        <v>41</v>
      </c>
      <c r="AC32" s="203">
        <v>1.0433912511012124</v>
      </c>
      <c r="AD32" s="126">
        <f t="shared" si="93"/>
        <v>1.193452910996065</v>
      </c>
      <c r="AE32" s="339">
        <v>40</v>
      </c>
      <c r="AF32" s="257">
        <v>178505.12292398672</v>
      </c>
      <c r="AG32" s="257">
        <f>AT32*BK$32</f>
        <v>206464.45538852055</v>
      </c>
      <c r="AH32" s="21">
        <f>C32*BA32</f>
        <v>2.9788506729331337</v>
      </c>
      <c r="AI32" s="57" t="e">
        <f>AU32*BK$9</f>
        <v>#DIV/0!</v>
      </c>
      <c r="AJ32" s="56" t="e">
        <f>AV32*BK$16</f>
        <v>#DIV/0!</v>
      </c>
      <c r="AK32" s="56" t="e">
        <f>SUM(AL32:AM32)</f>
        <v>#DIV/0!</v>
      </c>
      <c r="AL32" s="56" t="e">
        <f>AW32*BK$24</f>
        <v>#DIV/0!</v>
      </c>
      <c r="AM32" s="59"/>
      <c r="AN32" s="59">
        <f>AS32*BK$35</f>
        <v>227413.72104120898</v>
      </c>
      <c r="AO32" s="59">
        <f>AVERAGE(AF32,AR32,AN32)</f>
        <v>202844.47273896553</v>
      </c>
      <c r="AP32" s="257">
        <f>AVERAGE(AF32:AG32)</f>
        <v>192484.78915625362</v>
      </c>
      <c r="AQ32" s="283">
        <f>AO32-(AO$72*BE32)</f>
        <v>227980.20847411783</v>
      </c>
      <c r="AR32" s="56">
        <f>AP32+(AP$72*BF32)</f>
        <v>202614.57425170089</v>
      </c>
      <c r="AS32" s="59">
        <f>AB32*BE32</f>
        <v>3.8985168130089254</v>
      </c>
      <c r="AT32" s="59">
        <f>AB32*BF32</f>
        <v>3.6595674347792344</v>
      </c>
      <c r="AU32" s="21" t="e">
        <f>AB32*BG32</f>
        <v>#DIV/0!</v>
      </c>
      <c r="AV32" s="21" t="e">
        <f>AB32*BB32</f>
        <v>#DIV/0!</v>
      </c>
      <c r="AW32" s="21" t="e">
        <f>AB32*BC32</f>
        <v>#DIV/0!</v>
      </c>
      <c r="AX32" s="21"/>
      <c r="AY32" s="21"/>
      <c r="AZ32" s="21"/>
      <c r="BA32" s="21">
        <f>AA32/BH$2</f>
        <v>8.2745852025920386E-2</v>
      </c>
      <c r="BB32" s="24" t="e">
        <f>FF32/BK$14</f>
        <v>#DIV/0!</v>
      </c>
      <c r="BC32" s="24" t="e">
        <f>DZ32/BK$19</f>
        <v>#DIV/0!</v>
      </c>
      <c r="BD32" s="24"/>
      <c r="BE32" s="277">
        <f>FN32/BK$26</f>
        <v>9.5085775927046964E-2</v>
      </c>
      <c r="BF32" s="24">
        <f>FG32/BK$29</f>
        <v>8.9257742311688648E-2</v>
      </c>
      <c r="BG32" s="210" t="e">
        <f>AC32/BK$5</f>
        <v>#DIV/0!</v>
      </c>
      <c r="BK32" s="69">
        <f>AY18/AT71</f>
        <v>56417.721238405225</v>
      </c>
      <c r="BL32">
        <v>443</v>
      </c>
      <c r="BM32">
        <v>443</v>
      </c>
      <c r="BN32">
        <f t="shared" si="94"/>
        <v>0</v>
      </c>
      <c r="BO32">
        <v>82</v>
      </c>
      <c r="BP32">
        <v>550</v>
      </c>
      <c r="BQ32" s="108">
        <v>82.071250000000006</v>
      </c>
      <c r="BR32">
        <f t="shared" si="99"/>
        <v>361</v>
      </c>
      <c r="BS32">
        <v>717</v>
      </c>
      <c r="BT32">
        <v>402</v>
      </c>
      <c r="BV32" s="28">
        <f>BY32*CB$4</f>
        <v>239269.98086479053</v>
      </c>
      <c r="BW32" s="28">
        <f>AVERAGE(AQ32,AR32,BV32)</f>
        <v>223288.25453020306</v>
      </c>
      <c r="BX32" s="436">
        <f>BW32-(BZ32*BW$72)</f>
        <v>211684.03004707556</v>
      </c>
      <c r="BY32" s="21">
        <f>AE32*BZ32</f>
        <v>3.346937914843735</v>
      </c>
      <c r="BZ32" s="21">
        <f>FM32/CB3</f>
        <v>8.3673447871093376E-2</v>
      </c>
      <c r="CC32">
        <v>302</v>
      </c>
      <c r="CD32">
        <f t="shared" si="50"/>
        <v>704</v>
      </c>
      <c r="CE32" s="28">
        <f t="shared" si="9"/>
        <v>158.724817</v>
      </c>
      <c r="CF32" s="108">
        <f t="shared" si="10"/>
        <v>89.199190000000002</v>
      </c>
      <c r="CG32" s="28">
        <f t="shared" si="11"/>
        <v>174.78771499999999</v>
      </c>
      <c r="CH32" s="108">
        <f t="shared" si="12"/>
        <v>134.36559532505478</v>
      </c>
      <c r="CI32" s="108">
        <v>128.57988</v>
      </c>
      <c r="CJ32" s="108">
        <f t="shared" si="95"/>
        <v>415.63440467494524</v>
      </c>
      <c r="CK32" s="108">
        <f t="shared" si="96"/>
        <v>421.42012</v>
      </c>
      <c r="CL32" s="108">
        <f t="shared" si="100"/>
        <v>360.92874999999998</v>
      </c>
      <c r="CM32" s="21">
        <v>3.1539999999999999</v>
      </c>
      <c r="CN32" s="28">
        <f t="shared" si="54"/>
        <v>545.27518299999997</v>
      </c>
      <c r="CO32" s="108">
        <f t="shared" si="55"/>
        <v>312.80081000000001</v>
      </c>
      <c r="CP32" s="23">
        <f t="shared" si="13"/>
        <v>3.0125771082075636</v>
      </c>
      <c r="CQ32" s="23">
        <f t="shared" si="14"/>
        <v>2.8719110820421836</v>
      </c>
      <c r="CR32" s="28">
        <f t="shared" si="56"/>
        <v>542.21228500000007</v>
      </c>
      <c r="CS32" s="23">
        <f t="shared" si="15"/>
        <v>2.8539888178150301</v>
      </c>
      <c r="CT32" s="23">
        <f t="shared" si="16"/>
        <v>2.7840777114751782</v>
      </c>
      <c r="CU32" s="23">
        <f t="shared" si="17"/>
        <v>2.3888720136116182</v>
      </c>
      <c r="CV32" s="21">
        <f t="shared" si="101"/>
        <v>3.1802052952088125</v>
      </c>
      <c r="CW32" s="108">
        <v>1</v>
      </c>
      <c r="CX32" s="108">
        <f t="shared" si="18"/>
        <v>128.582683</v>
      </c>
      <c r="CY32" s="108">
        <f t="shared" si="57"/>
        <v>421.41731700000003</v>
      </c>
      <c r="CZ32" s="23">
        <f t="shared" si="19"/>
        <v>2.7957136295669081</v>
      </c>
      <c r="DA32" s="24">
        <f t="shared" si="20"/>
        <v>10.278471146341465</v>
      </c>
      <c r="DB32" s="23">
        <f t="shared" si="21"/>
        <v>3.4952757393875866</v>
      </c>
      <c r="DC32" s="108">
        <v>3</v>
      </c>
      <c r="DD32" s="108">
        <v>4</v>
      </c>
      <c r="DE32" s="108">
        <f t="shared" si="22"/>
        <v>23.835403299999999</v>
      </c>
      <c r="DF32" s="108">
        <v>215</v>
      </c>
      <c r="DG32" s="108">
        <f t="shared" si="23"/>
        <v>517</v>
      </c>
      <c r="DH32" s="108">
        <f t="shared" si="24"/>
        <v>131.86656076250992</v>
      </c>
      <c r="DI32" s="248">
        <f t="shared" si="25"/>
        <v>3.9206300445729432</v>
      </c>
      <c r="DJ32" s="49">
        <f t="shared" si="26"/>
        <v>3.396000027554829</v>
      </c>
      <c r="DK32" s="108">
        <v>1</v>
      </c>
      <c r="DL32" s="108">
        <v>1</v>
      </c>
      <c r="DM32" s="108">
        <f t="shared" si="27"/>
        <v>2</v>
      </c>
      <c r="DN32" s="108">
        <f t="shared" si="28"/>
        <v>11.628276409849088</v>
      </c>
      <c r="DO32" s="49">
        <f t="shared" si="29"/>
        <v>0.17199453551912566</v>
      </c>
      <c r="DP32" s="49">
        <f t="shared" si="30"/>
        <v>-0.40606679309923338</v>
      </c>
      <c r="DQ32" s="108">
        <f t="shared" si="58"/>
        <v>4</v>
      </c>
      <c r="DR32" s="108">
        <f t="shared" si="31"/>
        <v>20.355926</v>
      </c>
      <c r="DS32" s="108">
        <f t="shared" si="32"/>
        <v>17.849525200876553</v>
      </c>
      <c r="DT32" s="108">
        <f t="shared" si="59"/>
        <v>-19.835403299999999</v>
      </c>
      <c r="DU32" s="108">
        <f t="shared" si="60"/>
        <v>-16.355926</v>
      </c>
      <c r="DV32" s="108">
        <f t="shared" si="33"/>
        <v>-14.849525200876553</v>
      </c>
      <c r="DW32" s="21">
        <f t="shared" si="34"/>
        <v>-0.70810813574879916</v>
      </c>
      <c r="DX32" s="21">
        <f t="shared" si="35"/>
        <v>-0.79008160713908371</v>
      </c>
      <c r="DY32" s="21">
        <f t="shared" si="36"/>
        <v>-0.75770717048635206</v>
      </c>
      <c r="DZ32" s="23">
        <f t="shared" si="61"/>
        <v>1.963464579424073</v>
      </c>
      <c r="EA32" s="23">
        <f t="shared" si="62"/>
        <v>1.9645065189100497</v>
      </c>
      <c r="EB32" s="23">
        <f t="shared" si="37"/>
        <v>1.8986314909847959</v>
      </c>
      <c r="EC32" s="108">
        <v>12</v>
      </c>
      <c r="ED32" s="108">
        <f t="shared" si="102"/>
        <v>-11</v>
      </c>
      <c r="EE32" s="21">
        <v>-0.6</v>
      </c>
      <c r="EF32" s="21">
        <v>2.2149999999999999</v>
      </c>
      <c r="EG32" s="21">
        <f t="shared" si="103"/>
        <v>2.2351539714066093</v>
      </c>
      <c r="EH32" s="28">
        <v>0</v>
      </c>
      <c r="EI32" s="66">
        <v>11006</v>
      </c>
      <c r="EJ32" s="28">
        <v>79324</v>
      </c>
      <c r="EK32" s="23">
        <f t="shared" si="89"/>
        <v>2.4454833223913135</v>
      </c>
      <c r="EL32" s="23">
        <f t="shared" si="63"/>
        <v>2.0619124293709019</v>
      </c>
      <c r="EM32" s="28">
        <v>11006</v>
      </c>
      <c r="EN32" s="28">
        <v>22330</v>
      </c>
      <c r="EO32" s="28">
        <f t="shared" si="39"/>
        <v>101171.47700000001</v>
      </c>
      <c r="EP32" s="28">
        <v>2400</v>
      </c>
      <c r="EQ32" s="28">
        <f t="shared" si="64"/>
        <v>13406</v>
      </c>
      <c r="ER32" s="28">
        <f t="shared" si="40"/>
        <v>131856.82</v>
      </c>
      <c r="ES32" s="28">
        <f t="shared" si="41"/>
        <v>77924.857560262957</v>
      </c>
      <c r="ET32" s="28">
        <f t="shared" si="65"/>
        <v>-78841.477000000014</v>
      </c>
      <c r="EU32" s="28">
        <f t="shared" si="66"/>
        <v>-118450.82</v>
      </c>
      <c r="EV32" s="28">
        <f t="shared" si="67"/>
        <v>-66918.857560262957</v>
      </c>
      <c r="EW32" s="21">
        <f t="shared" si="42"/>
        <v>-0.33315060484104436</v>
      </c>
      <c r="EX32" s="30">
        <f t="shared" si="43"/>
        <v>-0.30816787696405268</v>
      </c>
      <c r="EY32" s="30">
        <f t="shared" si="44"/>
        <v>-0.33326403566657359</v>
      </c>
      <c r="EZ32" s="201">
        <f t="shared" si="97"/>
        <v>1.0159117438052563</v>
      </c>
      <c r="FA32" s="28">
        <v>72874.67</v>
      </c>
      <c r="FB32">
        <f t="shared" si="104"/>
        <v>-79324</v>
      </c>
      <c r="FC32" s="28">
        <f t="shared" si="105"/>
        <v>-61868.67</v>
      </c>
      <c r="FD32" s="21">
        <v>-0.41799999999999998</v>
      </c>
      <c r="FE32" s="21">
        <f t="shared" si="106"/>
        <v>-0.36909867961975129</v>
      </c>
      <c r="FF32" s="23">
        <f t="shared" si="70"/>
        <v>1.0447731333878145</v>
      </c>
      <c r="FG32" s="23">
        <f t="shared" si="71"/>
        <v>1.0554367605604087</v>
      </c>
      <c r="FH32" s="66">
        <v>0</v>
      </c>
      <c r="FI32" s="66">
        <f t="shared" ref="FI32:FI70" si="114">EP32+FH32</f>
        <v>2400</v>
      </c>
      <c r="FJ32" s="66">
        <f t="shared" si="46"/>
        <v>138092.1366163622</v>
      </c>
      <c r="FK32" s="191">
        <f t="shared" si="47"/>
        <v>1.7379700675263721E-2</v>
      </c>
      <c r="FL32" s="24">
        <f t="shared" si="48"/>
        <v>-0.43637486990833579</v>
      </c>
      <c r="FM32" s="23">
        <f t="shared" si="49"/>
        <v>1.2927400454714537</v>
      </c>
      <c r="FN32" s="23">
        <f t="shared" si="72"/>
        <v>1.1038872156861235</v>
      </c>
    </row>
    <row r="33" spans="1:170" x14ac:dyDescent="0.25">
      <c r="A33" s="7" t="s">
        <v>92</v>
      </c>
      <c r="B33" s="7" t="s">
        <v>98</v>
      </c>
      <c r="C33" s="315">
        <f t="shared" si="108"/>
        <v>11</v>
      </c>
      <c r="D33" s="11">
        <v>0</v>
      </c>
      <c r="E33" s="11">
        <v>2</v>
      </c>
      <c r="F33" s="11">
        <v>0</v>
      </c>
      <c r="G33" s="11">
        <v>6</v>
      </c>
      <c r="H33" s="11">
        <v>0</v>
      </c>
      <c r="I33" s="11">
        <v>0</v>
      </c>
      <c r="J33" s="11">
        <v>3</v>
      </c>
      <c r="K33" s="11"/>
      <c r="L33" s="11">
        <v>5.5</v>
      </c>
      <c r="M33" s="327">
        <f t="shared" si="109"/>
        <v>0.5</v>
      </c>
      <c r="N33" s="327">
        <f>M33/M73</f>
        <v>7.8381204181415063E-3</v>
      </c>
      <c r="O33" s="11">
        <v>2.5</v>
      </c>
      <c r="P33" s="327">
        <f t="shared" si="110"/>
        <v>0.22727272727272727</v>
      </c>
      <c r="Q33" s="321">
        <f>P33/P73</f>
        <v>1.538961108167429E-2</v>
      </c>
      <c r="R33" s="327">
        <f t="shared" si="111"/>
        <v>0.43181818181818182</v>
      </c>
      <c r="S33" s="321">
        <f>R33/R73</f>
        <v>8.3791105897749237E-3</v>
      </c>
      <c r="T33" s="321">
        <f t="shared" si="112"/>
        <v>9.7259930840247026E-3</v>
      </c>
      <c r="U33" s="320"/>
      <c r="V33" s="320">
        <f t="shared" si="107"/>
        <v>0</v>
      </c>
      <c r="W33" s="320"/>
      <c r="X33" s="321">
        <f>V33/V73</f>
        <v>0</v>
      </c>
      <c r="Y33" s="322">
        <f t="shared" si="113"/>
        <v>5.8355958504148217E-3</v>
      </c>
      <c r="Z33" s="322">
        <v>-0.30399999999999999</v>
      </c>
      <c r="AA33" s="323">
        <v>-0.12</v>
      </c>
      <c r="AB33" s="314">
        <v>12</v>
      </c>
      <c r="AC33" s="202">
        <v>-4.9978137630871111E-2</v>
      </c>
      <c r="AD33" s="124">
        <f t="shared" si="93"/>
        <v>-7.3206824333153758E-2</v>
      </c>
      <c r="AE33" s="339">
        <v>14</v>
      </c>
      <c r="AF33" s="257"/>
      <c r="AG33" s="257"/>
      <c r="AH33" s="21"/>
      <c r="AI33" s="21"/>
      <c r="AJ33" s="44"/>
      <c r="AK33" s="56" t="e">
        <f>SUM(AL33:AM33)</f>
        <v>#DIV/0!</v>
      </c>
      <c r="AL33" s="70"/>
      <c r="AM33" s="56" t="e">
        <f>AX33*BK$26</f>
        <v>#DIV/0!</v>
      </c>
      <c r="AN33" s="59"/>
      <c r="AO33" s="59"/>
      <c r="AP33" s="257"/>
      <c r="AQ33" s="257"/>
      <c r="AR33" s="59"/>
      <c r="AS33" s="59"/>
      <c r="AT33" s="59"/>
      <c r="AU33" s="21"/>
      <c r="AV33" s="21"/>
      <c r="AW33" s="21"/>
      <c r="AX33" s="21" t="e">
        <f>AB33*BD33</f>
        <v>#DIV/0!</v>
      </c>
      <c r="AY33" s="21"/>
      <c r="AZ33" s="21"/>
      <c r="BA33" s="21"/>
      <c r="BB33" s="24"/>
      <c r="BC33" s="24"/>
      <c r="BD33" s="24" t="e">
        <f>EY33/BK$21</f>
        <v>#DIV/0!</v>
      </c>
      <c r="BE33" s="24"/>
      <c r="BF33" s="24"/>
      <c r="BG33" s="24"/>
      <c r="BL33">
        <v>12</v>
      </c>
      <c r="BM33">
        <v>12</v>
      </c>
      <c r="BN33">
        <f t="shared" si="94"/>
        <v>0</v>
      </c>
      <c r="BO33">
        <v>25</v>
      </c>
      <c r="BP33">
        <v>31</v>
      </c>
      <c r="BQ33" s="108">
        <v>25.07733</v>
      </c>
      <c r="BR33">
        <f t="shared" si="99"/>
        <v>-13</v>
      </c>
      <c r="BS33">
        <v>34</v>
      </c>
      <c r="BT33">
        <v>13</v>
      </c>
      <c r="BV33" s="28"/>
      <c r="BW33" s="28"/>
      <c r="BX33" s="28"/>
      <c r="BY33" s="21"/>
      <c r="BZ33" s="21"/>
      <c r="CC33">
        <v>13</v>
      </c>
      <c r="CD33">
        <f t="shared" si="50"/>
        <v>26</v>
      </c>
      <c r="CE33" s="28">
        <f t="shared" si="9"/>
        <v>46.456043999999999</v>
      </c>
      <c r="CF33" s="108">
        <f t="shared" si="10"/>
        <v>26.107080000000003</v>
      </c>
      <c r="CG33" s="28">
        <f t="shared" si="11"/>
        <v>51.157380000000003</v>
      </c>
      <c r="CH33" s="108">
        <f t="shared" si="12"/>
        <v>39.326515704894085</v>
      </c>
      <c r="CI33" s="108">
        <v>37.633139999999997</v>
      </c>
      <c r="CJ33" s="108">
        <f t="shared" si="95"/>
        <v>-8.326515704894085</v>
      </c>
      <c r="CK33" s="108">
        <f t="shared" si="96"/>
        <v>-6.6331399999999974</v>
      </c>
      <c r="CL33" s="108">
        <f t="shared" si="100"/>
        <v>-13.07733</v>
      </c>
      <c r="CM33" s="21">
        <v>-0.188</v>
      </c>
      <c r="CN33" s="28">
        <f t="shared" si="54"/>
        <v>-20.456043999999999</v>
      </c>
      <c r="CO33" s="108">
        <f t="shared" si="55"/>
        <v>-13.107080000000003</v>
      </c>
      <c r="CP33" s="21">
        <f t="shared" si="13"/>
        <v>-0.1439730122556945</v>
      </c>
      <c r="CQ33" s="21">
        <f t="shared" si="14"/>
        <v>-0.15576792247063925</v>
      </c>
      <c r="CR33" s="28">
        <f t="shared" si="56"/>
        <v>-17.157380000000003</v>
      </c>
      <c r="CS33" s="21">
        <f t="shared" si="15"/>
        <v>-9.8240379345233678E-2</v>
      </c>
      <c r="CT33" s="21">
        <f t="shared" si="16"/>
        <v>-5.5774176842683001E-2</v>
      </c>
      <c r="CU33" s="21">
        <f t="shared" si="17"/>
        <v>-0.12670871840591558</v>
      </c>
      <c r="CV33" s="21">
        <f t="shared" si="101"/>
        <v>-0.16100599675578001</v>
      </c>
      <c r="CW33" s="108">
        <v>0</v>
      </c>
      <c r="CX33" s="108">
        <f t="shared" si="18"/>
        <v>37.633955999999998</v>
      </c>
      <c r="CY33" s="108">
        <f t="shared" si="57"/>
        <v>-6.6339559999999977</v>
      </c>
      <c r="CZ33" s="21">
        <f t="shared" si="19"/>
        <v>-8.3389292406211082E-2</v>
      </c>
      <c r="DA33" s="24">
        <f t="shared" si="20"/>
        <v>-0.55282966666666644</v>
      </c>
      <c r="DB33" s="21">
        <f t="shared" si="21"/>
        <v>-0.22257632774268332</v>
      </c>
      <c r="DC33" s="108">
        <v>0</v>
      </c>
      <c r="DD33" s="108">
        <v>0</v>
      </c>
      <c r="DE33" s="108">
        <f t="shared" si="22"/>
        <v>6.9762155999999997</v>
      </c>
      <c r="DF33" s="108">
        <v>11</v>
      </c>
      <c r="DG33" s="108">
        <f t="shared" si="23"/>
        <v>24</v>
      </c>
      <c r="DH33" s="108">
        <f t="shared" si="24"/>
        <v>46.153296266878471</v>
      </c>
      <c r="DI33" s="49">
        <f t="shared" si="25"/>
        <v>0.52000619546698335</v>
      </c>
      <c r="DJ33" s="49">
        <f t="shared" si="26"/>
        <v>-0.49223804498207024</v>
      </c>
      <c r="DK33" s="108">
        <v>1</v>
      </c>
      <c r="DL33" s="108">
        <v>0</v>
      </c>
      <c r="DM33" s="108">
        <f t="shared" si="27"/>
        <v>1</v>
      </c>
      <c r="DN33" s="108">
        <f t="shared" si="28"/>
        <v>4.0698967434471811</v>
      </c>
      <c r="DO33" s="49">
        <f t="shared" si="29"/>
        <v>0.24570647931303663</v>
      </c>
      <c r="DP33" s="49">
        <f t="shared" si="30"/>
        <v>-0.37070908637348415</v>
      </c>
      <c r="DQ33" s="108">
        <f t="shared" si="58"/>
        <v>1</v>
      </c>
      <c r="DR33" s="108">
        <f t="shared" si="31"/>
        <v>5.9578319999999998</v>
      </c>
      <c r="DS33" s="108">
        <f t="shared" si="32"/>
        <v>5.2242512783053323</v>
      </c>
      <c r="DT33" s="108">
        <f t="shared" si="59"/>
        <v>-6.9762155999999997</v>
      </c>
      <c r="DU33" s="108">
        <f t="shared" si="60"/>
        <v>-4.9578319999999998</v>
      </c>
      <c r="DV33" s="108">
        <f t="shared" si="33"/>
        <v>-5.2242512783053323</v>
      </c>
      <c r="DW33" s="21">
        <f t="shared" si="34"/>
        <v>-0.31046193264750904</v>
      </c>
      <c r="DX33" s="21">
        <f t="shared" si="35"/>
        <v>-0.29571120854042471</v>
      </c>
      <c r="DY33" s="21">
        <f t="shared" si="36"/>
        <v>-0.2665709913580791</v>
      </c>
      <c r="DZ33" s="21">
        <f t="shared" si="61"/>
        <v>-0.15129576767080252</v>
      </c>
      <c r="EA33" s="21">
        <f t="shared" si="62"/>
        <v>-0.18346868969249921</v>
      </c>
      <c r="EB33" s="24">
        <f t="shared" si="37"/>
        <v>-0.10847338047153203</v>
      </c>
      <c r="EC33" s="108">
        <v>4</v>
      </c>
      <c r="ED33" s="108">
        <f t="shared" si="102"/>
        <v>-4</v>
      </c>
      <c r="EE33" s="21">
        <v>-0.32200000000000001</v>
      </c>
      <c r="EF33" s="21">
        <v>-0.221</v>
      </c>
      <c r="EG33" s="21">
        <f t="shared" si="103"/>
        <v>-0.201254497566835</v>
      </c>
      <c r="EH33" s="28">
        <v>30946</v>
      </c>
      <c r="EI33" s="66">
        <v>45570</v>
      </c>
      <c r="EJ33" s="28">
        <v>27333</v>
      </c>
      <c r="EK33" s="21">
        <f t="shared" si="89"/>
        <v>-0.46185580532992371</v>
      </c>
      <c r="EL33" s="21">
        <f t="shared" si="63"/>
        <v>-0.18190756132687708</v>
      </c>
      <c r="EM33" s="28">
        <v>30946</v>
      </c>
      <c r="EN33" s="28">
        <v>56334</v>
      </c>
      <c r="EO33" s="28">
        <f t="shared" si="39"/>
        <v>29611.164000000004</v>
      </c>
      <c r="EP33" s="28">
        <v>17345</v>
      </c>
      <c r="EQ33" s="28">
        <f t="shared" si="64"/>
        <v>48291</v>
      </c>
      <c r="ER33" s="28">
        <f t="shared" si="40"/>
        <v>38592.239999999998</v>
      </c>
      <c r="ES33" s="28">
        <f t="shared" si="41"/>
        <v>22807.2753834916</v>
      </c>
      <c r="ET33" s="28">
        <f t="shared" si="65"/>
        <v>26722.835999999996</v>
      </c>
      <c r="EU33" s="28">
        <f t="shared" si="66"/>
        <v>9698.760000000002</v>
      </c>
      <c r="EV33" s="28">
        <f t="shared" si="67"/>
        <v>8138.7246165083998</v>
      </c>
      <c r="EW33" s="21">
        <f t="shared" si="42"/>
        <v>-2.6514272584073097E-2</v>
      </c>
      <c r="EX33" s="30">
        <f t="shared" si="43"/>
        <v>3.7479622003496256E-2</v>
      </c>
      <c r="EY33" s="201">
        <f t="shared" si="44"/>
        <v>8.8791889664675328E-2</v>
      </c>
      <c r="EZ33" s="30">
        <f t="shared" si="97"/>
        <v>-5.0092179481520713E-2</v>
      </c>
      <c r="FA33" s="28">
        <v>24359.72</v>
      </c>
      <c r="FB33">
        <f t="shared" si="104"/>
        <v>3613</v>
      </c>
      <c r="FC33" s="28">
        <f t="shared" si="105"/>
        <v>21210.28</v>
      </c>
      <c r="FD33" s="21">
        <v>3.2000000000000001E-2</v>
      </c>
      <c r="FE33" s="21">
        <f t="shared" si="106"/>
        <v>0.11886468551736808</v>
      </c>
      <c r="FF33" s="21">
        <f t="shared" si="70"/>
        <v>-5.5260704736611384E-2</v>
      </c>
      <c r="FG33" s="21">
        <f t="shared" si="71"/>
        <v>-9.5089365014101021E-2</v>
      </c>
      <c r="FH33" s="66">
        <v>15600</v>
      </c>
      <c r="FI33" s="66">
        <f t="shared" si="114"/>
        <v>32945</v>
      </c>
      <c r="FJ33" s="66">
        <f t="shared" si="46"/>
        <v>48332.247815726761</v>
      </c>
      <c r="FK33" s="191">
        <f t="shared" si="47"/>
        <v>0.68163599850781353</v>
      </c>
      <c r="FL33" s="24">
        <f t="shared" si="48"/>
        <v>-6.1559803833855953E-2</v>
      </c>
      <c r="FM33" s="21">
        <f t="shared" si="49"/>
        <v>-0.30173740473149657</v>
      </c>
      <c r="FN33" s="21">
        <f t="shared" si="72"/>
        <v>-0.11975024582975549</v>
      </c>
    </row>
    <row r="34" spans="1:170" x14ac:dyDescent="0.25">
      <c r="A34" s="7" t="s">
        <v>99</v>
      </c>
      <c r="B34" s="7" t="s">
        <v>100</v>
      </c>
      <c r="C34" s="315">
        <f t="shared" si="108"/>
        <v>37</v>
      </c>
      <c r="D34" s="312">
        <v>3</v>
      </c>
      <c r="E34" s="315">
        <v>34</v>
      </c>
      <c r="F34" s="315">
        <v>0</v>
      </c>
      <c r="G34" s="315">
        <v>0</v>
      </c>
      <c r="H34" s="315">
        <v>0</v>
      </c>
      <c r="I34" s="312">
        <v>0</v>
      </c>
      <c r="J34" s="312">
        <v>0</v>
      </c>
      <c r="K34" s="331"/>
      <c r="L34" s="11">
        <v>30.5</v>
      </c>
      <c r="M34" s="327">
        <f t="shared" si="109"/>
        <v>0.82432432432432434</v>
      </c>
      <c r="N34" s="327">
        <f>M34/M73</f>
        <v>1.2922306635314374E-2</v>
      </c>
      <c r="O34" s="11">
        <v>6.5</v>
      </c>
      <c r="P34" s="327">
        <f t="shared" si="110"/>
        <v>0.17567567567567569</v>
      </c>
      <c r="Q34" s="321">
        <f>P34/P73</f>
        <v>1.1895753430699587E-2</v>
      </c>
      <c r="R34" s="327">
        <f t="shared" si="111"/>
        <v>0.66216216216216217</v>
      </c>
      <c r="S34" s="321">
        <f>R34/R73</f>
        <v>1.2848764176070225E-2</v>
      </c>
      <c r="T34" s="321">
        <f t="shared" si="112"/>
        <v>1.2665668334160678E-2</v>
      </c>
      <c r="U34" s="320"/>
      <c r="V34" s="320">
        <f t="shared" si="107"/>
        <v>0</v>
      </c>
      <c r="W34" s="320"/>
      <c r="X34" s="321">
        <f>V34/V73</f>
        <v>0</v>
      </c>
      <c r="Y34" s="322">
        <f t="shared" si="113"/>
        <v>7.5994010004964063E-3</v>
      </c>
      <c r="Z34" s="322">
        <v>-3.9E-2</v>
      </c>
      <c r="AA34" s="324">
        <v>0.33300000000000002</v>
      </c>
      <c r="AB34" s="314">
        <v>34</v>
      </c>
      <c r="AC34" s="203">
        <v>0.18849789349208976</v>
      </c>
      <c r="AD34" s="124">
        <f t="shared" si="93"/>
        <v>1.104318181582243E-2</v>
      </c>
      <c r="AE34" s="339">
        <v>38</v>
      </c>
      <c r="AF34" s="257">
        <v>0</v>
      </c>
      <c r="AG34" s="257">
        <f>AT34*BK$32</f>
        <v>21311.905112172117</v>
      </c>
      <c r="AH34" s="24">
        <f>C34*BA34</f>
        <v>0.87737662892544332</v>
      </c>
      <c r="AI34" s="57" t="e">
        <f>AU34*BK$9</f>
        <v>#DIV/0!</v>
      </c>
      <c r="AJ34" s="59"/>
      <c r="AK34" s="56" t="e">
        <f>SUM(AL34:AM34)</f>
        <v>#DIV/0!</v>
      </c>
      <c r="AL34" s="56" t="e">
        <f>AW34*BK$24</f>
        <v>#DIV/0!</v>
      </c>
      <c r="AM34" s="59"/>
      <c r="AN34" s="59">
        <v>0</v>
      </c>
      <c r="AO34" s="59">
        <f>AVERAGE(AF34,AR34,AN34)</f>
        <v>3972.2856425760751</v>
      </c>
      <c r="AP34" s="257">
        <f>AVERAGE(AF34:AG34)</f>
        <v>10655.952556086058</v>
      </c>
      <c r="AQ34" s="283">
        <f>AO34-(AO$72*BE34)</f>
        <v>3972.2856425760751</v>
      </c>
      <c r="AR34" s="56">
        <f>AP34+(AP$72*BF34)</f>
        <v>11916.856927728226</v>
      </c>
      <c r="AS34" s="59"/>
      <c r="AT34" s="59">
        <f>AB34*BF34</f>
        <v>0.37775196594903354</v>
      </c>
      <c r="AU34" s="21" t="e">
        <f>AB34*BG34</f>
        <v>#DIV/0!</v>
      </c>
      <c r="AV34" s="21"/>
      <c r="AW34" s="21" t="e">
        <f>AB34*BC34</f>
        <v>#DIV/0!</v>
      </c>
      <c r="AX34" s="21"/>
      <c r="AY34" s="21"/>
      <c r="AZ34" s="21"/>
      <c r="BA34" s="21">
        <f>AA34/BH$2</f>
        <v>2.3712881862849821E-2</v>
      </c>
      <c r="BB34" s="24"/>
      <c r="BC34" s="24" t="e">
        <f>DZ34/BK$19</f>
        <v>#DIV/0!</v>
      </c>
      <c r="BD34" s="24"/>
      <c r="BE34" s="24"/>
      <c r="BF34" s="24">
        <f>FG34/BK$29</f>
        <v>1.1110351939677457E-2</v>
      </c>
      <c r="BG34" s="210" t="e">
        <f>AC34/BK$5</f>
        <v>#DIV/0!</v>
      </c>
      <c r="BK34" s="270" t="s">
        <v>473</v>
      </c>
      <c r="BL34">
        <v>81</v>
      </c>
      <c r="BM34">
        <v>82</v>
      </c>
      <c r="BN34">
        <f t="shared" si="94"/>
        <v>-1</v>
      </c>
      <c r="BO34">
        <v>84</v>
      </c>
      <c r="BP34">
        <v>188</v>
      </c>
      <c r="BQ34" s="108">
        <v>84.351010000000002</v>
      </c>
      <c r="BR34">
        <f t="shared" si="99"/>
        <v>-3</v>
      </c>
      <c r="BS34">
        <v>213</v>
      </c>
      <c r="BT34">
        <v>121</v>
      </c>
      <c r="BV34" s="28">
        <v>0</v>
      </c>
      <c r="BW34" s="28">
        <f>AVERAGE(AQ34,AR34,BV34)</f>
        <v>5296.3808567680999</v>
      </c>
      <c r="BX34" s="436">
        <f>BW34-(BZ34*BW$72)</f>
        <v>5296.3808567680999</v>
      </c>
      <c r="BY34" s="21"/>
      <c r="BZ34" s="21"/>
      <c r="CC34">
        <v>27</v>
      </c>
      <c r="CD34">
        <f t="shared" si="50"/>
        <v>148</v>
      </c>
      <c r="CE34" s="28">
        <f t="shared" si="9"/>
        <v>131.62545800000001</v>
      </c>
      <c r="CF34" s="108">
        <f t="shared" si="10"/>
        <v>73.970060000000004</v>
      </c>
      <c r="CG34" s="28">
        <f t="shared" si="11"/>
        <v>144.94591</v>
      </c>
      <c r="CH34" s="108">
        <f t="shared" si="12"/>
        <v>111.42512783053324</v>
      </c>
      <c r="CI34" s="108">
        <v>106.62721999999999</v>
      </c>
      <c r="CJ34" s="108">
        <f t="shared" si="95"/>
        <v>76.574872169466758</v>
      </c>
      <c r="CK34" s="108">
        <f t="shared" si="96"/>
        <v>81.372780000000006</v>
      </c>
      <c r="CL34" s="108">
        <f t="shared" si="100"/>
        <v>-2.3510100000000023</v>
      </c>
      <c r="CM34" s="21">
        <v>-9.8000000000000004E-2</v>
      </c>
      <c r="CN34" s="28">
        <f t="shared" si="54"/>
        <v>16.374541999999991</v>
      </c>
      <c r="CO34" s="108">
        <f t="shared" si="55"/>
        <v>47.029939999999996</v>
      </c>
      <c r="CP34" s="21">
        <f t="shared" si="13"/>
        <v>6.1526675805598174E-2</v>
      </c>
      <c r="CQ34" s="23">
        <f t="shared" si="14"/>
        <v>0.40290401654859631</v>
      </c>
      <c r="CR34" s="28">
        <f t="shared" si="56"/>
        <v>68.054090000000002</v>
      </c>
      <c r="CS34" s="23">
        <f t="shared" si="15"/>
        <v>0.35148688583806131</v>
      </c>
      <c r="CT34" s="23">
        <f t="shared" si="16"/>
        <v>0.51292768949866629</v>
      </c>
      <c r="CU34" s="21">
        <f t="shared" si="17"/>
        <v>-5.4563035861251302E-2</v>
      </c>
      <c r="CV34" s="21">
        <f t="shared" si="101"/>
        <v>-6.5181614688981426E-2</v>
      </c>
      <c r="CW34" s="108">
        <v>30</v>
      </c>
      <c r="CX34" s="108">
        <f t="shared" si="18"/>
        <v>106.62954199999999</v>
      </c>
      <c r="CY34" s="108">
        <f t="shared" si="57"/>
        <v>81.370458000000013</v>
      </c>
      <c r="CZ34" s="23">
        <f t="shared" si="19"/>
        <v>0.50853457624195464</v>
      </c>
      <c r="DA34" s="24">
        <f t="shared" ref="DA34:DA64" si="115">CY34/AB34</f>
        <v>2.3932487647058829</v>
      </c>
      <c r="DB34" s="23">
        <f t="shared" si="21"/>
        <v>0.78866728695334154</v>
      </c>
      <c r="DC34" s="108">
        <v>10</v>
      </c>
      <c r="DD34" s="108">
        <v>18</v>
      </c>
      <c r="DE34" s="108">
        <f t="shared" si="22"/>
        <v>19.7659442</v>
      </c>
      <c r="DF34" s="108">
        <v>80</v>
      </c>
      <c r="DG34" s="108">
        <f t="shared" si="23"/>
        <v>107</v>
      </c>
      <c r="DH34" s="108">
        <f t="shared" si="24"/>
        <v>125.27323272438443</v>
      </c>
      <c r="DI34" s="49">
        <f t="shared" si="25"/>
        <v>0.85413298334379495</v>
      </c>
      <c r="DJ34" s="49">
        <f t="shared" si="26"/>
        <v>-0.1102009378734331</v>
      </c>
      <c r="DK34" s="108">
        <v>5</v>
      </c>
      <c r="DL34" s="108">
        <v>16</v>
      </c>
      <c r="DM34" s="108">
        <f t="shared" si="27"/>
        <v>21</v>
      </c>
      <c r="DN34" s="108">
        <f t="shared" si="28"/>
        <v>11.046862589356634</v>
      </c>
      <c r="DO34" s="248">
        <f t="shared" si="29"/>
        <v>1.9009922346850732</v>
      </c>
      <c r="DP34" s="49">
        <f t="shared" si="30"/>
        <v>0.42328853834509572</v>
      </c>
      <c r="DQ34" s="108">
        <f t="shared" si="58"/>
        <v>15</v>
      </c>
      <c r="DR34" s="108">
        <f t="shared" si="31"/>
        <v>16.880524000000001</v>
      </c>
      <c r="DS34" s="108">
        <f t="shared" si="32"/>
        <v>14.802045288531774</v>
      </c>
      <c r="DT34" s="108">
        <f t="shared" si="59"/>
        <v>-1.7659441999999999</v>
      </c>
      <c r="DU34" s="108">
        <f t="shared" si="60"/>
        <v>-1.8805240000000012</v>
      </c>
      <c r="DV34" s="108">
        <f t="shared" ref="DV34:DV64" si="116">DC34-DS34</f>
        <v>-4.8020452885317741</v>
      </c>
      <c r="DW34" s="21">
        <f t="shared" si="34"/>
        <v>-0.14934408541853961</v>
      </c>
      <c r="DX34" s="21">
        <f t="shared" si="35"/>
        <v>-0.16223889443502768</v>
      </c>
      <c r="DY34" s="21">
        <f t="shared" si="36"/>
        <v>-0.24502764222427456</v>
      </c>
      <c r="DZ34" s="23">
        <f t="shared" si="61"/>
        <v>0.22627914302391108</v>
      </c>
      <c r="EA34" s="23">
        <f t="shared" si="62"/>
        <v>0.24092110185537863</v>
      </c>
      <c r="EB34" s="23">
        <f t="shared" ref="EB34:EB64" si="117">(0.75*CT34)+(0.25*DY34)</f>
        <v>0.32343885656793109</v>
      </c>
      <c r="EC34" s="108">
        <v>12</v>
      </c>
      <c r="ED34" s="108">
        <f t="shared" si="102"/>
        <v>18</v>
      </c>
      <c r="EE34" s="21">
        <v>0.55500000000000005</v>
      </c>
      <c r="EF34" s="21">
        <v>6.5000000000000002E-2</v>
      </c>
      <c r="EG34" s="21">
        <f t="shared" si="103"/>
        <v>8.9863788983263942E-2</v>
      </c>
      <c r="EH34" s="28">
        <v>214422</v>
      </c>
      <c r="EI34" s="66">
        <v>57467.05</v>
      </c>
      <c r="EJ34" s="28">
        <v>81301</v>
      </c>
      <c r="EK34" s="21">
        <f t="shared" si="89"/>
        <v>2.3171431181199104E-2</v>
      </c>
      <c r="EL34" s="21">
        <f t="shared" si="63"/>
        <v>5.585283245441712E-3</v>
      </c>
      <c r="EM34" s="28">
        <v>57467</v>
      </c>
      <c r="EN34" s="28">
        <v>57467</v>
      </c>
      <c r="EO34" s="28">
        <f t="shared" si="39"/>
        <v>83898.29800000001</v>
      </c>
      <c r="EP34" s="28">
        <v>0</v>
      </c>
      <c r="EQ34" s="28">
        <f t="shared" si="64"/>
        <v>57467</v>
      </c>
      <c r="ER34" s="28">
        <f t="shared" si="40"/>
        <v>109344.68</v>
      </c>
      <c r="ES34" s="28">
        <f t="shared" si="41"/>
        <v>64620.613586559528</v>
      </c>
      <c r="ET34" s="28">
        <f t="shared" si="65"/>
        <v>-26431.29800000001</v>
      </c>
      <c r="EU34" s="28">
        <f t="shared" si="66"/>
        <v>-51877.679999999993</v>
      </c>
      <c r="EV34" s="28">
        <f t="shared" si="67"/>
        <v>-7153.6135865595279</v>
      </c>
      <c r="EW34" s="21">
        <f t="shared" si="42"/>
        <v>-0.17385438649659199</v>
      </c>
      <c r="EX34" s="30">
        <f t="shared" si="43"/>
        <v>-3.294308946631385E-2</v>
      </c>
      <c r="EY34" s="30">
        <f t="shared" si="44"/>
        <v>-0.12372327358515511</v>
      </c>
      <c r="EZ34" s="201">
        <f t="shared" si="97"/>
        <v>0.1808860781542331</v>
      </c>
      <c r="FA34" s="28">
        <v>74743.67</v>
      </c>
      <c r="FB34">
        <f t="shared" si="104"/>
        <v>133121</v>
      </c>
      <c r="FC34" s="28">
        <f t="shared" si="105"/>
        <v>-17276.619999999995</v>
      </c>
      <c r="FD34" s="21">
        <v>0.73499999999999999</v>
      </c>
      <c r="FE34" s="21">
        <f t="shared" si="106"/>
        <v>-0.10718772893533983</v>
      </c>
      <c r="FF34" s="21">
        <f t="shared" si="70"/>
        <v>8.6278176380284594E-2</v>
      </c>
      <c r="FG34" s="23">
        <f t="shared" si="71"/>
        <v>0.13137542532670163</v>
      </c>
      <c r="FH34" s="66">
        <v>14367</v>
      </c>
      <c r="FI34" s="66">
        <f t="shared" si="114"/>
        <v>14367</v>
      </c>
      <c r="FJ34" s="66">
        <f t="shared" si="46"/>
        <v>131187.52978554409</v>
      </c>
      <c r="FK34" s="191">
        <f t="shared" si="47"/>
        <v>0.10951498228136573</v>
      </c>
      <c r="FL34" s="24">
        <f t="shared" si="48"/>
        <v>-0.38438636520666503</v>
      </c>
      <c r="FM34" s="21">
        <f t="shared" si="49"/>
        <v>-0.13985168737394657</v>
      </c>
      <c r="FN34" s="21">
        <f t="shared" si="72"/>
        <v>-6.6190584651371773E-2</v>
      </c>
    </row>
    <row r="35" spans="1:170" x14ac:dyDescent="0.25">
      <c r="A35" s="9" t="s">
        <v>99</v>
      </c>
      <c r="B35" s="9" t="s">
        <v>101</v>
      </c>
      <c r="C35" s="315">
        <f t="shared" si="108"/>
        <v>53</v>
      </c>
      <c r="D35" s="312">
        <v>0</v>
      </c>
      <c r="E35" s="315">
        <v>0</v>
      </c>
      <c r="F35" s="315">
        <v>53</v>
      </c>
      <c r="G35" s="315">
        <v>0</v>
      </c>
      <c r="H35" s="315">
        <v>0</v>
      </c>
      <c r="I35" s="312">
        <v>0</v>
      </c>
      <c r="J35" s="312">
        <v>0</v>
      </c>
      <c r="K35" s="331"/>
      <c r="L35" s="11">
        <v>2</v>
      </c>
      <c r="M35" s="327">
        <f t="shared" si="109"/>
        <v>3.7735849056603772E-2</v>
      </c>
      <c r="N35" s="327">
        <f>M35/M73</f>
        <v>5.9155625797294381E-4</v>
      </c>
      <c r="O35" s="11">
        <v>30.5</v>
      </c>
      <c r="P35" s="327">
        <f t="shared" si="110"/>
        <v>0.57547169811320753</v>
      </c>
      <c r="Q35" s="321">
        <f>P35/P73</f>
        <v>3.8967656738880939E-2</v>
      </c>
      <c r="R35" s="327">
        <f t="shared" si="111"/>
        <v>0.17216981132075471</v>
      </c>
      <c r="S35" s="321">
        <f>R35/R73</f>
        <v>3.3408271120105582E-3</v>
      </c>
      <c r="T35" s="321">
        <f t="shared" si="112"/>
        <v>1.0185581378199943E-2</v>
      </c>
      <c r="U35" s="320"/>
      <c r="V35" s="320">
        <f t="shared" si="107"/>
        <v>0</v>
      </c>
      <c r="W35" s="320"/>
      <c r="X35" s="321">
        <f>V35/V73</f>
        <v>0</v>
      </c>
      <c r="Y35" s="322">
        <f t="shared" si="113"/>
        <v>6.1113488269199656E-3</v>
      </c>
      <c r="Z35" s="322">
        <v>-0.35599999999999998</v>
      </c>
      <c r="AA35" s="323">
        <v>-0.76400000000000001</v>
      </c>
      <c r="AB35" s="314">
        <v>52</v>
      </c>
      <c r="AC35" s="202">
        <v>-0.3941315856145739</v>
      </c>
      <c r="AD35" s="124">
        <f t="shared" si="93"/>
        <v>-0.76282651360353027</v>
      </c>
      <c r="AE35" s="339">
        <v>50</v>
      </c>
      <c r="AF35" s="257"/>
      <c r="AG35" s="257"/>
      <c r="AH35" s="21"/>
      <c r="AI35" s="21"/>
      <c r="AJ35" s="44"/>
      <c r="AK35" s="59"/>
      <c r="AL35" s="70"/>
      <c r="AM35" s="59"/>
      <c r="AN35" s="59"/>
      <c r="AO35" s="59"/>
      <c r="AP35" s="257"/>
      <c r="AQ35" s="257"/>
      <c r="AR35" s="59"/>
      <c r="AS35" s="59"/>
      <c r="AT35" s="59"/>
      <c r="AU35" s="21"/>
      <c r="AV35" s="21"/>
      <c r="AW35" s="21"/>
      <c r="AX35" s="21"/>
      <c r="AY35" s="21"/>
      <c r="AZ35" s="21"/>
      <c r="BA35" s="21"/>
      <c r="BB35" s="24"/>
      <c r="BC35" s="24"/>
      <c r="BD35" s="24"/>
      <c r="BE35" s="24"/>
      <c r="BF35" s="24"/>
      <c r="BG35" s="24"/>
      <c r="BK35" s="53">
        <f>AY21/AS71</f>
        <v>58333.39496763338</v>
      </c>
      <c r="BL35">
        <v>8</v>
      </c>
      <c r="BM35">
        <v>8</v>
      </c>
      <c r="BN35">
        <f t="shared" si="94"/>
        <v>0</v>
      </c>
      <c r="BO35">
        <v>120</v>
      </c>
      <c r="BP35">
        <v>9</v>
      </c>
      <c r="BQ35" s="108">
        <v>120.82711999999999</v>
      </c>
      <c r="BR35">
        <f t="shared" si="99"/>
        <v>-112</v>
      </c>
      <c r="BS35">
        <v>11</v>
      </c>
      <c r="BT35">
        <v>6</v>
      </c>
      <c r="BV35" s="28"/>
      <c r="BW35" s="28"/>
      <c r="BX35" s="28"/>
      <c r="BY35" s="21"/>
      <c r="BZ35" s="21"/>
      <c r="CC35">
        <v>14</v>
      </c>
      <c r="CD35">
        <f t="shared" si="50"/>
        <v>20</v>
      </c>
      <c r="CE35" s="28">
        <f t="shared" ref="CE35:CE65" si="118">AB35*CC$75</f>
        <v>201.30952400000001</v>
      </c>
      <c r="CF35" s="108">
        <f t="shared" ref="CF35:CF65" si="119">AB35*BT$75</f>
        <v>113.13068000000001</v>
      </c>
      <c r="CG35" s="28">
        <f t="shared" ref="CG35:CG64" si="120">AB35*BS$75</f>
        <v>221.68198000000001</v>
      </c>
      <c r="CH35" s="108">
        <f t="shared" ref="CH35:CH64" si="121">AB35*BP$72</f>
        <v>170.41490138787435</v>
      </c>
      <c r="CI35" s="108">
        <v>163.07692</v>
      </c>
      <c r="CJ35" s="108">
        <f t="shared" si="95"/>
        <v>-161.41490138787435</v>
      </c>
      <c r="CK35" s="108">
        <f t="shared" si="96"/>
        <v>-154.07692</v>
      </c>
      <c r="CL35" s="108">
        <f t="shared" si="100"/>
        <v>-112.82711999999999</v>
      </c>
      <c r="CM35" s="21">
        <v>-1.0720000000000001</v>
      </c>
      <c r="CN35" s="28">
        <f t="shared" si="54"/>
        <v>-181.30952400000001</v>
      </c>
      <c r="CO35" s="108">
        <f t="shared" si="55"/>
        <v>-107.13068000000001</v>
      </c>
      <c r="CP35" s="21">
        <f t="shared" si="13"/>
        <v>-1.041469999232046</v>
      </c>
      <c r="CQ35" s="21">
        <f t="shared" si="14"/>
        <v>-1.0292456392841596</v>
      </c>
      <c r="CR35" s="28">
        <f t="shared" si="56"/>
        <v>-210.68198000000001</v>
      </c>
      <c r="CS35" s="21">
        <f t="shared" si="15"/>
        <v>-1.1196203544083454</v>
      </c>
      <c r="CT35" s="21">
        <f t="shared" si="16"/>
        <v>-1.0812185521682212</v>
      </c>
      <c r="CU35" s="21">
        <f t="shared" si="17"/>
        <v>-0.79763003002415245</v>
      </c>
      <c r="CV35" s="21">
        <f t="shared" si="101"/>
        <v>-1.052128207173046</v>
      </c>
      <c r="CW35" s="108">
        <v>14</v>
      </c>
      <c r="CX35" s="108">
        <f t="shared" ref="CX35:CX64" si="122">AB35*BP$75</f>
        <v>163.08047599999998</v>
      </c>
      <c r="CY35" s="108">
        <f t="shared" si="57"/>
        <v>-154.08047599999998</v>
      </c>
      <c r="CZ35" s="21">
        <f t="shared" si="19"/>
        <v>-1.0751249403148389</v>
      </c>
      <c r="DA35" s="24">
        <f t="shared" si="115"/>
        <v>-2.9630860769230765</v>
      </c>
      <c r="DB35" s="21">
        <f t="shared" si="21"/>
        <v>-1.0498986348125654</v>
      </c>
      <c r="DC35" s="108">
        <v>59</v>
      </c>
      <c r="DD35" s="108">
        <v>71</v>
      </c>
      <c r="DE35" s="108">
        <f t="shared" ref="DE35:DE64" si="123">AB35*DD$74</f>
        <v>30.230267600000001</v>
      </c>
      <c r="DF35" s="108">
        <v>19</v>
      </c>
      <c r="DG35" s="108">
        <f t="shared" ref="DG35:DG66" si="124">CC35+DF35</f>
        <v>33</v>
      </c>
      <c r="DH35" s="108">
        <f t="shared" ref="DH35:DH66" si="125">AE35*DG$73</f>
        <v>164.83320095313741</v>
      </c>
      <c r="DI35" s="49">
        <f t="shared" ref="DI35:DI66" si="126">DG35/DH35</f>
        <v>0.20020238525478859</v>
      </c>
      <c r="DJ35" s="49">
        <f t="shared" ref="DJ35:DJ66" si="127">(DI35-DH$74)/DH$75</f>
        <v>-0.85789840784058968</v>
      </c>
      <c r="DK35" s="108">
        <v>19</v>
      </c>
      <c r="DL35" s="108">
        <v>7</v>
      </c>
      <c r="DM35" s="108">
        <f t="shared" ref="DM35:DM66" si="128">DK35+DL35</f>
        <v>26</v>
      </c>
      <c r="DN35" s="108">
        <f t="shared" ref="DN35:DN66" si="129">AE35*DM$73</f>
        <v>14.535345512311359</v>
      </c>
      <c r="DO35" s="248">
        <f t="shared" ref="DO35:DO66" si="130">DM35/DN35</f>
        <v>1.7887431693989071</v>
      </c>
      <c r="DP35" s="49">
        <f t="shared" ref="DP35:DP66" si="131">(DO35-DN$74)/DN$75</f>
        <v>0.36944557441886711</v>
      </c>
      <c r="DQ35" s="108">
        <f t="shared" si="58"/>
        <v>78</v>
      </c>
      <c r="DR35" s="108">
        <f t="shared" ref="DR35:DR65" si="132">AB35*DK$74</f>
        <v>25.817271999999999</v>
      </c>
      <c r="DS35" s="108">
        <f t="shared" ref="DS35:DS64" si="133">AB35*DC$72</f>
        <v>22.638422205989773</v>
      </c>
      <c r="DT35" s="108">
        <f t="shared" si="59"/>
        <v>40.769732399999995</v>
      </c>
      <c r="DU35" s="108">
        <f t="shared" si="60"/>
        <v>52.182727999999997</v>
      </c>
      <c r="DV35" s="108">
        <f t="shared" si="116"/>
        <v>36.36157779401023</v>
      </c>
      <c r="DW35" s="21">
        <f t="shared" si="34"/>
        <v>1.1659917422352082</v>
      </c>
      <c r="DX35" s="21">
        <f t="shared" si="35"/>
        <v>2.1826506494465847</v>
      </c>
      <c r="DY35" s="21">
        <f t="shared" si="36"/>
        <v>1.8553743538609928</v>
      </c>
      <c r="DZ35" s="21">
        <f t="shared" si="61"/>
        <v>-0.54821733024745689</v>
      </c>
      <c r="EA35" s="21">
        <f t="shared" si="62"/>
        <v>-0.30809064099787153</v>
      </c>
      <c r="EB35" s="24">
        <f t="shared" si="117"/>
        <v>-0.34707032566091767</v>
      </c>
      <c r="EC35" s="108">
        <v>17</v>
      </c>
      <c r="ED35" s="108">
        <f t="shared" si="102"/>
        <v>-3</v>
      </c>
      <c r="EE35" s="21">
        <v>-0.28199999999999997</v>
      </c>
      <c r="EF35" s="21">
        <v>-0.875</v>
      </c>
      <c r="EG35" s="21">
        <f t="shared" si="103"/>
        <v>-0.85959615537978451</v>
      </c>
      <c r="EH35" s="28">
        <v>0</v>
      </c>
      <c r="EI35" s="66">
        <v>0</v>
      </c>
      <c r="EJ35" s="28">
        <v>112292</v>
      </c>
      <c r="EK35" s="21">
        <f t="shared" si="89"/>
        <v>-0.5510624122757255</v>
      </c>
      <c r="EL35" s="21">
        <f t="shared" si="63"/>
        <v>-0.23543983706238836</v>
      </c>
      <c r="EM35" s="28">
        <v>0</v>
      </c>
      <c r="EN35" s="28">
        <v>0</v>
      </c>
      <c r="EO35" s="28">
        <f t="shared" ref="EO35:EO64" si="134">AB35*EN$74</f>
        <v>128315.04400000001</v>
      </c>
      <c r="EP35" s="28">
        <v>0</v>
      </c>
      <c r="EQ35" s="28">
        <f t="shared" si="64"/>
        <v>0</v>
      </c>
      <c r="ER35" s="28">
        <f t="shared" ref="ER35:ER65" si="135">AB35*EP$74</f>
        <v>167233.04</v>
      </c>
      <c r="ES35" s="28">
        <f t="shared" ref="ES35:ES64" si="136">AB35*EM$72</f>
        <v>98831.526661796932</v>
      </c>
      <c r="ET35" s="28">
        <f t="shared" si="65"/>
        <v>-128315.04400000001</v>
      </c>
      <c r="EU35" s="28">
        <f t="shared" si="66"/>
        <v>-167233.04</v>
      </c>
      <c r="EV35" s="28">
        <f t="shared" si="67"/>
        <v>-98831.526661796932</v>
      </c>
      <c r="EW35" s="21">
        <f t="shared" si="42"/>
        <v>-0.44987670741705488</v>
      </c>
      <c r="EX35" s="30">
        <f t="shared" si="43"/>
        <v>-0.45512883600941212</v>
      </c>
      <c r="EY35" s="30">
        <f t="shared" si="44"/>
        <v>-0.53106395029892217</v>
      </c>
      <c r="EZ35" s="30">
        <f t="shared" si="97"/>
        <v>-0.39029372980031546</v>
      </c>
      <c r="FA35" s="28">
        <v>104189.91</v>
      </c>
      <c r="FB35">
        <f t="shared" si="104"/>
        <v>-112292</v>
      </c>
      <c r="FC35" s="28">
        <f t="shared" si="105"/>
        <v>-104189.91</v>
      </c>
      <c r="FD35" s="21">
        <v>-0.59699999999999998</v>
      </c>
      <c r="FE35" s="21">
        <f t="shared" si="106"/>
        <v>-0.6176720509391489</v>
      </c>
      <c r="FF35" s="21">
        <f t="shared" si="70"/>
        <v>-0.54135597826804305</v>
      </c>
      <c r="FG35" s="21">
        <f t="shared" si="71"/>
        <v>-0.36690591900248781</v>
      </c>
      <c r="FH35" s="66">
        <v>0</v>
      </c>
      <c r="FI35" s="66">
        <f t="shared" si="114"/>
        <v>0</v>
      </c>
      <c r="FJ35" s="66">
        <f t="shared" ref="FJ35:FJ70" si="137">AE35*FJ$73</f>
        <v>172615.17077045274</v>
      </c>
      <c r="FK35" s="191">
        <f t="shared" ref="FK35:FK66" si="138">FI35/FJ35</f>
        <v>0</v>
      </c>
      <c r="FL35" s="24">
        <f t="shared" ref="FL35:FL66" si="139">(FK35-FK$74)/FK$75</f>
        <v>-0.44618158710199918</v>
      </c>
      <c r="FM35" s="21">
        <f t="shared" ref="FM35:FM66" si="140">(0.6*EK35)+(0.4*FL35)</f>
        <v>-0.50911008220623488</v>
      </c>
      <c r="FN35" s="21">
        <f t="shared" si="72"/>
        <v>-0.32121458520425494</v>
      </c>
    </row>
    <row r="36" spans="1:170" x14ac:dyDescent="0.25">
      <c r="A36" s="9" t="s">
        <v>99</v>
      </c>
      <c r="B36" s="9" t="s">
        <v>104</v>
      </c>
      <c r="C36" s="315">
        <f t="shared" si="108"/>
        <v>30</v>
      </c>
      <c r="D36" s="312">
        <v>0</v>
      </c>
      <c r="E36" s="315">
        <v>12</v>
      </c>
      <c r="F36" s="315">
        <v>11</v>
      </c>
      <c r="G36" s="315">
        <v>7</v>
      </c>
      <c r="H36" s="315">
        <v>0</v>
      </c>
      <c r="I36" s="312">
        <v>0</v>
      </c>
      <c r="J36" s="312">
        <v>0</v>
      </c>
      <c r="K36" s="331"/>
      <c r="L36" s="11">
        <v>7</v>
      </c>
      <c r="M36" s="327">
        <f t="shared" si="109"/>
        <v>0.23333333333333334</v>
      </c>
      <c r="N36" s="327">
        <f>M36/M73</f>
        <v>3.657789528466036E-3</v>
      </c>
      <c r="O36" s="11">
        <v>3</v>
      </c>
      <c r="P36" s="327">
        <f t="shared" si="110"/>
        <v>0.1</v>
      </c>
      <c r="Q36" s="321">
        <f>P36/P73</f>
        <v>6.7714288759366881E-3</v>
      </c>
      <c r="R36" s="327">
        <f t="shared" si="111"/>
        <v>0.19999999999999998</v>
      </c>
      <c r="S36" s="321">
        <f>R36/R73</f>
        <v>3.8808512205273332E-3</v>
      </c>
      <c r="T36" s="321">
        <f t="shared" si="112"/>
        <v>4.4361993653336991E-3</v>
      </c>
      <c r="U36" s="320"/>
      <c r="V36" s="320">
        <f t="shared" si="107"/>
        <v>0</v>
      </c>
      <c r="W36" s="320"/>
      <c r="X36" s="321">
        <f>V36/V73</f>
        <v>0</v>
      </c>
      <c r="Y36" s="322">
        <f t="shared" si="113"/>
        <v>2.6617196192002192E-3</v>
      </c>
      <c r="Z36" s="322">
        <v>-0.312</v>
      </c>
      <c r="AA36" s="323">
        <v>-0.38700000000000001</v>
      </c>
      <c r="AB36" s="314">
        <v>31</v>
      </c>
      <c r="AC36" s="202">
        <v>-0.35562246672771802</v>
      </c>
      <c r="AD36" s="124">
        <f t="shared" si="93"/>
        <v>-0.38554959475630618</v>
      </c>
      <c r="AE36" s="339">
        <v>30</v>
      </c>
      <c r="AF36" s="257"/>
      <c r="AG36" s="257"/>
      <c r="AH36" s="21"/>
      <c r="AI36" s="21"/>
      <c r="AJ36" s="44"/>
      <c r="AK36" s="59"/>
      <c r="AL36" s="70"/>
      <c r="AM36" s="59"/>
      <c r="AN36" s="59"/>
      <c r="AO36" s="59"/>
      <c r="AP36" s="257"/>
      <c r="AQ36" s="257"/>
      <c r="AR36" s="59"/>
      <c r="AS36" s="59"/>
      <c r="AT36" s="59"/>
      <c r="AU36" s="21"/>
      <c r="AV36" s="21"/>
      <c r="AW36" s="21"/>
      <c r="AX36" s="21"/>
      <c r="AY36" s="21"/>
      <c r="AZ36" s="21"/>
      <c r="BA36" s="21"/>
      <c r="BB36" s="24"/>
      <c r="BC36" s="24"/>
      <c r="BD36" s="24"/>
      <c r="BE36" s="24"/>
      <c r="BF36" s="24"/>
      <c r="BG36" s="24"/>
      <c r="BL36">
        <v>27</v>
      </c>
      <c r="BM36">
        <v>26</v>
      </c>
      <c r="BN36">
        <f t="shared" si="94"/>
        <v>1</v>
      </c>
      <c r="BO36">
        <v>68</v>
      </c>
      <c r="BP36">
        <v>25</v>
      </c>
      <c r="BQ36" s="108">
        <v>68.392709999999994</v>
      </c>
      <c r="BR36">
        <f t="shared" si="99"/>
        <v>-41</v>
      </c>
      <c r="BS36">
        <v>35</v>
      </c>
      <c r="BT36">
        <v>15</v>
      </c>
      <c r="BV36" s="28"/>
      <c r="BW36" s="28"/>
      <c r="BX36" s="28"/>
      <c r="BY36" s="21"/>
      <c r="BZ36" s="21"/>
      <c r="CC36">
        <v>11</v>
      </c>
      <c r="CD36">
        <f t="shared" si="50"/>
        <v>26</v>
      </c>
      <c r="CE36" s="28">
        <f t="shared" si="118"/>
        <v>120.011447</v>
      </c>
      <c r="CF36" s="108">
        <f t="shared" si="119"/>
        <v>67.443290000000005</v>
      </c>
      <c r="CG36" s="28">
        <f t="shared" si="120"/>
        <v>132.156565</v>
      </c>
      <c r="CH36" s="108">
        <f t="shared" si="121"/>
        <v>101.59349890430971</v>
      </c>
      <c r="CI36" s="108">
        <v>97.21893</v>
      </c>
      <c r="CJ36" s="108">
        <f t="shared" si="95"/>
        <v>-76.593498904309712</v>
      </c>
      <c r="CK36" s="108">
        <f t="shared" si="96"/>
        <v>-72.21893</v>
      </c>
      <c r="CL36" s="108">
        <f t="shared" si="100"/>
        <v>-42.392709999999994</v>
      </c>
      <c r="CM36" s="21">
        <v>-0.438</v>
      </c>
      <c r="CN36" s="28">
        <f t="shared" si="54"/>
        <v>-94.011447000000004</v>
      </c>
      <c r="CO36" s="108">
        <f t="shared" si="55"/>
        <v>-52.443290000000005</v>
      </c>
      <c r="CP36" s="21">
        <f t="shared" si="13"/>
        <v>-0.55438224038262895</v>
      </c>
      <c r="CQ36" s="21">
        <f t="shared" si="14"/>
        <v>-0.52120067444883578</v>
      </c>
      <c r="CR36" s="28">
        <f t="shared" si="56"/>
        <v>-97.156565000000001</v>
      </c>
      <c r="CS36" s="21">
        <f t="shared" si="15"/>
        <v>-0.52045835876681246</v>
      </c>
      <c r="CT36" s="21">
        <f t="shared" si="16"/>
        <v>-0.5130524584704611</v>
      </c>
      <c r="CU36" s="21">
        <f t="shared" si="17"/>
        <v>-0.32388520569663598</v>
      </c>
      <c r="CV36" s="21">
        <f t="shared" si="101"/>
        <v>-0.42289713682556973</v>
      </c>
      <c r="CW36" s="108">
        <v>6</v>
      </c>
      <c r="CX36" s="108">
        <f t="shared" si="122"/>
        <v>97.221052999999998</v>
      </c>
      <c r="CY36" s="108">
        <f t="shared" si="57"/>
        <v>-72.221052999999998</v>
      </c>
      <c r="CZ36" s="21">
        <f t="shared" si="19"/>
        <v>-0.52453271266286428</v>
      </c>
      <c r="DA36" s="24">
        <f t="shared" si="115"/>
        <v>-2.3297113870967743</v>
      </c>
      <c r="DB36" s="21">
        <f t="shared" si="21"/>
        <v>-0.83249230103124705</v>
      </c>
      <c r="DC36" s="108">
        <v>12</v>
      </c>
      <c r="DD36" s="108">
        <v>14</v>
      </c>
      <c r="DE36" s="108">
        <f t="shared" si="123"/>
        <v>18.021890299999999</v>
      </c>
      <c r="DF36" s="108">
        <v>6</v>
      </c>
      <c r="DG36" s="108">
        <f t="shared" si="124"/>
        <v>17</v>
      </c>
      <c r="DH36" s="108">
        <f t="shared" si="125"/>
        <v>98.899920571882447</v>
      </c>
      <c r="DI36" s="49">
        <f t="shared" si="126"/>
        <v>0.17189093683491949</v>
      </c>
      <c r="DJ36" s="49">
        <f t="shared" si="127"/>
        <v>-0.89026942460674585</v>
      </c>
      <c r="DK36" s="108">
        <v>1</v>
      </c>
      <c r="DL36" s="108">
        <v>2</v>
      </c>
      <c r="DM36" s="108">
        <f t="shared" si="128"/>
        <v>3</v>
      </c>
      <c r="DN36" s="108">
        <f t="shared" si="129"/>
        <v>8.7212073073868162</v>
      </c>
      <c r="DO36" s="49">
        <f t="shared" si="130"/>
        <v>0.34398907103825133</v>
      </c>
      <c r="DP36" s="49">
        <f t="shared" si="131"/>
        <v>-0.32356547740581842</v>
      </c>
      <c r="DQ36" s="108">
        <f t="shared" si="58"/>
        <v>13</v>
      </c>
      <c r="DR36" s="108">
        <f t="shared" si="132"/>
        <v>15.391065999999999</v>
      </c>
      <c r="DS36" s="108">
        <f t="shared" si="133"/>
        <v>13.495982468955441</v>
      </c>
      <c r="DT36" s="108">
        <f t="shared" si="59"/>
        <v>-4.021890299999999</v>
      </c>
      <c r="DU36" s="108">
        <f t="shared" si="60"/>
        <v>-2.3910659999999986</v>
      </c>
      <c r="DV36" s="108">
        <f t="shared" si="116"/>
        <v>-1.4959824689554413</v>
      </c>
      <c r="DW36" s="21">
        <f t="shared" si="34"/>
        <v>-0.21910497716337066</v>
      </c>
      <c r="DX36" s="21">
        <f t="shared" si="35"/>
        <v>-0.18438267145962101</v>
      </c>
      <c r="DY36" s="21">
        <f t="shared" si="36"/>
        <v>-7.6333527726698228E-2</v>
      </c>
      <c r="DZ36" s="21">
        <f t="shared" si="61"/>
        <v>-0.44512001336595203</v>
      </c>
      <c r="EA36" s="21">
        <f t="shared" si="62"/>
        <v>-0.40998388776830141</v>
      </c>
      <c r="EB36" s="24">
        <f t="shared" si="117"/>
        <v>-0.40387272578452038</v>
      </c>
      <c r="EC36" s="108">
        <v>10</v>
      </c>
      <c r="ED36" s="108">
        <f t="shared" si="102"/>
        <v>-4</v>
      </c>
      <c r="EE36" s="21">
        <v>-0.32200000000000001</v>
      </c>
      <c r="EF36" s="21">
        <v>-0.40899999999999997</v>
      </c>
      <c r="EG36" s="21">
        <f t="shared" si="103"/>
        <v>-0.39767285261917729</v>
      </c>
      <c r="EH36" s="28">
        <v>0</v>
      </c>
      <c r="EI36" s="66">
        <v>0</v>
      </c>
      <c r="EJ36" s="28">
        <v>67336</v>
      </c>
      <c r="EK36" s="21">
        <f t="shared" si="89"/>
        <v>-0.74859343780651399</v>
      </c>
      <c r="EL36" s="21">
        <f t="shared" si="63"/>
        <v>-0.46188234815187701</v>
      </c>
      <c r="EM36" s="28">
        <v>0</v>
      </c>
      <c r="EN36" s="28">
        <v>0</v>
      </c>
      <c r="EO36" s="28">
        <f t="shared" si="134"/>
        <v>76495.507000000012</v>
      </c>
      <c r="EP36" s="28">
        <v>3000</v>
      </c>
      <c r="EQ36" s="28">
        <f t="shared" si="64"/>
        <v>3000</v>
      </c>
      <c r="ER36" s="28">
        <f t="shared" si="135"/>
        <v>99696.62</v>
      </c>
      <c r="ES36" s="28">
        <f t="shared" si="136"/>
        <v>58918.79474068663</v>
      </c>
      <c r="ET36" s="28">
        <f t="shared" si="65"/>
        <v>-76495.507000000012</v>
      </c>
      <c r="EU36" s="28">
        <f t="shared" si="66"/>
        <v>-96696.62</v>
      </c>
      <c r="EV36" s="28">
        <f t="shared" si="67"/>
        <v>-58918.79474068663</v>
      </c>
      <c r="EW36" s="21">
        <f t="shared" si="42"/>
        <v>-0.28109715215563869</v>
      </c>
      <c r="EX36" s="30">
        <f t="shared" si="43"/>
        <v>-0.27132680608253418</v>
      </c>
      <c r="EY36" s="30">
        <f t="shared" si="44"/>
        <v>-0.32388462977635241</v>
      </c>
      <c r="EZ36" s="30">
        <f t="shared" si="97"/>
        <v>-0.35085435790372588</v>
      </c>
      <c r="FA36" s="28">
        <v>61573.45</v>
      </c>
      <c r="FB36">
        <f t="shared" si="104"/>
        <v>-67336</v>
      </c>
      <c r="FC36" s="28">
        <f t="shared" si="105"/>
        <v>-61573.45</v>
      </c>
      <c r="FD36" s="21">
        <v>-0.35299999999999998</v>
      </c>
      <c r="FE36" s="21">
        <f t="shared" si="106"/>
        <v>-0.36736470796199949</v>
      </c>
      <c r="FF36" s="21">
        <f t="shared" si="70"/>
        <v>-0.39662585993011218</v>
      </c>
      <c r="FG36" s="21">
        <f t="shared" si="71"/>
        <v>-0.35452105509399451</v>
      </c>
      <c r="FH36" s="66">
        <v>0</v>
      </c>
      <c r="FI36" s="66">
        <f t="shared" si="114"/>
        <v>3000</v>
      </c>
      <c r="FJ36" s="66">
        <f t="shared" si="137"/>
        <v>103569.10246227164</v>
      </c>
      <c r="FK36" s="191">
        <f t="shared" si="138"/>
        <v>2.8966167792106205E-2</v>
      </c>
      <c r="FL36" s="24">
        <f t="shared" si="139"/>
        <v>-0.42983705844589348</v>
      </c>
      <c r="FM36" s="21">
        <f t="shared" si="140"/>
        <v>-0.62109088606226581</v>
      </c>
      <c r="FN36" s="21">
        <f t="shared" si="72"/>
        <v>-0.38956826975338166</v>
      </c>
    </row>
    <row r="37" spans="1:170" x14ac:dyDescent="0.25">
      <c r="A37" s="9" t="s">
        <v>99</v>
      </c>
      <c r="B37" s="9" t="s">
        <v>105</v>
      </c>
      <c r="C37" s="315">
        <f t="shared" si="108"/>
        <v>12</v>
      </c>
      <c r="D37" s="312">
        <v>0</v>
      </c>
      <c r="E37" s="315">
        <v>0</v>
      </c>
      <c r="F37" s="315">
        <v>0</v>
      </c>
      <c r="G37" s="315">
        <v>0</v>
      </c>
      <c r="H37" s="315">
        <v>12</v>
      </c>
      <c r="I37" s="312">
        <v>0</v>
      </c>
      <c r="J37" s="312">
        <v>0</v>
      </c>
      <c r="K37" s="331"/>
      <c r="L37" s="11">
        <v>11</v>
      </c>
      <c r="M37" s="327">
        <f t="shared" si="109"/>
        <v>0.91666666666666663</v>
      </c>
      <c r="N37" s="327">
        <f>M37/M73</f>
        <v>1.4369887433259426E-2</v>
      </c>
      <c r="O37" s="11">
        <v>0.5</v>
      </c>
      <c r="P37" s="327">
        <f t="shared" si="110"/>
        <v>4.1666666666666664E-2</v>
      </c>
      <c r="Q37" s="321">
        <f>P37/P73</f>
        <v>2.821428698306953E-3</v>
      </c>
      <c r="R37" s="327">
        <f t="shared" si="111"/>
        <v>0.69791666666666663</v>
      </c>
      <c r="S37" s="321">
        <f>R37/R73</f>
        <v>1.3542553738298506E-2</v>
      </c>
      <c r="T37" s="321">
        <f t="shared" si="112"/>
        <v>1.1482772749521308E-2</v>
      </c>
      <c r="U37" s="320"/>
      <c r="V37" s="320">
        <f t="shared" si="107"/>
        <v>0</v>
      </c>
      <c r="W37" s="320"/>
      <c r="X37" s="321">
        <f>V37/V73</f>
        <v>0</v>
      </c>
      <c r="Y37" s="322">
        <f t="shared" si="113"/>
        <v>6.8896636497127852E-3</v>
      </c>
      <c r="Z37" s="322">
        <v>-0.19700000000000001</v>
      </c>
      <c r="AA37" s="323">
        <v>-0.20399999999999999</v>
      </c>
      <c r="AB37" s="314">
        <v>11</v>
      </c>
      <c r="AC37" s="202">
        <v>-9.8856833235690139E-2</v>
      </c>
      <c r="AD37" s="124">
        <f t="shared" si="93"/>
        <v>-0.19824635094198217</v>
      </c>
      <c r="AE37" s="339">
        <v>12</v>
      </c>
      <c r="AF37" s="257"/>
      <c r="AG37" s="257"/>
      <c r="AH37" s="21"/>
      <c r="AI37" s="21"/>
      <c r="AJ37" s="44"/>
      <c r="AK37" s="59"/>
      <c r="AL37" s="70"/>
      <c r="AM37" s="59"/>
      <c r="AN37" s="59"/>
      <c r="AO37" s="59"/>
      <c r="AP37" s="257"/>
      <c r="AQ37" s="257"/>
      <c r="AR37" s="59"/>
      <c r="AS37" s="59"/>
      <c r="AT37" s="59"/>
      <c r="AU37" s="21"/>
      <c r="AV37" s="21"/>
      <c r="AW37" s="21"/>
      <c r="AX37" s="21"/>
      <c r="AY37" s="21"/>
      <c r="AZ37" s="21"/>
      <c r="BA37" s="21"/>
      <c r="BB37" s="24"/>
      <c r="BC37" s="24"/>
      <c r="BD37" s="24"/>
      <c r="BE37" s="24"/>
      <c r="BF37" s="24"/>
      <c r="BG37" s="24"/>
      <c r="BL37">
        <v>11</v>
      </c>
      <c r="BM37">
        <v>11</v>
      </c>
      <c r="BN37">
        <f t="shared" si="94"/>
        <v>0</v>
      </c>
      <c r="BO37">
        <v>27</v>
      </c>
      <c r="BP37">
        <v>26</v>
      </c>
      <c r="BQ37" s="108">
        <v>27.35708</v>
      </c>
      <c r="BR37">
        <f t="shared" si="99"/>
        <v>-16</v>
      </c>
      <c r="BS37">
        <v>32</v>
      </c>
      <c r="BT37">
        <v>15</v>
      </c>
      <c r="BV37" s="28"/>
      <c r="BW37" s="28"/>
      <c r="BX37" s="28"/>
      <c r="BY37" s="21"/>
      <c r="BZ37" s="21"/>
      <c r="CC37">
        <v>6</v>
      </c>
      <c r="CD37">
        <f t="shared" si="50"/>
        <v>21</v>
      </c>
      <c r="CE37" s="28">
        <f t="shared" si="118"/>
        <v>42.584707000000002</v>
      </c>
      <c r="CF37" s="108">
        <f t="shared" si="119"/>
        <v>23.93149</v>
      </c>
      <c r="CG37" s="28">
        <f t="shared" si="120"/>
        <v>46.894264999999997</v>
      </c>
      <c r="CH37" s="108">
        <f t="shared" si="121"/>
        <v>36.049306062819575</v>
      </c>
      <c r="CI37" s="108">
        <v>34.497039999999998</v>
      </c>
      <c r="CJ37" s="108">
        <f t="shared" si="95"/>
        <v>-10.049306062819575</v>
      </c>
      <c r="CK37" s="108">
        <f t="shared" si="96"/>
        <v>-8.4970399999999984</v>
      </c>
      <c r="CL37" s="108">
        <f t="shared" si="100"/>
        <v>-16.35708</v>
      </c>
      <c r="CM37" s="21">
        <v>-0.215</v>
      </c>
      <c r="CN37" s="28">
        <f t="shared" si="54"/>
        <v>-21.584707000000002</v>
      </c>
      <c r="CO37" s="108">
        <f t="shared" si="55"/>
        <v>-8.9314900000000002</v>
      </c>
      <c r="CP37" s="21">
        <f t="shared" si="13"/>
        <v>-0.15027049268205328</v>
      </c>
      <c r="CQ37" s="21">
        <f t="shared" si="14"/>
        <v>-0.11697675919302204</v>
      </c>
      <c r="CR37" s="28">
        <f t="shared" si="56"/>
        <v>-14.894264999999997</v>
      </c>
      <c r="CS37" s="21">
        <f t="shared" si="15"/>
        <v>-8.629615963226199E-2</v>
      </c>
      <c r="CT37" s="21">
        <f t="shared" si="16"/>
        <v>-6.7314083508484168E-2</v>
      </c>
      <c r="CU37" s="21">
        <f t="shared" si="17"/>
        <v>-0.14876845579262998</v>
      </c>
      <c r="CV37" s="21">
        <f t="shared" si="101"/>
        <v>-0.19030588871160295</v>
      </c>
      <c r="CW37" s="108">
        <v>0</v>
      </c>
      <c r="CX37" s="108">
        <f t="shared" si="122"/>
        <v>34.497793000000001</v>
      </c>
      <c r="CY37" s="108">
        <f t="shared" si="57"/>
        <v>-8.4977930000000015</v>
      </c>
      <c r="CZ37" s="21">
        <f t="shared" si="19"/>
        <v>-9.5925590955617854E-2</v>
      </c>
      <c r="DA37" s="24">
        <f t="shared" si="115"/>
        <v>-0.7725266363636365</v>
      </c>
      <c r="DB37" s="21">
        <f t="shared" si="21"/>
        <v>-0.29798747613856003</v>
      </c>
      <c r="DC37" s="108">
        <v>1</v>
      </c>
      <c r="DD37" s="108">
        <v>1</v>
      </c>
      <c r="DE37" s="108">
        <f t="shared" si="123"/>
        <v>6.3948643000000001</v>
      </c>
      <c r="DF37" s="108">
        <v>11</v>
      </c>
      <c r="DG37" s="108">
        <f t="shared" si="124"/>
        <v>17</v>
      </c>
      <c r="DH37" s="108">
        <f t="shared" si="125"/>
        <v>39.559968228752979</v>
      </c>
      <c r="DI37" s="49">
        <f t="shared" si="126"/>
        <v>0.42972734208729874</v>
      </c>
      <c r="DJ37" s="49">
        <f t="shared" si="127"/>
        <v>-0.59546195048639472</v>
      </c>
      <c r="DK37" s="108">
        <v>0</v>
      </c>
      <c r="DL37" s="108">
        <v>0</v>
      </c>
      <c r="DM37" s="108">
        <f t="shared" si="128"/>
        <v>0</v>
      </c>
      <c r="DN37" s="108">
        <f t="shared" si="129"/>
        <v>3.4884829229547263</v>
      </c>
      <c r="DO37" s="49">
        <f t="shared" si="130"/>
        <v>0</v>
      </c>
      <c r="DP37" s="49">
        <f t="shared" si="131"/>
        <v>-0.48856810879264834</v>
      </c>
      <c r="DQ37" s="108">
        <f t="shared" si="58"/>
        <v>1</v>
      </c>
      <c r="DR37" s="108">
        <f t="shared" si="132"/>
        <v>5.4613459999999998</v>
      </c>
      <c r="DS37" s="108">
        <f t="shared" si="133"/>
        <v>4.7888970051132214</v>
      </c>
      <c r="DT37" s="108">
        <f t="shared" si="59"/>
        <v>-5.3948643000000001</v>
      </c>
      <c r="DU37" s="108">
        <f t="shared" si="60"/>
        <v>-4.4613459999999998</v>
      </c>
      <c r="DV37" s="108">
        <f t="shared" si="116"/>
        <v>-3.7888970051132214</v>
      </c>
      <c r="DW37" s="21">
        <f t="shared" si="34"/>
        <v>-0.26156161678896622</v>
      </c>
      <c r="DX37" s="21">
        <f t="shared" si="35"/>
        <v>-0.27417708347366759</v>
      </c>
      <c r="DY37" s="21">
        <f t="shared" si="36"/>
        <v>-0.19333105874921089</v>
      </c>
      <c r="DZ37" s="21">
        <f t="shared" si="61"/>
        <v>-0.13011252392143804</v>
      </c>
      <c r="EA37" s="21">
        <f t="shared" si="62"/>
        <v>-0.13606533408206925</v>
      </c>
      <c r="EB37" s="24">
        <f t="shared" si="117"/>
        <v>-9.8818327318665855E-2</v>
      </c>
      <c r="EC37" s="108">
        <v>4</v>
      </c>
      <c r="ED37" s="108">
        <f t="shared" si="102"/>
        <v>-4</v>
      </c>
      <c r="EE37" s="21">
        <v>-0.32200000000000001</v>
      </c>
      <c r="EF37" s="21">
        <v>-0.24099999999999999</v>
      </c>
      <c r="EG37" s="21">
        <f t="shared" si="103"/>
        <v>-0.22322941653370221</v>
      </c>
      <c r="EH37" s="28">
        <v>0</v>
      </c>
      <c r="EI37" s="66">
        <v>0</v>
      </c>
      <c r="EJ37" s="28">
        <v>29556</v>
      </c>
      <c r="EK37" s="21">
        <f t="shared" si="89"/>
        <v>-0.56873849006295818</v>
      </c>
      <c r="EL37" s="21">
        <f t="shared" si="63"/>
        <v>-0.18124714037995687</v>
      </c>
      <c r="EM37" s="28">
        <v>0</v>
      </c>
      <c r="EN37" s="28">
        <v>0</v>
      </c>
      <c r="EO37" s="28">
        <f t="shared" si="134"/>
        <v>27143.567000000003</v>
      </c>
      <c r="EP37" s="28">
        <v>0</v>
      </c>
      <c r="EQ37" s="28">
        <f t="shared" si="64"/>
        <v>0</v>
      </c>
      <c r="ER37" s="28">
        <f t="shared" si="135"/>
        <v>35376.22</v>
      </c>
      <c r="ES37" s="28">
        <f t="shared" si="136"/>
        <v>20906.669101533964</v>
      </c>
      <c r="ET37" s="28">
        <f t="shared" si="65"/>
        <v>-27143.567000000003</v>
      </c>
      <c r="EU37" s="28">
        <f t="shared" si="66"/>
        <v>-35376.22</v>
      </c>
      <c r="EV37" s="28">
        <f t="shared" si="67"/>
        <v>-20906.669101533964</v>
      </c>
      <c r="EW37" s="21">
        <f t="shared" si="42"/>
        <v>-0.13436969078955088</v>
      </c>
      <c r="EX37" s="30">
        <f t="shared" si="43"/>
        <v>-9.6277253771221816E-2</v>
      </c>
      <c r="EY37" s="30">
        <f t="shared" si="44"/>
        <v>-0.12657099118342868</v>
      </c>
      <c r="EZ37" s="30">
        <f t="shared" si="97"/>
        <v>-9.7801897899688239E-2</v>
      </c>
      <c r="FA37" s="28">
        <v>26399.65</v>
      </c>
      <c r="FB37">
        <f t="shared" si="104"/>
        <v>-29556</v>
      </c>
      <c r="FC37" s="28">
        <f t="shared" si="105"/>
        <v>-26399.65</v>
      </c>
      <c r="FD37" s="21">
        <v>-0.14799999999999999</v>
      </c>
      <c r="FE37" s="21">
        <f t="shared" si="106"/>
        <v>-0.16077175255440215</v>
      </c>
      <c r="FF37" s="21">
        <f t="shared" si="70"/>
        <v>-0.1286959108262343</v>
      </c>
      <c r="FG37" s="21">
        <f t="shared" si="71"/>
        <v>-0.12015010195773027</v>
      </c>
      <c r="FH37" s="66">
        <v>0</v>
      </c>
      <c r="FI37" s="66">
        <f t="shared" si="114"/>
        <v>0</v>
      </c>
      <c r="FJ37" s="66">
        <f t="shared" si="137"/>
        <v>41427.640984908656</v>
      </c>
      <c r="FK37" s="191">
        <f t="shared" si="138"/>
        <v>0</v>
      </c>
      <c r="FL37" s="24">
        <f t="shared" si="139"/>
        <v>-0.44618158710199918</v>
      </c>
      <c r="FM37" s="21">
        <f t="shared" si="140"/>
        <v>-0.51971572887857453</v>
      </c>
      <c r="FN37" s="21">
        <f t="shared" si="72"/>
        <v>-0.16249616054379448</v>
      </c>
    </row>
    <row r="38" spans="1:170" x14ac:dyDescent="0.25">
      <c r="A38" s="7" t="s">
        <v>106</v>
      </c>
      <c r="B38" s="7" t="s">
        <v>100</v>
      </c>
      <c r="C38" s="315">
        <f t="shared" si="108"/>
        <v>24</v>
      </c>
      <c r="D38" s="315">
        <v>0</v>
      </c>
      <c r="E38" s="315">
        <v>24</v>
      </c>
      <c r="F38" s="315">
        <v>0</v>
      </c>
      <c r="G38" s="312">
        <v>0</v>
      </c>
      <c r="H38" s="312">
        <v>0</v>
      </c>
      <c r="I38" s="312">
        <v>0</v>
      </c>
      <c r="J38" s="312">
        <v>0</v>
      </c>
      <c r="K38" s="331"/>
      <c r="L38" s="11">
        <v>12</v>
      </c>
      <c r="M38" s="327">
        <f t="shared" si="109"/>
        <v>0.5</v>
      </c>
      <c r="N38" s="327">
        <f>M38/M73</f>
        <v>7.8381204181415063E-3</v>
      </c>
      <c r="O38" s="11">
        <v>7.5</v>
      </c>
      <c r="P38" s="327">
        <f t="shared" si="110"/>
        <v>0.3125</v>
      </c>
      <c r="Q38" s="321">
        <f>P38/P73</f>
        <v>2.116071523730215E-2</v>
      </c>
      <c r="R38" s="327">
        <f t="shared" si="111"/>
        <v>0.453125</v>
      </c>
      <c r="S38" s="321">
        <f>R38/R73</f>
        <v>8.7925535465072403E-3</v>
      </c>
      <c r="T38" s="321">
        <f t="shared" si="112"/>
        <v>1.1168769122931667E-2</v>
      </c>
      <c r="U38" s="320">
        <v>87047</v>
      </c>
      <c r="V38" s="332">
        <f>U38/C38</f>
        <v>3626.9583333333335</v>
      </c>
      <c r="W38" s="332"/>
      <c r="X38" s="321">
        <f>V38/V73</f>
        <v>4.6575237586334639E-2</v>
      </c>
      <c r="Y38" s="333">
        <f t="shared" si="113"/>
        <v>2.5331356508292859E-2</v>
      </c>
      <c r="Z38" s="322">
        <v>8.7999999999999995E-2</v>
      </c>
      <c r="AA38" s="323">
        <v>-0.26500000000000001</v>
      </c>
      <c r="AB38" s="314">
        <v>25</v>
      </c>
      <c r="AC38" s="202">
        <v>-2.9831440323942679E-3</v>
      </c>
      <c r="AD38" s="124">
        <f t="shared" si="93"/>
        <v>-0.25833347706452531</v>
      </c>
      <c r="AE38" s="339">
        <v>27</v>
      </c>
      <c r="AF38" s="257">
        <v>0</v>
      </c>
      <c r="AG38" s="257">
        <v>0</v>
      </c>
      <c r="AH38" s="21"/>
      <c r="AI38" s="21"/>
      <c r="AJ38" s="44"/>
      <c r="AK38" s="59"/>
      <c r="AL38" s="70"/>
      <c r="AM38" s="59"/>
      <c r="AN38" s="59">
        <f>AS38*BK$35</f>
        <v>18916.361473545887</v>
      </c>
      <c r="AO38" s="59">
        <f>AVERAGE(AF38,AR38,AN38)</f>
        <v>6305.4538245152953</v>
      </c>
      <c r="AP38" s="257"/>
      <c r="AQ38" s="283">
        <f>AO38-(AO$72*BE38)</f>
        <v>9734.3662219908601</v>
      </c>
      <c r="AR38" s="59">
        <v>0</v>
      </c>
      <c r="AS38" s="59">
        <f>AB38*BE38</f>
        <v>0.32428013977313919</v>
      </c>
      <c r="AT38" s="59"/>
      <c r="AU38" s="21"/>
      <c r="AV38" s="21"/>
      <c r="AW38" s="21"/>
      <c r="AX38" s="21"/>
      <c r="AY38" s="21"/>
      <c r="AZ38" s="21"/>
      <c r="BA38" s="21"/>
      <c r="BB38" s="24"/>
      <c r="BC38" s="24"/>
      <c r="BD38" s="24"/>
      <c r="BE38" s="277">
        <f>FN38/BK$26</f>
        <v>1.2971205590925567E-2</v>
      </c>
      <c r="BF38" s="24"/>
      <c r="BG38" s="24"/>
      <c r="BL38">
        <v>26</v>
      </c>
      <c r="BM38">
        <v>26</v>
      </c>
      <c r="BN38">
        <f t="shared" si="94"/>
        <v>0</v>
      </c>
      <c r="BO38">
        <v>54</v>
      </c>
      <c r="BP38">
        <v>81</v>
      </c>
      <c r="BQ38" s="108">
        <v>54.714170000000003</v>
      </c>
      <c r="BR38">
        <f t="shared" si="99"/>
        <v>-28</v>
      </c>
      <c r="BS38">
        <v>87</v>
      </c>
      <c r="BT38">
        <v>78</v>
      </c>
      <c r="BV38" s="28">
        <v>0</v>
      </c>
      <c r="BW38" s="28">
        <f>AVERAGE(AQ38,AR38,BV38)</f>
        <v>3244.78874066362</v>
      </c>
      <c r="BX38" s="436">
        <f>BW38-(BZ38*BW$72)</f>
        <v>3244.78874066362</v>
      </c>
      <c r="BY38" s="21"/>
      <c r="BZ38" s="21"/>
      <c r="CC38">
        <v>89</v>
      </c>
      <c r="CD38">
        <f t="shared" si="50"/>
        <v>167</v>
      </c>
      <c r="CE38" s="28">
        <f t="shared" si="118"/>
        <v>96.783424999999994</v>
      </c>
      <c r="CF38" s="108">
        <f t="shared" si="119"/>
        <v>54.389750000000006</v>
      </c>
      <c r="CG38" s="28">
        <f t="shared" si="120"/>
        <v>106.57787500000001</v>
      </c>
      <c r="CH38" s="108">
        <f t="shared" si="121"/>
        <v>81.93024105186268</v>
      </c>
      <c r="CI38" s="108">
        <v>78.402370000000005</v>
      </c>
      <c r="CJ38" s="108">
        <f t="shared" si="95"/>
        <v>-0.93024105186268002</v>
      </c>
      <c r="CK38" s="108">
        <f t="shared" si="96"/>
        <v>2.5976299999999952</v>
      </c>
      <c r="CL38" s="108">
        <f t="shared" si="100"/>
        <v>-28.714170000000003</v>
      </c>
      <c r="CM38" s="21">
        <v>-0.32200000000000001</v>
      </c>
      <c r="CN38" s="28">
        <f t="shared" si="54"/>
        <v>70.216575000000006</v>
      </c>
      <c r="CO38" s="108">
        <f t="shared" si="55"/>
        <v>23.610249999999994</v>
      </c>
      <c r="CP38" s="23">
        <f t="shared" si="13"/>
        <v>0.36194331826916992</v>
      </c>
      <c r="CQ38" s="21">
        <f t="shared" si="14"/>
        <v>0.18533547684494284</v>
      </c>
      <c r="CR38" s="28">
        <f t="shared" si="56"/>
        <v>-19.577875000000006</v>
      </c>
      <c r="CS38" s="21">
        <f t="shared" si="15"/>
        <v>-0.11101521584013091</v>
      </c>
      <c r="CT38" s="21">
        <f t="shared" si="16"/>
        <v>-6.231109238455791E-3</v>
      </c>
      <c r="CU38" s="21">
        <f t="shared" si="17"/>
        <v>-0.23188276641508446</v>
      </c>
      <c r="CV38" s="21">
        <f t="shared" si="101"/>
        <v>-0.3006988765577438</v>
      </c>
      <c r="CW38" s="108">
        <v>7</v>
      </c>
      <c r="CX38" s="108">
        <f t="shared" si="122"/>
        <v>78.404074999999992</v>
      </c>
      <c r="CY38" s="108">
        <f t="shared" si="57"/>
        <v>2.5959250000000083</v>
      </c>
      <c r="CZ38" s="21">
        <f t="shared" si="19"/>
        <v>-2.1308464634524505E-2</v>
      </c>
      <c r="DA38" s="24">
        <f t="shared" si="115"/>
        <v>0.10383700000000033</v>
      </c>
      <c r="DB38" s="21">
        <f t="shared" si="21"/>
        <v>2.8249944281644348E-3</v>
      </c>
      <c r="DC38" s="108">
        <v>15</v>
      </c>
      <c r="DD38" s="108">
        <v>20</v>
      </c>
      <c r="DE38" s="108">
        <f t="shared" si="123"/>
        <v>14.533782500000001</v>
      </c>
      <c r="DF38" s="108">
        <v>62</v>
      </c>
      <c r="DG38" s="108">
        <f t="shared" si="124"/>
        <v>151</v>
      </c>
      <c r="DH38" s="108">
        <f t="shared" si="125"/>
        <v>89.009928514694195</v>
      </c>
      <c r="DI38" s="248">
        <f t="shared" si="126"/>
        <v>1.6964399648413624</v>
      </c>
      <c r="DJ38" s="49">
        <f t="shared" si="127"/>
        <v>0.85288413696761767</v>
      </c>
      <c r="DK38" s="108">
        <v>8</v>
      </c>
      <c r="DL38" s="108">
        <v>2</v>
      </c>
      <c r="DM38" s="108">
        <f t="shared" si="128"/>
        <v>10</v>
      </c>
      <c r="DN38" s="108">
        <f t="shared" si="129"/>
        <v>7.8490865766481344</v>
      </c>
      <c r="DO38" s="248">
        <f t="shared" si="130"/>
        <v>1.2740335964379679</v>
      </c>
      <c r="DP38" s="49">
        <f t="shared" si="131"/>
        <v>0.12255274819561046</v>
      </c>
      <c r="DQ38" s="108">
        <f t="shared" si="58"/>
        <v>23</v>
      </c>
      <c r="DR38" s="108">
        <f t="shared" si="132"/>
        <v>12.41215</v>
      </c>
      <c r="DS38" s="108">
        <f t="shared" si="133"/>
        <v>10.883856829802776</v>
      </c>
      <c r="DT38" s="108">
        <f t="shared" si="59"/>
        <v>5.4662174999999991</v>
      </c>
      <c r="DU38" s="108">
        <f t="shared" si="60"/>
        <v>10.58785</v>
      </c>
      <c r="DV38" s="108">
        <f t="shared" si="116"/>
        <v>4.1161431701972244</v>
      </c>
      <c r="DW38" s="21">
        <f t="shared" si="34"/>
        <v>7.4296917987886402E-2</v>
      </c>
      <c r="DX38" s="21">
        <f t="shared" si="35"/>
        <v>0.37855284006524542</v>
      </c>
      <c r="DY38" s="21">
        <f t="shared" si="36"/>
        <v>0.21002901793942616</v>
      </c>
      <c r="DZ38" s="21">
        <f t="shared" si="61"/>
        <v>-6.4687182383126582E-2</v>
      </c>
      <c r="EA38" s="23">
        <f t="shared" si="62"/>
        <v>0.19150886211856366</v>
      </c>
      <c r="EB38" s="24">
        <f t="shared" si="117"/>
        <v>4.7833922556014694E-2</v>
      </c>
      <c r="EC38" s="108">
        <v>8</v>
      </c>
      <c r="ED38" s="108">
        <f t="shared" si="102"/>
        <v>-1</v>
      </c>
      <c r="EE38" s="21">
        <v>-0.20200000000000001</v>
      </c>
      <c r="EF38" s="21">
        <v>-0.29199999999999998</v>
      </c>
      <c r="EG38" s="21">
        <f t="shared" si="103"/>
        <v>-0.27602415741830783</v>
      </c>
      <c r="EH38" s="28">
        <v>11606</v>
      </c>
      <c r="EI38" s="66">
        <v>11606.25</v>
      </c>
      <c r="EJ38" s="28">
        <v>55101</v>
      </c>
      <c r="EK38" s="23">
        <f t="shared" si="89"/>
        <v>0.67030128977461589</v>
      </c>
      <c r="EL38" s="23">
        <f t="shared" si="63"/>
        <v>0.36609569871818881</v>
      </c>
      <c r="EM38" s="28">
        <v>29016</v>
      </c>
      <c r="EN38" s="28">
        <v>29016</v>
      </c>
      <c r="EO38" s="28">
        <f t="shared" si="134"/>
        <v>61689.925000000003</v>
      </c>
      <c r="EP38" s="28">
        <v>0</v>
      </c>
      <c r="EQ38" s="28">
        <f t="shared" si="64"/>
        <v>29016</v>
      </c>
      <c r="ER38" s="28">
        <f t="shared" si="135"/>
        <v>80400.5</v>
      </c>
      <c r="ES38" s="28">
        <f t="shared" si="136"/>
        <v>47515.157048940833</v>
      </c>
      <c r="ET38" s="28">
        <f t="shared" si="65"/>
        <v>-32673.925000000003</v>
      </c>
      <c r="EU38" s="28">
        <f t="shared" si="66"/>
        <v>-51384.5</v>
      </c>
      <c r="EV38" s="28">
        <f t="shared" si="67"/>
        <v>-18499.157048940833</v>
      </c>
      <c r="EW38" s="21">
        <f t="shared" si="42"/>
        <v>-0.17267430532627143</v>
      </c>
      <c r="EX38" s="30">
        <f t="shared" si="43"/>
        <v>-8.5190425557741506E-2</v>
      </c>
      <c r="EY38" s="30">
        <f t="shared" si="44"/>
        <v>-0.14868187597745064</v>
      </c>
      <c r="EZ38" s="30">
        <f t="shared" si="97"/>
        <v>-5.3758166894877918E-3</v>
      </c>
      <c r="FA38" s="28">
        <v>50098.49</v>
      </c>
      <c r="FB38">
        <f t="shared" si="104"/>
        <v>-43495</v>
      </c>
      <c r="FC38" s="28">
        <f t="shared" si="105"/>
        <v>-38492.239999999998</v>
      </c>
      <c r="FD38" s="21">
        <v>-0.224</v>
      </c>
      <c r="FE38" s="21">
        <f t="shared" si="106"/>
        <v>-0.23179745653385153</v>
      </c>
      <c r="FF38" s="21">
        <f t="shared" si="70"/>
        <v>-9.828505982085621E-2</v>
      </c>
      <c r="FG38" s="21">
        <f t="shared" si="71"/>
        <v>8.0829147048041589E-2</v>
      </c>
      <c r="FH38" s="66">
        <v>0</v>
      </c>
      <c r="FI38" s="66">
        <f t="shared" si="114"/>
        <v>0</v>
      </c>
      <c r="FJ38" s="66">
        <f t="shared" si="137"/>
        <v>93212.192216044481</v>
      </c>
      <c r="FK38" s="191">
        <f t="shared" si="138"/>
        <v>0</v>
      </c>
      <c r="FL38" s="24">
        <f t="shared" si="139"/>
        <v>-0.44618158710199918</v>
      </c>
      <c r="FM38" s="21">
        <f t="shared" si="140"/>
        <v>0.22370813902396985</v>
      </c>
      <c r="FN38" s="23">
        <f t="shared" si="72"/>
        <v>0.1505876971004047</v>
      </c>
    </row>
    <row r="39" spans="1:170" x14ac:dyDescent="0.25">
      <c r="A39" s="9" t="s">
        <v>106</v>
      </c>
      <c r="B39" s="9" t="s">
        <v>101</v>
      </c>
      <c r="C39" s="315">
        <f t="shared" si="108"/>
        <v>44</v>
      </c>
      <c r="D39" s="315">
        <v>0</v>
      </c>
      <c r="E39" s="315">
        <v>0</v>
      </c>
      <c r="F39" s="315">
        <v>44</v>
      </c>
      <c r="G39" s="312">
        <v>0</v>
      </c>
      <c r="H39" s="312">
        <v>0</v>
      </c>
      <c r="I39" s="312">
        <v>0</v>
      </c>
      <c r="J39" s="312">
        <v>0</v>
      </c>
      <c r="K39" s="331"/>
      <c r="L39" s="11">
        <v>4.5</v>
      </c>
      <c r="M39" s="327">
        <f t="shared" si="109"/>
        <v>0.10227272727272728</v>
      </c>
      <c r="N39" s="327">
        <f>M39/M73</f>
        <v>1.6032519037107627E-3</v>
      </c>
      <c r="O39" s="11">
        <v>39.5</v>
      </c>
      <c r="P39" s="327">
        <f t="shared" si="110"/>
        <v>0.89772727272727271</v>
      </c>
      <c r="Q39" s="321">
        <f>P39/P73</f>
        <v>6.0788963772613447E-2</v>
      </c>
      <c r="R39" s="327">
        <f t="shared" si="111"/>
        <v>0.30113636363636365</v>
      </c>
      <c r="S39" s="321">
        <f>R39/R73</f>
        <v>5.843327121816724E-3</v>
      </c>
      <c r="T39" s="321">
        <f t="shared" si="112"/>
        <v>1.6399679870936434E-2</v>
      </c>
      <c r="U39" s="320"/>
      <c r="V39" s="320">
        <f t="shared" si="107"/>
        <v>0</v>
      </c>
      <c r="W39" s="320"/>
      <c r="X39" s="321">
        <f>V39/V73</f>
        <v>0</v>
      </c>
      <c r="Y39" s="322">
        <f t="shared" si="113"/>
        <v>9.839807922561861E-3</v>
      </c>
      <c r="Z39" s="322">
        <v>-0.38</v>
      </c>
      <c r="AA39" s="323">
        <v>-0.154</v>
      </c>
      <c r="AB39" s="314">
        <v>47</v>
      </c>
      <c r="AC39" s="202">
        <v>-0.27958587338739999</v>
      </c>
      <c r="AD39" s="124">
        <f t="shared" si="93"/>
        <v>-0.14978095603543418</v>
      </c>
      <c r="AE39" s="339">
        <v>42</v>
      </c>
      <c r="AF39" s="257"/>
      <c r="AG39" s="257"/>
      <c r="AH39" s="21"/>
      <c r="AI39" s="21"/>
      <c r="AJ39" s="44"/>
      <c r="AK39" s="59"/>
      <c r="AL39" s="70"/>
      <c r="AM39" s="59"/>
      <c r="AN39" s="59"/>
      <c r="AO39" s="59"/>
      <c r="AP39" s="257"/>
      <c r="AQ39" s="257"/>
      <c r="AR39" s="59"/>
      <c r="AS39" s="59"/>
      <c r="AT39" s="59"/>
      <c r="AU39" s="21"/>
      <c r="AV39" s="21"/>
      <c r="AW39" s="21"/>
      <c r="AX39" s="21"/>
      <c r="AY39" s="21"/>
      <c r="AZ39" s="21"/>
      <c r="BA39" s="21"/>
      <c r="BB39" s="24"/>
      <c r="BC39" s="24"/>
      <c r="BD39" s="24"/>
      <c r="BE39" s="24"/>
      <c r="BF39" s="24"/>
      <c r="BG39" s="24"/>
      <c r="BL39">
        <v>7</v>
      </c>
      <c r="BM39">
        <v>7</v>
      </c>
      <c r="BN39">
        <f t="shared" si="94"/>
        <v>0</v>
      </c>
      <c r="BO39">
        <v>100</v>
      </c>
      <c r="BP39">
        <v>11</v>
      </c>
      <c r="BQ39" s="108">
        <v>100.30931</v>
      </c>
      <c r="BR39">
        <f t="shared" si="99"/>
        <v>-93</v>
      </c>
      <c r="BS39">
        <v>15</v>
      </c>
      <c r="BT39">
        <v>9</v>
      </c>
      <c r="BV39" s="28"/>
      <c r="BW39" s="28"/>
      <c r="BX39" s="28"/>
      <c r="BY39" s="21"/>
      <c r="BZ39" s="21"/>
      <c r="CC39">
        <v>31</v>
      </c>
      <c r="CD39">
        <f t="shared" si="50"/>
        <v>40</v>
      </c>
      <c r="CE39" s="28">
        <f t="shared" si="118"/>
        <v>181.95283900000001</v>
      </c>
      <c r="CF39" s="108">
        <f t="shared" si="119"/>
        <v>102.25273</v>
      </c>
      <c r="CG39" s="28">
        <f t="shared" si="120"/>
        <v>200.36640499999999</v>
      </c>
      <c r="CH39" s="108">
        <f t="shared" si="121"/>
        <v>154.02885317750182</v>
      </c>
      <c r="CI39" s="108">
        <v>147.39644999999999</v>
      </c>
      <c r="CJ39" s="108">
        <f t="shared" si="95"/>
        <v>-143.02885317750182</v>
      </c>
      <c r="CK39" s="108">
        <f t="shared" si="96"/>
        <v>-136.39644999999999</v>
      </c>
      <c r="CL39" s="108">
        <f t="shared" si="100"/>
        <v>-93.309309999999996</v>
      </c>
      <c r="CM39" s="21">
        <v>-0.90300000000000002</v>
      </c>
      <c r="CN39" s="28">
        <f t="shared" si="54"/>
        <v>-141.95283900000001</v>
      </c>
      <c r="CO39" s="108">
        <f t="shared" si="55"/>
        <v>-93.25273</v>
      </c>
      <c r="CP39" s="21">
        <f t="shared" si="13"/>
        <v>-0.82187570630858942</v>
      </c>
      <c r="CQ39" s="21">
        <f t="shared" si="14"/>
        <v>-0.90031970919796622</v>
      </c>
      <c r="CR39" s="28">
        <f t="shared" si="56"/>
        <v>-185.36640499999999</v>
      </c>
      <c r="CS39" s="21">
        <f t="shared" si="15"/>
        <v>-0.98601035670155079</v>
      </c>
      <c r="CT39" s="21">
        <f t="shared" si="16"/>
        <v>-0.95806179120508828</v>
      </c>
      <c r="CU39" s="21">
        <f t="shared" si="17"/>
        <v>-0.66635241344856333</v>
      </c>
      <c r="CV39" s="21">
        <f t="shared" si="101"/>
        <v>-0.87776439157299091</v>
      </c>
      <c r="CW39" s="108">
        <v>94</v>
      </c>
      <c r="CX39" s="108">
        <f t="shared" si="122"/>
        <v>147.39966099999998</v>
      </c>
      <c r="CY39" s="108">
        <f t="shared" si="57"/>
        <v>-136.39966099999998</v>
      </c>
      <c r="CZ39" s="21">
        <f t="shared" si="19"/>
        <v>-0.95620253699479052</v>
      </c>
      <c r="DA39" s="24">
        <f t="shared" si="115"/>
        <v>-2.9021204468085102</v>
      </c>
      <c r="DB39" s="21">
        <f t="shared" si="21"/>
        <v>-1.028972136891547</v>
      </c>
      <c r="DC39" s="108">
        <v>62</v>
      </c>
      <c r="DD39" s="108">
        <v>113</v>
      </c>
      <c r="DE39" s="108">
        <f t="shared" si="123"/>
        <v>27.323511100000001</v>
      </c>
      <c r="DF39" s="108">
        <v>15</v>
      </c>
      <c r="DG39" s="108">
        <f t="shared" si="124"/>
        <v>46</v>
      </c>
      <c r="DH39" s="108">
        <f t="shared" si="125"/>
        <v>138.45988880063541</v>
      </c>
      <c r="DI39" s="49">
        <f t="shared" si="126"/>
        <v>0.33222618043723939</v>
      </c>
      <c r="DJ39" s="49">
        <f t="shared" si="127"/>
        <v>-0.70694376843106532</v>
      </c>
      <c r="DK39" s="108">
        <v>20</v>
      </c>
      <c r="DL39" s="108">
        <v>32</v>
      </c>
      <c r="DM39" s="108">
        <f t="shared" si="128"/>
        <v>52</v>
      </c>
      <c r="DN39" s="108">
        <f t="shared" si="129"/>
        <v>12.209690230341542</v>
      </c>
      <c r="DO39" s="248">
        <f t="shared" si="130"/>
        <v>4.2589123080926354</v>
      </c>
      <c r="DP39" s="49">
        <f t="shared" si="131"/>
        <v>1.554321613139531</v>
      </c>
      <c r="DQ39" s="108">
        <f t="shared" si="58"/>
        <v>82</v>
      </c>
      <c r="DR39" s="108">
        <f t="shared" si="132"/>
        <v>23.334841999999998</v>
      </c>
      <c r="DS39" s="108">
        <f t="shared" si="133"/>
        <v>20.461650840029218</v>
      </c>
      <c r="DT39" s="108">
        <f t="shared" si="59"/>
        <v>85.676488899999995</v>
      </c>
      <c r="DU39" s="108">
        <f t="shared" si="60"/>
        <v>58.665158000000005</v>
      </c>
      <c r="DV39" s="108">
        <f t="shared" si="116"/>
        <v>41.538349159970778</v>
      </c>
      <c r="DW39" s="21">
        <f t="shared" si="34"/>
        <v>2.5546487579360666</v>
      </c>
      <c r="DX39" s="21">
        <f t="shared" si="35"/>
        <v>2.4638135792301004</v>
      </c>
      <c r="DY39" s="21">
        <f t="shared" si="36"/>
        <v>2.1195226502472768</v>
      </c>
      <c r="DZ39" s="21">
        <f t="shared" si="61"/>
        <v>-0.10084557804214644</v>
      </c>
      <c r="EA39" s="21">
        <f t="shared" si="62"/>
        <v>-0.14535911933665546</v>
      </c>
      <c r="EB39" s="24">
        <f t="shared" si="117"/>
        <v>-0.18866568084199697</v>
      </c>
      <c r="EC39" s="108">
        <v>14</v>
      </c>
      <c r="ED39" s="108">
        <f t="shared" si="102"/>
        <v>80</v>
      </c>
      <c r="EE39" s="21">
        <v>3.024</v>
      </c>
      <c r="EF39" s="21">
        <v>7.9000000000000001E-2</v>
      </c>
      <c r="EG39" s="21">
        <f t="shared" si="103"/>
        <v>9.7676706320256823E-2</v>
      </c>
      <c r="EH39" s="28">
        <v>0</v>
      </c>
      <c r="EI39" s="66">
        <v>0</v>
      </c>
      <c r="EJ39" s="28">
        <v>94999</v>
      </c>
      <c r="EK39" s="21">
        <f t="shared" si="89"/>
        <v>-0.14162742303841624</v>
      </c>
      <c r="EL39" s="21">
        <f t="shared" si="63"/>
        <v>-4.5338492391699958E-4</v>
      </c>
      <c r="EM39" s="28">
        <v>0</v>
      </c>
      <c r="EN39" s="28">
        <v>0</v>
      </c>
      <c r="EO39" s="28">
        <f t="shared" si="134"/>
        <v>115977.05900000001</v>
      </c>
      <c r="EP39" s="28">
        <v>0</v>
      </c>
      <c r="EQ39" s="28">
        <f t="shared" si="64"/>
        <v>0</v>
      </c>
      <c r="ER39" s="28">
        <f t="shared" si="135"/>
        <v>151152.94</v>
      </c>
      <c r="ES39" s="28">
        <f t="shared" si="136"/>
        <v>89328.495252008754</v>
      </c>
      <c r="ET39" s="28">
        <f t="shared" si="65"/>
        <v>-115977.05900000001</v>
      </c>
      <c r="EU39" s="28">
        <f t="shared" si="66"/>
        <v>-151152.94</v>
      </c>
      <c r="EV39" s="28">
        <f t="shared" si="67"/>
        <v>-89328.495252008754</v>
      </c>
      <c r="EW39" s="21">
        <f t="shared" si="42"/>
        <v>-0.41140024197467634</v>
      </c>
      <c r="EX39" s="30">
        <f t="shared" si="43"/>
        <v>-0.411366447931584</v>
      </c>
      <c r="EY39" s="30">
        <f t="shared" si="44"/>
        <v>-0.48173554065069135</v>
      </c>
      <c r="EZ39" s="30">
        <f t="shared" si="97"/>
        <v>-0.27774598767783176</v>
      </c>
      <c r="FA39" s="28">
        <v>87725.32</v>
      </c>
      <c r="FB39">
        <f t="shared" si="104"/>
        <v>-94999</v>
      </c>
      <c r="FC39" s="28">
        <f t="shared" si="105"/>
        <v>-87725.32</v>
      </c>
      <c r="FD39" s="21">
        <v>-0.503</v>
      </c>
      <c r="FE39" s="21">
        <f t="shared" si="106"/>
        <v>-0.52096744956897068</v>
      </c>
      <c r="FF39" s="21">
        <f t="shared" si="70"/>
        <v>-0.25320156308556441</v>
      </c>
      <c r="FG39" s="21">
        <f t="shared" si="71"/>
        <v>-0.25176205077462688</v>
      </c>
      <c r="FH39" s="66">
        <v>0</v>
      </c>
      <c r="FI39" s="66">
        <f t="shared" si="114"/>
        <v>0</v>
      </c>
      <c r="FJ39" s="66">
        <f t="shared" si="137"/>
        <v>144996.74344718028</v>
      </c>
      <c r="FK39" s="191">
        <f t="shared" si="138"/>
        <v>0</v>
      </c>
      <c r="FL39" s="24">
        <f t="shared" si="139"/>
        <v>-0.44618158710199918</v>
      </c>
      <c r="FM39" s="21">
        <f t="shared" si="140"/>
        <v>-0.26344908866384942</v>
      </c>
      <c r="FN39" s="21">
        <f t="shared" si="72"/>
        <v>-0.16483212774422074</v>
      </c>
    </row>
    <row r="40" spans="1:170" x14ac:dyDescent="0.25">
      <c r="A40" s="7" t="s">
        <v>106</v>
      </c>
      <c r="B40" s="7" t="s">
        <v>107</v>
      </c>
      <c r="C40" s="315">
        <f t="shared" si="108"/>
        <v>82</v>
      </c>
      <c r="D40" s="315">
        <v>82</v>
      </c>
      <c r="E40" s="315">
        <v>0</v>
      </c>
      <c r="F40" s="315">
        <v>0</v>
      </c>
      <c r="G40" s="312">
        <v>0</v>
      </c>
      <c r="H40" s="312">
        <v>0</v>
      </c>
      <c r="I40" s="312">
        <v>0</v>
      </c>
      <c r="J40" s="312">
        <v>0</v>
      </c>
      <c r="K40" s="331"/>
      <c r="L40" s="11">
        <v>103</v>
      </c>
      <c r="M40" s="323">
        <f t="shared" si="109"/>
        <v>1.2560975609756098</v>
      </c>
      <c r="N40" s="327">
        <f>M40/M73</f>
        <v>1.9690887879721345E-2</v>
      </c>
      <c r="O40" s="11">
        <v>11</v>
      </c>
      <c r="P40" s="327">
        <f t="shared" si="110"/>
        <v>0.13414634146341464</v>
      </c>
      <c r="Q40" s="321">
        <f>P40/P73</f>
        <v>9.0836241018662882E-3</v>
      </c>
      <c r="R40" s="327">
        <f t="shared" si="111"/>
        <v>0.97560975609756106</v>
      </c>
      <c r="S40" s="321">
        <f>R40/R73</f>
        <v>1.8930981563547968E-2</v>
      </c>
      <c r="T40" s="321">
        <f t="shared" si="112"/>
        <v>1.7039071935257583E-2</v>
      </c>
      <c r="U40" s="320">
        <v>134599</v>
      </c>
      <c r="V40" s="332">
        <f>U40/C40</f>
        <v>1641.4512195121952</v>
      </c>
      <c r="W40" s="332"/>
      <c r="X40" s="321">
        <f>V40/V73</f>
        <v>2.1078538408489909E-2</v>
      </c>
      <c r="Y40" s="333">
        <f t="shared" si="113"/>
        <v>1.8654858524550511E-2</v>
      </c>
      <c r="Z40" s="333">
        <v>1.1000000000000001</v>
      </c>
      <c r="AA40" s="324">
        <v>0.23</v>
      </c>
      <c r="AB40" s="314">
        <v>91</v>
      </c>
      <c r="AC40" s="202">
        <v>8.7989231982213534E-2</v>
      </c>
      <c r="AD40" s="126">
        <f t="shared" si="93"/>
        <v>0.47980346141796615</v>
      </c>
      <c r="AE40" s="339">
        <v>52</v>
      </c>
      <c r="AF40" s="257">
        <v>0</v>
      </c>
      <c r="AG40" s="257">
        <f>AT40*BK$32</f>
        <v>66723.416245424436</v>
      </c>
      <c r="AH40" s="21">
        <f>C40*BA40</f>
        <v>1.3430178736737166</v>
      </c>
      <c r="AI40" s="58"/>
      <c r="AJ40" s="56" t="e">
        <f>AV40*BK$16</f>
        <v>#DIV/0!</v>
      </c>
      <c r="AK40" s="56" t="e">
        <f>SUM(AL40:AM40)</f>
        <v>#DIV/0!</v>
      </c>
      <c r="AL40" s="59"/>
      <c r="AM40" s="56" t="e">
        <f>AX40*BK$26</f>
        <v>#DIV/0!</v>
      </c>
      <c r="AN40" s="59">
        <f>AS40*BK$35</f>
        <v>41063.384425746626</v>
      </c>
      <c r="AO40" s="59">
        <f>AVERAGE(AF40,AR40,AN40)</f>
        <v>25300.012345718274</v>
      </c>
      <c r="AP40" s="257">
        <f>AVERAGE(AF40:AG40)</f>
        <v>33361.708122712218</v>
      </c>
      <c r="AQ40" s="283">
        <f>AO40-(AO$72*BE40)</f>
        <v>27344.91266462563</v>
      </c>
      <c r="AR40" s="56">
        <f>AP40+(AP$72*BF40)</f>
        <v>34836.652611408193</v>
      </c>
      <c r="AS40" s="59">
        <f>AB40*BE40</f>
        <v>0.70394298923508358</v>
      </c>
      <c r="AT40" s="59">
        <f>AB40*BF40</f>
        <v>1.1826676934268627</v>
      </c>
      <c r="AU40" s="21"/>
      <c r="AV40" s="21" t="e">
        <f>AB40*BB40</f>
        <v>#DIV/0!</v>
      </c>
      <c r="AW40" s="21"/>
      <c r="AX40" s="21" t="e">
        <f>AB40*BD40</f>
        <v>#DIV/0!</v>
      </c>
      <c r="AY40" s="21"/>
      <c r="AZ40" s="21"/>
      <c r="BA40" s="21">
        <f>AA40/BH$2</f>
        <v>1.6378266752118495E-2</v>
      </c>
      <c r="BB40" s="24" t="e">
        <f>FF40/BK$14</f>
        <v>#DIV/0!</v>
      </c>
      <c r="BC40" s="24"/>
      <c r="BD40" s="24" t="e">
        <f>EY40/BK$21</f>
        <v>#DIV/0!</v>
      </c>
      <c r="BE40" s="277">
        <f>FN40/BK$26</f>
        <v>7.7356372443415774E-3</v>
      </c>
      <c r="BF40" s="24">
        <f>FG40/BK$29</f>
        <v>1.2996348279416073E-2</v>
      </c>
      <c r="BG40" s="210"/>
      <c r="BL40">
        <v>203</v>
      </c>
      <c r="BM40">
        <v>196</v>
      </c>
      <c r="BN40">
        <f t="shared" si="94"/>
        <v>7</v>
      </c>
      <c r="BO40">
        <v>186</v>
      </c>
      <c r="BP40">
        <v>125</v>
      </c>
      <c r="BQ40" s="108">
        <v>186.94006999999999</v>
      </c>
      <c r="BR40">
        <f t="shared" si="99"/>
        <v>17</v>
      </c>
      <c r="BS40">
        <v>253</v>
      </c>
      <c r="BT40">
        <v>95</v>
      </c>
      <c r="BV40" s="28">
        <f>BY40*CB$4</f>
        <v>174173.50296809047</v>
      </c>
      <c r="BW40" s="28">
        <f>AVERAGE(AQ40,AR40,BV40)</f>
        <v>78785.022748041432</v>
      </c>
      <c r="BX40" s="436">
        <f>BW40-(BZ40*BW$72)</f>
        <v>72287.218243017167</v>
      </c>
      <c r="BY40" s="21">
        <f>AE40*BZ40</f>
        <v>2.436360377252961</v>
      </c>
      <c r="BZ40" s="21">
        <f>FM40/CB3</f>
        <v>4.6853084177941554E-2</v>
      </c>
      <c r="CC40">
        <v>147</v>
      </c>
      <c r="CD40">
        <f t="shared" si="50"/>
        <v>242</v>
      </c>
      <c r="CE40" s="28">
        <f t="shared" si="118"/>
        <v>352.29166700000002</v>
      </c>
      <c r="CF40" s="108">
        <f t="shared" si="119"/>
        <v>197.97869</v>
      </c>
      <c r="CG40" s="28">
        <f t="shared" si="120"/>
        <v>387.943465</v>
      </c>
      <c r="CH40" s="108">
        <f t="shared" si="121"/>
        <v>298.22607742878012</v>
      </c>
      <c r="CI40" s="108">
        <v>285.38461000000001</v>
      </c>
      <c r="CJ40" s="108">
        <f t="shared" si="95"/>
        <v>-173.22607742878012</v>
      </c>
      <c r="CK40" s="108">
        <f t="shared" si="96"/>
        <v>-160.38461000000001</v>
      </c>
      <c r="CL40" s="108">
        <f t="shared" si="100"/>
        <v>9.0599300000000085</v>
      </c>
      <c r="CM40" s="21">
        <v>0.08</v>
      </c>
      <c r="CN40" s="28">
        <f t="shared" si="54"/>
        <v>-110.29166700000002</v>
      </c>
      <c r="CO40" s="108">
        <f t="shared" si="55"/>
        <v>-102.97869</v>
      </c>
      <c r="CP40" s="21">
        <f t="shared" si="13"/>
        <v>-0.64521924557090438</v>
      </c>
      <c r="CQ40" s="21">
        <f t="shared" si="14"/>
        <v>-0.99067371962321715</v>
      </c>
      <c r="CR40" s="28">
        <f t="shared" si="56"/>
        <v>-134.943465</v>
      </c>
      <c r="CS40" s="21">
        <f t="shared" si="15"/>
        <v>-0.7198892475515577</v>
      </c>
      <c r="CT40" s="21">
        <f t="shared" si="16"/>
        <v>-1.1603343125382326</v>
      </c>
      <c r="CU40" s="21">
        <f t="shared" si="17"/>
        <v>2.2187429794836927E-2</v>
      </c>
      <c r="CV40" s="21">
        <f t="shared" si="101"/>
        <v>3.6758871358546157E-2</v>
      </c>
      <c r="CW40" s="108">
        <v>37</v>
      </c>
      <c r="CX40" s="108">
        <f t="shared" si="122"/>
        <v>285.39083299999999</v>
      </c>
      <c r="CY40" s="108">
        <f t="shared" si="57"/>
        <v>-160.39083299999999</v>
      </c>
      <c r="CZ40" s="21">
        <f t="shared" si="19"/>
        <v>-1.1175688446398087</v>
      </c>
      <c r="DA40" s="24">
        <f t="shared" si="115"/>
        <v>-1.7625366263736262</v>
      </c>
      <c r="DB40" s="21">
        <f t="shared" si="21"/>
        <v>-0.63780914219531037</v>
      </c>
      <c r="DC40" s="108">
        <v>33</v>
      </c>
      <c r="DD40" s="108">
        <v>42</v>
      </c>
      <c r="DE40" s="108">
        <f t="shared" si="123"/>
        <v>52.902968300000005</v>
      </c>
      <c r="DF40" s="108">
        <v>72</v>
      </c>
      <c r="DG40" s="108">
        <f t="shared" si="124"/>
        <v>219</v>
      </c>
      <c r="DH40" s="108">
        <f t="shared" si="125"/>
        <v>171.4265289912629</v>
      </c>
      <c r="DI40" s="49">
        <f t="shared" si="126"/>
        <v>1.2775152205943678</v>
      </c>
      <c r="DJ40" s="49">
        <f t="shared" si="127"/>
        <v>0.37388992520344744</v>
      </c>
      <c r="DK40" s="108">
        <v>7</v>
      </c>
      <c r="DL40" s="108">
        <v>1</v>
      </c>
      <c r="DM40" s="108">
        <f t="shared" si="128"/>
        <v>8</v>
      </c>
      <c r="DN40" s="108">
        <f t="shared" si="129"/>
        <v>15.116759332803813</v>
      </c>
      <c r="DO40" s="49">
        <f t="shared" si="130"/>
        <v>0.52921395544346361</v>
      </c>
      <c r="DP40" s="49">
        <f t="shared" si="131"/>
        <v>-0.23471790665906389</v>
      </c>
      <c r="DQ40" s="108">
        <f t="shared" si="58"/>
        <v>40</v>
      </c>
      <c r="DR40" s="108">
        <f t="shared" si="132"/>
        <v>45.180225999999998</v>
      </c>
      <c r="DS40" s="108">
        <f t="shared" si="133"/>
        <v>39.617238860482104</v>
      </c>
      <c r="DT40" s="108">
        <f t="shared" si="59"/>
        <v>-10.902968300000005</v>
      </c>
      <c r="DU40" s="108">
        <f t="shared" si="60"/>
        <v>-5.1802259999999976</v>
      </c>
      <c r="DV40" s="108">
        <f t="shared" si="116"/>
        <v>-6.6172388604821037</v>
      </c>
      <c r="DW40" s="21">
        <f t="shared" si="34"/>
        <v>-0.4318893772187351</v>
      </c>
      <c r="DX40" s="21">
        <f t="shared" si="35"/>
        <v>-0.30535712042937291</v>
      </c>
      <c r="DY40" s="21">
        <f t="shared" si="36"/>
        <v>-0.33764913460749979</v>
      </c>
      <c r="DZ40" s="21">
        <f t="shared" si="61"/>
        <v>-0.64788927996835199</v>
      </c>
      <c r="EA40" s="21">
        <f t="shared" si="62"/>
        <v>-0.82741757336928778</v>
      </c>
      <c r="EB40" s="24">
        <f t="shared" si="117"/>
        <v>-0.95466301805554943</v>
      </c>
      <c r="EC40" s="108">
        <v>26</v>
      </c>
      <c r="ED40" s="108">
        <f t="shared" si="102"/>
        <v>11</v>
      </c>
      <c r="EE40" s="21">
        <v>0.27600000000000002</v>
      </c>
      <c r="EF40" s="21">
        <v>0.129</v>
      </c>
      <c r="EG40" s="21">
        <f t="shared" si="103"/>
        <v>9.6569153518909628E-2</v>
      </c>
      <c r="EH40" s="28">
        <v>234031</v>
      </c>
      <c r="EI40" s="66">
        <v>336492</v>
      </c>
      <c r="EJ40" s="28">
        <v>166217</v>
      </c>
      <c r="EK40" s="21">
        <f t="shared" si="89"/>
        <v>0.22173796723781963</v>
      </c>
      <c r="EL40" s="21">
        <f t="shared" si="63"/>
        <v>-0.56025371428552151</v>
      </c>
      <c r="EM40" s="66">
        <v>525894</v>
      </c>
      <c r="EN40" s="66">
        <v>565865</v>
      </c>
      <c r="EO40" s="28">
        <f t="shared" si="134"/>
        <v>224551.32700000002</v>
      </c>
      <c r="EP40" s="28">
        <v>232585</v>
      </c>
      <c r="EQ40" s="28">
        <f t="shared" si="64"/>
        <v>758479</v>
      </c>
      <c r="ER40" s="28">
        <f t="shared" si="135"/>
        <v>292657.82</v>
      </c>
      <c r="ES40" s="66">
        <f t="shared" si="136"/>
        <v>172955.17165814462</v>
      </c>
      <c r="ET40" s="28">
        <f t="shared" si="65"/>
        <v>341313.67299999995</v>
      </c>
      <c r="EU40" s="28">
        <f t="shared" si="66"/>
        <v>465821.18</v>
      </c>
      <c r="EV40" s="66">
        <f t="shared" si="67"/>
        <v>352938.82834185538</v>
      </c>
      <c r="EW40" s="21">
        <f t="shared" si="42"/>
        <v>1.0648955153291901</v>
      </c>
      <c r="EX40" s="214">
        <f t="shared" si="43"/>
        <v>1.625317786250958</v>
      </c>
      <c r="EY40" s="201">
        <f t="shared" si="44"/>
        <v>1.3465552666760623</v>
      </c>
      <c r="EZ40" s="214">
        <f t="shared" si="97"/>
        <v>7.7329303667053706E-2</v>
      </c>
      <c r="FA40" s="28">
        <v>155957.32</v>
      </c>
      <c r="FB40">
        <f t="shared" si="104"/>
        <v>67814</v>
      </c>
      <c r="FC40" s="28">
        <f t="shared" si="105"/>
        <v>180534.68</v>
      </c>
      <c r="FD40" s="21">
        <v>0.38100000000000001</v>
      </c>
      <c r="FE40" s="21">
        <f t="shared" si="106"/>
        <v>1.0546549232665507</v>
      </c>
      <c r="FF40" s="23">
        <f t="shared" si="70"/>
        <v>0.14988853868941382</v>
      </c>
      <c r="FG40" s="23">
        <f t="shared" si="71"/>
        <v>0.15367657047881067</v>
      </c>
      <c r="FH40" s="66">
        <v>379297</v>
      </c>
      <c r="FI40" s="66">
        <f t="shared" si="114"/>
        <v>611882</v>
      </c>
      <c r="FJ40" s="66">
        <f t="shared" si="137"/>
        <v>179519.77760127085</v>
      </c>
      <c r="FK40" s="248">
        <f t="shared" si="138"/>
        <v>3.4084378232633705</v>
      </c>
      <c r="FL40" s="24">
        <f t="shared" si="139"/>
        <v>1.4770728135047766</v>
      </c>
      <c r="FM40" s="23">
        <f t="shared" si="140"/>
        <v>0.72387190574460247</v>
      </c>
      <c r="FN40" s="23">
        <f t="shared" si="72"/>
        <v>8.9805977560363182E-2</v>
      </c>
    </row>
    <row r="41" spans="1:170" x14ac:dyDescent="0.25">
      <c r="A41" s="9" t="s">
        <v>106</v>
      </c>
      <c r="B41" s="9" t="s">
        <v>109</v>
      </c>
      <c r="C41" s="315">
        <f t="shared" si="108"/>
        <v>13</v>
      </c>
      <c r="D41" s="315">
        <v>0</v>
      </c>
      <c r="E41" s="315">
        <v>13</v>
      </c>
      <c r="F41" s="315">
        <v>0</v>
      </c>
      <c r="G41" s="312">
        <v>0</v>
      </c>
      <c r="H41" s="312">
        <v>0</v>
      </c>
      <c r="I41" s="312">
        <v>0</v>
      </c>
      <c r="J41" s="312">
        <v>0</v>
      </c>
      <c r="K41" s="331"/>
      <c r="L41" s="11">
        <v>2.5</v>
      </c>
      <c r="M41" s="327">
        <f t="shared" si="109"/>
        <v>0.19230769230769232</v>
      </c>
      <c r="N41" s="327">
        <f>M41/M73</f>
        <v>3.0146616992851945E-3</v>
      </c>
      <c r="O41" s="11">
        <v>1.5</v>
      </c>
      <c r="P41" s="327">
        <f t="shared" si="110"/>
        <v>0.11538461538461539</v>
      </c>
      <c r="Q41" s="321">
        <f>P41/P73</f>
        <v>7.8131871645423321E-3</v>
      </c>
      <c r="R41" s="327">
        <f t="shared" si="111"/>
        <v>0.1730769230769231</v>
      </c>
      <c r="S41" s="321">
        <f>R41/R73</f>
        <v>3.3584289408409621E-3</v>
      </c>
      <c r="T41" s="321">
        <f t="shared" si="112"/>
        <v>4.214293065599479E-3</v>
      </c>
      <c r="U41" s="320"/>
      <c r="V41" s="320">
        <f t="shared" si="107"/>
        <v>0</v>
      </c>
      <c r="W41" s="320"/>
      <c r="X41" s="321">
        <f>V41/V73</f>
        <v>0</v>
      </c>
      <c r="Y41" s="322">
        <f t="shared" si="113"/>
        <v>2.5285758393596871E-3</v>
      </c>
      <c r="Z41" s="322">
        <v>-0.52700000000000002</v>
      </c>
      <c r="AA41" s="323">
        <v>-0.21299999999999999</v>
      </c>
      <c r="AB41" s="314">
        <v>14</v>
      </c>
      <c r="AC41" s="202">
        <v>-0.14650408208040355</v>
      </c>
      <c r="AD41" s="124">
        <f t="shared" si="93"/>
        <v>-0.20821388815666167</v>
      </c>
      <c r="AE41" s="339">
        <v>12</v>
      </c>
      <c r="AF41" s="257">
        <v>166417.95739297272</v>
      </c>
      <c r="AG41" s="257">
        <v>0</v>
      </c>
      <c r="AH41" s="21"/>
      <c r="AI41" s="21"/>
      <c r="AJ41" s="44"/>
      <c r="AK41" s="59"/>
      <c r="AL41" s="70"/>
      <c r="AM41" s="59"/>
      <c r="AN41" s="59">
        <v>0</v>
      </c>
      <c r="AO41" s="59">
        <f>AVERAGE(AF41,AR41,AN41)</f>
        <v>83208.97869648636</v>
      </c>
      <c r="AP41" s="257">
        <f>AVERAGE(AF41:AG41)</f>
        <v>83208.97869648636</v>
      </c>
      <c r="AQ41" s="283">
        <f>AO41-(AO$72*BE41)</f>
        <v>83208.97869648636</v>
      </c>
      <c r="AR41" s="56">
        <f>AP41+(AP$72*BF41)</f>
        <v>83208.97869648636</v>
      </c>
      <c r="AS41" s="59"/>
      <c r="AT41" s="59"/>
      <c r="AU41" s="21"/>
      <c r="AV41" s="21"/>
      <c r="AW41" s="21"/>
      <c r="AX41" s="21"/>
      <c r="AY41" s="21"/>
      <c r="AZ41" s="21"/>
      <c r="BA41" s="21"/>
      <c r="BB41" s="24"/>
      <c r="BC41" s="24"/>
      <c r="BD41" s="24"/>
      <c r="BE41" s="24"/>
      <c r="BF41" s="24"/>
      <c r="BG41" s="24"/>
      <c r="BL41">
        <v>9</v>
      </c>
      <c r="BM41">
        <v>9</v>
      </c>
      <c r="BN41">
        <f t="shared" si="94"/>
        <v>0</v>
      </c>
      <c r="BO41">
        <v>29</v>
      </c>
      <c r="BP41">
        <v>22</v>
      </c>
      <c r="BQ41" s="108">
        <v>29.636839999999999</v>
      </c>
      <c r="BR41">
        <f t="shared" si="99"/>
        <v>-20</v>
      </c>
      <c r="BS41">
        <v>26</v>
      </c>
      <c r="BT41">
        <v>19</v>
      </c>
      <c r="BV41" s="28">
        <f>BY41*CB$4</f>
        <v>34519.323210464274</v>
      </c>
      <c r="BW41" s="28">
        <f>AVERAGE(AQ41,AR41,BV41)</f>
        <v>66979.09353447899</v>
      </c>
      <c r="BX41" s="436">
        <f>BW41-(BZ41*BW$72)</f>
        <v>61398.647349906983</v>
      </c>
      <c r="BY41" s="21">
        <f>AE41*BZ41</f>
        <v>0.48286053783376848</v>
      </c>
      <c r="BZ41" s="21">
        <f>FM41/CB3</f>
        <v>4.0238378152814037E-2</v>
      </c>
      <c r="CC41">
        <v>62</v>
      </c>
      <c r="CD41">
        <f t="shared" si="50"/>
        <v>81</v>
      </c>
      <c r="CE41" s="28">
        <f t="shared" si="118"/>
        <v>54.198718</v>
      </c>
      <c r="CF41" s="108">
        <f t="shared" si="119"/>
        <v>30.458260000000003</v>
      </c>
      <c r="CG41" s="28">
        <f t="shared" si="120"/>
        <v>59.683610000000002</v>
      </c>
      <c r="CH41" s="108">
        <f t="shared" si="121"/>
        <v>45.880934989043098</v>
      </c>
      <c r="CI41" s="108">
        <v>43.905329999999999</v>
      </c>
      <c r="CJ41" s="108">
        <f t="shared" si="95"/>
        <v>-23.880934989043098</v>
      </c>
      <c r="CK41" s="108">
        <f t="shared" si="96"/>
        <v>-21.905329999999999</v>
      </c>
      <c r="CL41" s="108">
        <f t="shared" si="100"/>
        <v>-20.636839999999999</v>
      </c>
      <c r="CM41" s="21">
        <v>-0.25</v>
      </c>
      <c r="CN41" s="28">
        <f t="shared" si="54"/>
        <v>26.801282</v>
      </c>
      <c r="CO41" s="108">
        <f t="shared" si="55"/>
        <v>-11.458260000000003</v>
      </c>
      <c r="CP41" s="21">
        <f t="shared" si="13"/>
        <v>0.11970364365227337</v>
      </c>
      <c r="CQ41" s="21">
        <f t="shared" si="14"/>
        <v>-0.14045041145174114</v>
      </c>
      <c r="CR41" s="28">
        <f t="shared" si="56"/>
        <v>-33.683610000000002</v>
      </c>
      <c r="CS41" s="21">
        <f t="shared" si="15"/>
        <v>-0.18546216089283665</v>
      </c>
      <c r="CT41" s="21">
        <f t="shared" si="16"/>
        <v>-0.15996360764258571</v>
      </c>
      <c r="CU41" s="21">
        <f t="shared" si="17"/>
        <v>-0.17755430278650602</v>
      </c>
      <c r="CV41" s="21">
        <f t="shared" si="101"/>
        <v>-0.22853944480485791</v>
      </c>
      <c r="CW41" s="108">
        <v>2</v>
      </c>
      <c r="CX41" s="108">
        <f t="shared" si="122"/>
        <v>43.906281999999997</v>
      </c>
      <c r="CY41" s="108">
        <f t="shared" si="57"/>
        <v>-21.906281999999997</v>
      </c>
      <c r="CZ41" s="21">
        <f t="shared" si="19"/>
        <v>-0.18611202957682579</v>
      </c>
      <c r="DA41" s="24">
        <f t="shared" si="115"/>
        <v>-1.5647344285714284</v>
      </c>
      <c r="DB41" s="21">
        <f t="shared" si="21"/>
        <v>-0.56991339055127743</v>
      </c>
      <c r="DC41" s="108">
        <v>3</v>
      </c>
      <c r="DD41" s="108">
        <v>5</v>
      </c>
      <c r="DE41" s="108">
        <f t="shared" si="123"/>
        <v>8.1389182000000009</v>
      </c>
      <c r="DF41" s="108">
        <v>38</v>
      </c>
      <c r="DG41" s="108">
        <f t="shared" si="124"/>
        <v>100</v>
      </c>
      <c r="DH41" s="108">
        <f t="shared" si="125"/>
        <v>39.559968228752979</v>
      </c>
      <c r="DI41" s="248">
        <f t="shared" si="126"/>
        <v>2.5278078946311688</v>
      </c>
      <c r="DJ41" s="49">
        <f t="shared" si="127"/>
        <v>1.8034616134341088</v>
      </c>
      <c r="DK41" s="108">
        <v>0</v>
      </c>
      <c r="DL41" s="108">
        <v>3</v>
      </c>
      <c r="DM41" s="108">
        <f t="shared" si="128"/>
        <v>3</v>
      </c>
      <c r="DN41" s="108">
        <f t="shared" si="129"/>
        <v>3.4884829229547263</v>
      </c>
      <c r="DO41" s="49">
        <f t="shared" si="130"/>
        <v>0.85997267759562834</v>
      </c>
      <c r="DP41" s="49">
        <f t="shared" si="131"/>
        <v>-7.6061530325573626E-2</v>
      </c>
      <c r="DQ41" s="108">
        <f t="shared" si="58"/>
        <v>3</v>
      </c>
      <c r="DR41" s="108">
        <f t="shared" si="132"/>
        <v>6.9508039999999998</v>
      </c>
      <c r="DS41" s="108">
        <f t="shared" si="133"/>
        <v>6.0949598246895542</v>
      </c>
      <c r="DT41" s="108">
        <f t="shared" si="59"/>
        <v>-3.1389182000000009</v>
      </c>
      <c r="DU41" s="108">
        <f t="shared" si="60"/>
        <v>-3.9508039999999998</v>
      </c>
      <c r="DV41" s="108">
        <f t="shared" si="116"/>
        <v>-3.0949598246895542</v>
      </c>
      <c r="DW41" s="21">
        <f t="shared" si="34"/>
        <v>-0.19180072504413517</v>
      </c>
      <c r="DX41" s="21">
        <f t="shared" si="35"/>
        <v>-0.25203330644907412</v>
      </c>
      <c r="DY41" s="21">
        <f t="shared" si="36"/>
        <v>-0.15792243993067409</v>
      </c>
      <c r="DZ41" s="21">
        <f t="shared" si="61"/>
        <v>-0.18704680193066128</v>
      </c>
      <c r="EA41" s="21">
        <f t="shared" si="62"/>
        <v>-0.14481841857147437</v>
      </c>
      <c r="EB41" s="24">
        <f t="shared" si="117"/>
        <v>-0.1594533157146078</v>
      </c>
      <c r="EC41" s="108">
        <v>4</v>
      </c>
      <c r="ED41" s="108">
        <f t="shared" si="102"/>
        <v>-2</v>
      </c>
      <c r="EE41" s="21">
        <v>-0.24199999999999999</v>
      </c>
      <c r="EF41" s="21">
        <v>-0.248</v>
      </c>
      <c r="EG41" s="21">
        <f t="shared" si="103"/>
        <v>-0.23190458360364344</v>
      </c>
      <c r="EH41" s="28">
        <v>0</v>
      </c>
      <c r="EI41" s="66">
        <v>0</v>
      </c>
      <c r="EJ41" s="28">
        <v>31760</v>
      </c>
      <c r="EK41" s="23">
        <f t="shared" si="89"/>
        <v>1.333580827494188</v>
      </c>
      <c r="EL41" s="21">
        <f t="shared" si="63"/>
        <v>2.6769406126936499E-2</v>
      </c>
      <c r="EM41" s="28">
        <v>0</v>
      </c>
      <c r="EN41" s="28">
        <v>0</v>
      </c>
      <c r="EO41" s="28">
        <f t="shared" si="134"/>
        <v>34546.358</v>
      </c>
      <c r="EP41" s="28">
        <v>0</v>
      </c>
      <c r="EQ41" s="28">
        <f t="shared" si="64"/>
        <v>0</v>
      </c>
      <c r="ER41" s="28">
        <f t="shared" si="135"/>
        <v>45024.28</v>
      </c>
      <c r="ES41" s="28">
        <f t="shared" si="136"/>
        <v>26608.487947406866</v>
      </c>
      <c r="ET41" s="28">
        <f t="shared" si="65"/>
        <v>-34546.358</v>
      </c>
      <c r="EU41" s="28">
        <f t="shared" si="66"/>
        <v>-45024.28</v>
      </c>
      <c r="EV41" s="28">
        <f t="shared" si="67"/>
        <v>-26608.487947406866</v>
      </c>
      <c r="EW41" s="21">
        <f t="shared" si="42"/>
        <v>-0.15745557005497804</v>
      </c>
      <c r="EX41" s="30">
        <f t="shared" si="43"/>
        <v>-0.12253468661791868</v>
      </c>
      <c r="EY41" s="30">
        <f t="shared" si="44"/>
        <v>-0.15616803697236722</v>
      </c>
      <c r="EZ41" s="30">
        <f t="shared" si="97"/>
        <v>-0.14468586407593215</v>
      </c>
      <c r="FA41" s="28">
        <v>28426.74</v>
      </c>
      <c r="FB41">
        <f t="shared" si="104"/>
        <v>-31760</v>
      </c>
      <c r="FC41" s="28">
        <f t="shared" si="105"/>
        <v>-28426.74</v>
      </c>
      <c r="FD41" s="21">
        <v>-0.16</v>
      </c>
      <c r="FE41" s="21">
        <f t="shared" si="106"/>
        <v>-0.17267784498618904</v>
      </c>
      <c r="FF41" s="21">
        <f t="shared" si="70"/>
        <v>-0.17469529594734365</v>
      </c>
      <c r="FG41" s="21">
        <f t="shared" si="71"/>
        <v>-0.13590492579005209</v>
      </c>
      <c r="FH41" s="66">
        <v>0</v>
      </c>
      <c r="FI41" s="66">
        <f t="shared" si="114"/>
        <v>0</v>
      </c>
      <c r="FJ41" s="66">
        <f t="shared" si="137"/>
        <v>41427.640984908656</v>
      </c>
      <c r="FK41" s="191">
        <f t="shared" si="138"/>
        <v>0</v>
      </c>
      <c r="FL41" s="24">
        <f t="shared" si="139"/>
        <v>-0.44618158710199918</v>
      </c>
      <c r="FM41" s="23">
        <f t="shared" si="140"/>
        <v>0.62167586165571309</v>
      </c>
      <c r="FN41" s="21">
        <f t="shared" si="72"/>
        <v>-4.6920584345829318E-2</v>
      </c>
    </row>
    <row r="42" spans="1:170" x14ac:dyDescent="0.25">
      <c r="A42" s="9" t="s">
        <v>106</v>
      </c>
      <c r="B42" s="308" t="s">
        <v>108</v>
      </c>
      <c r="C42" s="315">
        <v>0</v>
      </c>
      <c r="D42" s="315"/>
      <c r="E42" s="315"/>
      <c r="F42" s="315"/>
      <c r="G42" s="312"/>
      <c r="H42" s="312"/>
      <c r="I42" s="312"/>
      <c r="J42" s="312"/>
      <c r="K42" s="331"/>
      <c r="L42" s="11"/>
      <c r="M42" s="327"/>
      <c r="N42" s="327"/>
      <c r="O42" s="11"/>
      <c r="P42" s="327"/>
      <c r="Q42" s="321"/>
      <c r="R42" s="327"/>
      <c r="S42" s="321"/>
      <c r="T42" s="321"/>
      <c r="U42" s="320"/>
      <c r="V42" s="320"/>
      <c r="W42" s="320"/>
      <c r="X42" s="321"/>
      <c r="Y42" s="322"/>
      <c r="Z42" s="322"/>
      <c r="AA42" s="323"/>
      <c r="AB42" s="314">
        <v>0</v>
      </c>
      <c r="AC42" s="202"/>
      <c r="AD42" s="124"/>
      <c r="AE42" s="339">
        <v>5</v>
      </c>
      <c r="AF42" s="257"/>
      <c r="AG42" s="257"/>
      <c r="AH42" s="21"/>
      <c r="AI42" s="21"/>
      <c r="AJ42" s="44"/>
      <c r="AK42" s="59"/>
      <c r="AL42" s="70"/>
      <c r="AM42" s="59"/>
      <c r="AN42" s="59"/>
      <c r="AO42" s="59"/>
      <c r="AP42" s="257"/>
      <c r="AQ42" s="257"/>
      <c r="AR42" s="59"/>
      <c r="AS42" s="59"/>
      <c r="AT42" s="59"/>
      <c r="AU42" s="21"/>
      <c r="AV42" s="21"/>
      <c r="AW42" s="21"/>
      <c r="AX42" s="21"/>
      <c r="AY42" s="21"/>
      <c r="AZ42" s="21"/>
      <c r="BA42" s="21"/>
      <c r="BB42" s="24"/>
      <c r="BC42" s="24"/>
      <c r="BD42" s="24"/>
      <c r="BE42" s="24"/>
      <c r="BF42" s="24"/>
      <c r="BG42" s="24"/>
      <c r="BQ42" s="108"/>
      <c r="BV42" s="28"/>
      <c r="BW42" s="28"/>
      <c r="BX42" s="28"/>
      <c r="BY42" s="21"/>
      <c r="BZ42" s="21"/>
      <c r="CC42">
        <v>0</v>
      </c>
      <c r="CE42" s="28">
        <f t="shared" si="118"/>
        <v>0</v>
      </c>
      <c r="CF42" s="108">
        <f t="shared" si="119"/>
        <v>0</v>
      </c>
      <c r="CG42" s="28">
        <f t="shared" si="120"/>
        <v>0</v>
      </c>
      <c r="CH42" s="108">
        <f t="shared" si="121"/>
        <v>0</v>
      </c>
      <c r="CI42" s="108"/>
      <c r="CJ42" s="108"/>
      <c r="CK42" s="108"/>
      <c r="CL42" s="108"/>
      <c r="CM42" s="21"/>
      <c r="CN42" s="28"/>
      <c r="CO42" s="108"/>
      <c r="CP42" s="21"/>
      <c r="CQ42" s="21"/>
      <c r="CR42" s="28"/>
      <c r="CS42" s="21"/>
      <c r="CT42" s="21"/>
      <c r="CU42" s="21"/>
      <c r="CV42" s="21"/>
      <c r="CW42" s="108"/>
      <c r="CX42" s="108">
        <f t="shared" si="122"/>
        <v>0</v>
      </c>
      <c r="CY42" s="108"/>
      <c r="CZ42" s="21"/>
      <c r="DA42" s="24"/>
      <c r="DB42" s="21"/>
      <c r="DC42" s="108"/>
      <c r="DD42" s="108"/>
      <c r="DE42" s="108">
        <f t="shared" si="123"/>
        <v>0</v>
      </c>
      <c r="DF42" s="108">
        <v>0</v>
      </c>
      <c r="DG42" s="108">
        <f t="shared" si="124"/>
        <v>0</v>
      </c>
      <c r="DH42" s="108">
        <f t="shared" si="125"/>
        <v>16.48332009531374</v>
      </c>
      <c r="DI42" s="49">
        <f t="shared" si="126"/>
        <v>0</v>
      </c>
      <c r="DJ42" s="49">
        <f t="shared" si="127"/>
        <v>-1.0868077406869801</v>
      </c>
      <c r="DK42" s="108">
        <v>0</v>
      </c>
      <c r="DL42" s="108">
        <v>0</v>
      </c>
      <c r="DM42" s="108">
        <f t="shared" si="128"/>
        <v>0</v>
      </c>
      <c r="DN42" s="108">
        <f t="shared" si="129"/>
        <v>1.453534551231136</v>
      </c>
      <c r="DO42" s="49">
        <f t="shared" si="130"/>
        <v>0</v>
      </c>
      <c r="DP42" s="49">
        <f t="shared" si="131"/>
        <v>-0.48856810879264834</v>
      </c>
      <c r="DQ42" s="108"/>
      <c r="DR42" s="108">
        <f t="shared" si="132"/>
        <v>0</v>
      </c>
      <c r="DS42" s="108">
        <f t="shared" si="133"/>
        <v>0</v>
      </c>
      <c r="DT42" s="108"/>
      <c r="DU42" s="108"/>
      <c r="DV42" s="108"/>
      <c r="DW42" s="21"/>
      <c r="DX42" s="21"/>
      <c r="DY42" s="21"/>
      <c r="DZ42" s="21"/>
      <c r="EA42" s="21"/>
      <c r="EB42" s="24"/>
      <c r="EC42" s="108"/>
      <c r="ED42" s="108"/>
      <c r="EE42" s="21"/>
      <c r="EF42" s="21"/>
      <c r="EG42" s="21"/>
      <c r="EH42" s="28"/>
      <c r="EI42" s="66"/>
      <c r="EJ42" s="28"/>
      <c r="EK42" s="21">
        <f t="shared" si="89"/>
        <v>-0.93724783271339707</v>
      </c>
      <c r="EL42" s="21"/>
      <c r="EM42" s="28"/>
      <c r="EN42" s="28"/>
      <c r="EO42" s="28">
        <f t="shared" si="134"/>
        <v>0</v>
      </c>
      <c r="EP42" s="28">
        <v>0</v>
      </c>
      <c r="EQ42" s="28"/>
      <c r="ER42" s="28">
        <f t="shared" si="135"/>
        <v>0</v>
      </c>
      <c r="ES42" s="28">
        <f t="shared" si="136"/>
        <v>0</v>
      </c>
      <c r="ET42" s="28"/>
      <c r="EU42" s="28"/>
      <c r="EV42" s="28"/>
      <c r="EW42" s="21"/>
      <c r="EX42" s="30"/>
      <c r="EY42" s="30"/>
      <c r="EZ42" s="30"/>
      <c r="FA42" s="28"/>
      <c r="FC42" s="28"/>
      <c r="FD42" s="21"/>
      <c r="FE42" s="21"/>
      <c r="FF42" s="21"/>
      <c r="FG42" s="21"/>
      <c r="FH42" s="66">
        <v>0</v>
      </c>
      <c r="FI42" s="66">
        <f t="shared" si="114"/>
        <v>0</v>
      </c>
      <c r="FJ42" s="66">
        <f t="shared" si="137"/>
        <v>17261.517077045275</v>
      </c>
      <c r="FK42" s="191">
        <f t="shared" si="138"/>
        <v>0</v>
      </c>
      <c r="FL42" s="24">
        <f t="shared" si="139"/>
        <v>-0.44618158710199918</v>
      </c>
      <c r="FM42" s="21">
        <f t="shared" si="140"/>
        <v>-0.74082133446883791</v>
      </c>
      <c r="FN42" s="21"/>
    </row>
    <row r="43" spans="1:170" x14ac:dyDescent="0.25">
      <c r="A43" s="7" t="s">
        <v>111</v>
      </c>
      <c r="B43" s="7" t="s">
        <v>100</v>
      </c>
      <c r="C43" s="315">
        <f t="shared" si="108"/>
        <v>29</v>
      </c>
      <c r="D43" s="315">
        <v>0</v>
      </c>
      <c r="E43" s="315">
        <v>0</v>
      </c>
      <c r="F43" s="315">
        <v>0</v>
      </c>
      <c r="G43" s="315">
        <v>0</v>
      </c>
      <c r="H43" s="315">
        <v>29</v>
      </c>
      <c r="I43" s="312">
        <v>0</v>
      </c>
      <c r="J43" s="312">
        <v>0</v>
      </c>
      <c r="K43" s="331"/>
      <c r="L43" s="11">
        <v>24.5</v>
      </c>
      <c r="M43" s="327">
        <f t="shared" si="109"/>
        <v>0.84482758620689657</v>
      </c>
      <c r="N43" s="327">
        <f>M43/M73</f>
        <v>1.3243720706514958E-2</v>
      </c>
      <c r="O43" s="11">
        <v>25</v>
      </c>
      <c r="P43" s="327">
        <f t="shared" si="110"/>
        <v>0.86206896551724133</v>
      </c>
      <c r="Q43" s="321">
        <f>P43/P73</f>
        <v>5.8374386861523166E-2</v>
      </c>
      <c r="R43" s="327">
        <f t="shared" si="111"/>
        <v>0.84913793103448265</v>
      </c>
      <c r="S43" s="321">
        <f>R43/R73</f>
        <v>1.6476889880256133E-2</v>
      </c>
      <c r="T43" s="321">
        <f t="shared" si="112"/>
        <v>2.4526387245267012E-2</v>
      </c>
      <c r="U43" s="320"/>
      <c r="V43" s="320">
        <f t="shared" si="107"/>
        <v>0</v>
      </c>
      <c r="W43" s="320"/>
      <c r="X43" s="321">
        <f>V43/V73</f>
        <v>0</v>
      </c>
      <c r="Y43" s="322">
        <f t="shared" si="113"/>
        <v>1.4715832347160207E-2</v>
      </c>
      <c r="Z43" s="322">
        <v>-3.2000000000000001E-2</v>
      </c>
      <c r="AA43" s="323">
        <v>-4.5999999999999999E-2</v>
      </c>
      <c r="AB43" s="314">
        <v>25</v>
      </c>
      <c r="AC43" s="202">
        <v>-4.5445377252608665E-2</v>
      </c>
      <c r="AD43" s="124">
        <f t="shared" si="93"/>
        <v>0.10378916870409986</v>
      </c>
      <c r="AE43" s="339">
        <v>25</v>
      </c>
      <c r="AF43" s="257">
        <v>0</v>
      </c>
      <c r="AG43" s="257">
        <v>0</v>
      </c>
      <c r="AH43" s="24"/>
      <c r="AI43" s="58"/>
      <c r="AJ43" s="56" t="e">
        <f>AV43*BK$16</f>
        <v>#DIV/0!</v>
      </c>
      <c r="AK43" s="56" t="e">
        <f>SUM(AL43:AM43)</f>
        <v>#DIV/0!</v>
      </c>
      <c r="AL43" s="59"/>
      <c r="AM43" s="56" t="e">
        <f>AX43*BK$26</f>
        <v>#DIV/0!</v>
      </c>
      <c r="AN43" s="59">
        <f>AS43*BK$35</f>
        <v>15927.432402174265</v>
      </c>
      <c r="AO43" s="59">
        <f>AVERAGE(AF43,AR43,AN43)</f>
        <v>5309.1441340580886</v>
      </c>
      <c r="AP43" s="257"/>
      <c r="AQ43" s="283">
        <f>AO43-(AO$72*BE43)</f>
        <v>8196.2622777954839</v>
      </c>
      <c r="AR43" s="59">
        <v>0</v>
      </c>
      <c r="AS43" s="59">
        <f>AB43*BE43</f>
        <v>0.27304140983071007</v>
      </c>
      <c r="AT43" s="59"/>
      <c r="AU43" s="21"/>
      <c r="AV43" s="21" t="e">
        <f>AB43*BB43</f>
        <v>#DIV/0!</v>
      </c>
      <c r="AW43" s="21"/>
      <c r="AX43" s="21" t="e">
        <f>AB43*BD43</f>
        <v>#DIV/0!</v>
      </c>
      <c r="AY43" s="21"/>
      <c r="AZ43" s="21"/>
      <c r="BA43" s="21"/>
      <c r="BB43" s="24" t="e">
        <f>FF43/BK$14</f>
        <v>#DIV/0!</v>
      </c>
      <c r="BC43" s="24"/>
      <c r="BD43" s="24" t="e">
        <f>EY43/BK$21</f>
        <v>#DIV/0!</v>
      </c>
      <c r="BE43" s="277">
        <f>FN43/BK$26</f>
        <v>1.0921656393228403E-2</v>
      </c>
      <c r="BF43" s="24"/>
      <c r="BG43" s="210"/>
      <c r="BL43">
        <v>67</v>
      </c>
      <c r="BM43">
        <v>67</v>
      </c>
      <c r="BN43">
        <f t="shared" si="94"/>
        <v>0</v>
      </c>
      <c r="BO43">
        <v>66</v>
      </c>
      <c r="BP43">
        <v>94</v>
      </c>
      <c r="BQ43" s="108">
        <v>66.112949999999998</v>
      </c>
      <c r="BR43">
        <f t="shared" si="99"/>
        <v>1</v>
      </c>
      <c r="BS43">
        <v>126</v>
      </c>
      <c r="BT43">
        <v>83</v>
      </c>
      <c r="BV43" s="28">
        <f>BY43*CB$4</f>
        <v>41662.102218414017</v>
      </c>
      <c r="BW43" s="28">
        <f>AVERAGE(AQ43,AR43,BV43)</f>
        <v>16619.454832069834</v>
      </c>
      <c r="BX43" s="436">
        <f>BW43-(BZ43*BW$72)</f>
        <v>13386.578665429088</v>
      </c>
      <c r="BY43" s="21">
        <f>AE43*BZ43</f>
        <v>0.58277460892890609</v>
      </c>
      <c r="BZ43" s="21">
        <f>FM43/CB3</f>
        <v>2.3310984357156242E-2</v>
      </c>
      <c r="CC43">
        <v>70</v>
      </c>
      <c r="CD43">
        <f t="shared" si="50"/>
        <v>153</v>
      </c>
      <c r="CE43" s="28">
        <f t="shared" si="118"/>
        <v>96.783424999999994</v>
      </c>
      <c r="CF43" s="108">
        <f t="shared" si="119"/>
        <v>54.389750000000006</v>
      </c>
      <c r="CG43" s="28">
        <f t="shared" si="120"/>
        <v>106.57787500000001</v>
      </c>
      <c r="CH43" s="108">
        <f t="shared" si="121"/>
        <v>81.93024105186268</v>
      </c>
      <c r="CI43" s="108">
        <v>78.402370000000005</v>
      </c>
      <c r="CJ43" s="108">
        <f t="shared" si="95"/>
        <v>12.06975894813732</v>
      </c>
      <c r="CK43" s="108">
        <f t="shared" si="96"/>
        <v>15.597629999999995</v>
      </c>
      <c r="CL43" s="108">
        <f t="shared" si="100"/>
        <v>0.88705000000000211</v>
      </c>
      <c r="CM43" s="21">
        <v>-6.3E-2</v>
      </c>
      <c r="CN43" s="28">
        <f t="shared" si="54"/>
        <v>56.216575000000006</v>
      </c>
      <c r="CO43" s="108">
        <f t="shared" si="55"/>
        <v>28.610249999999994</v>
      </c>
      <c r="CP43" s="23">
        <f t="shared" ref="CP43:CP65" si="141">(CN43-CN$71)/CN$72</f>
        <v>0.28382901314086989</v>
      </c>
      <c r="CQ43" s="23">
        <f t="shared" ref="CQ43:CQ65" si="142">(CO43-CO$71)/CO$72</f>
        <v>0.23178539563200909</v>
      </c>
      <c r="CR43" s="28">
        <f t="shared" si="56"/>
        <v>19.422124999999994</v>
      </c>
      <c r="CS43" s="21">
        <f t="shared" ref="CS43:CS70" si="143">(CR43-CR$71)/CR$72</f>
        <v>9.481814605526305E-2</v>
      </c>
      <c r="CT43" s="21">
        <f t="shared" ref="CT43:CT64" si="144">(CJ43-CJ$71)/CJ$72</f>
        <v>8.0847847272574019E-2</v>
      </c>
      <c r="CU43" s="21">
        <f t="shared" ref="CU43:CU70" si="145">(CL43-CK$71)/CK$72</f>
        <v>-3.2783707179972352E-2</v>
      </c>
      <c r="CV43" s="21">
        <f t="shared" ref="CV43:CV64" si="146">(CL43-CL$72)/CL$73</f>
        <v>-3.6254163466640642E-2</v>
      </c>
      <c r="CW43" s="108">
        <v>33</v>
      </c>
      <c r="CX43" s="108">
        <f t="shared" si="122"/>
        <v>78.404074999999992</v>
      </c>
      <c r="CY43" s="108">
        <f t="shared" si="57"/>
        <v>15.595925000000008</v>
      </c>
      <c r="CZ43" s="21">
        <f t="shared" ref="CZ43:CZ70" si="147">(CY43-CY$71)/CY$72</f>
        <v>6.6130448286663215E-2</v>
      </c>
      <c r="DA43" s="24">
        <f t="shared" si="115"/>
        <v>0.62383700000000031</v>
      </c>
      <c r="DB43" s="21">
        <f t="shared" ref="DB43:DB72" si="148">(DA43-DA$71)/DA$72</f>
        <v>0.18131538152792198</v>
      </c>
      <c r="DC43" s="108">
        <v>8</v>
      </c>
      <c r="DD43" s="108">
        <v>11</v>
      </c>
      <c r="DE43" s="108">
        <f t="shared" si="123"/>
        <v>14.533782500000001</v>
      </c>
      <c r="DF43" s="108">
        <v>54</v>
      </c>
      <c r="DG43" s="108">
        <f t="shared" si="124"/>
        <v>124</v>
      </c>
      <c r="DH43" s="108">
        <f t="shared" si="125"/>
        <v>82.416600476568703</v>
      </c>
      <c r="DI43" s="248">
        <f t="shared" si="126"/>
        <v>1.5045512588844718</v>
      </c>
      <c r="DJ43" s="49">
        <f t="shared" si="127"/>
        <v>0.63348057888589226</v>
      </c>
      <c r="DK43" s="108">
        <v>11</v>
      </c>
      <c r="DL43" s="108">
        <v>2</v>
      </c>
      <c r="DM43" s="108">
        <f t="shared" si="128"/>
        <v>13</v>
      </c>
      <c r="DN43" s="108">
        <f t="shared" si="129"/>
        <v>7.2676727561556795</v>
      </c>
      <c r="DO43" s="248">
        <f t="shared" si="130"/>
        <v>1.7887431693989071</v>
      </c>
      <c r="DP43" s="49">
        <f t="shared" si="131"/>
        <v>0.36944557441886711</v>
      </c>
      <c r="DQ43" s="108">
        <f t="shared" si="58"/>
        <v>19</v>
      </c>
      <c r="DR43" s="108">
        <f t="shared" si="132"/>
        <v>12.41215</v>
      </c>
      <c r="DS43" s="108">
        <f t="shared" si="133"/>
        <v>10.883856829802776</v>
      </c>
      <c r="DT43" s="108">
        <f t="shared" si="59"/>
        <v>-3.5337825000000009</v>
      </c>
      <c r="DU43" s="108">
        <f t="shared" si="60"/>
        <v>6.5878499999999995</v>
      </c>
      <c r="DV43" s="108">
        <f t="shared" si="116"/>
        <v>-2.8838568298027756</v>
      </c>
      <c r="DW43" s="21">
        <f t="shared" ref="DW43:DW65" si="149">(DT43-DT$71)/DT$72</f>
        <v>-0.20401116113841886</v>
      </c>
      <c r="DX43" s="21">
        <f t="shared" ref="DX43:DX65" si="150">(DU43-DU$71)/DU$72</f>
        <v>0.20506053561551588</v>
      </c>
      <c r="DY43" s="21">
        <f t="shared" ref="DY43:DY65" si="151">(DV43-DV$71)/DV$72</f>
        <v>-0.14715076536377183</v>
      </c>
      <c r="DZ43" s="21">
        <f t="shared" si="61"/>
        <v>2.011081925684257E-2</v>
      </c>
      <c r="EA43" s="21">
        <f t="shared" si="62"/>
        <v>0.13705135538306387</v>
      </c>
      <c r="EB43" s="24">
        <f t="shared" si="117"/>
        <v>2.3848194113487556E-2</v>
      </c>
      <c r="EC43" s="108">
        <v>9</v>
      </c>
      <c r="ED43" s="108">
        <f t="shared" si="102"/>
        <v>24</v>
      </c>
      <c r="EE43" s="21">
        <v>0.79400000000000004</v>
      </c>
      <c r="EF43" s="21">
        <v>0.151</v>
      </c>
      <c r="EG43" s="21">
        <f t="shared" si="103"/>
        <v>0.17130937740001953</v>
      </c>
      <c r="EH43" s="28">
        <v>0</v>
      </c>
      <c r="EI43" s="66">
        <v>61074</v>
      </c>
      <c r="EJ43" s="28">
        <v>65316</v>
      </c>
      <c r="EK43" s="23">
        <f t="shared" si="89"/>
        <v>0.56747182776913596</v>
      </c>
      <c r="EL43" s="23">
        <f t="shared" si="63"/>
        <v>0.26413689375953142</v>
      </c>
      <c r="EM43" s="28">
        <v>14248</v>
      </c>
      <c r="EN43" s="28">
        <v>125537</v>
      </c>
      <c r="EO43" s="28">
        <f t="shared" si="134"/>
        <v>61689.925000000003</v>
      </c>
      <c r="EP43" s="28">
        <v>53824</v>
      </c>
      <c r="EQ43" s="28">
        <f t="shared" si="64"/>
        <v>68072</v>
      </c>
      <c r="ER43" s="28">
        <f t="shared" si="135"/>
        <v>80400.5</v>
      </c>
      <c r="ES43" s="28">
        <f t="shared" si="136"/>
        <v>47515.157048940833</v>
      </c>
      <c r="ET43" s="28">
        <f t="shared" si="65"/>
        <v>63847.074999999997</v>
      </c>
      <c r="EU43" s="28">
        <f t="shared" si="66"/>
        <v>-12328.5</v>
      </c>
      <c r="EV43" s="28">
        <f t="shared" si="67"/>
        <v>-33267.157048940833</v>
      </c>
      <c r="EW43" s="21">
        <f t="shared" ref="EW43:EW65" si="152">(EU43-EU$71)/EU$72</f>
        <v>-7.9221103274198595E-2</v>
      </c>
      <c r="EX43" s="30">
        <f t="shared" ref="EX43:EX65" si="153">(EV43-EV$71)/EV$72</f>
        <v>-0.15319850837515606</v>
      </c>
      <c r="EY43" s="201">
        <f t="shared" ref="EY43:EY65" si="154">(ET43-ET$71)/ET$72</f>
        <v>0.23721804428156218</v>
      </c>
      <c r="EZ43" s="214">
        <f t="shared" si="97"/>
        <v>-4.6970486881969892E-2</v>
      </c>
      <c r="FA43" s="28">
        <v>59674.06</v>
      </c>
      <c r="FB43">
        <f t="shared" si="104"/>
        <v>-65316</v>
      </c>
      <c r="FC43" s="28">
        <f t="shared" si="105"/>
        <v>1399.9400000000023</v>
      </c>
      <c r="FD43" s="21">
        <v>-0.34200000000000003</v>
      </c>
      <c r="FE43" s="21">
        <f t="shared" ref="FE43:FE64" si="155">(FC43-FC$72)/FC$73</f>
        <v>2.5088556602203918E-3</v>
      </c>
      <c r="FF43" s="23">
        <f t="shared" si="70"/>
        <v>0.10695370926673041</v>
      </c>
      <c r="FG43" s="21">
        <f t="shared" si="71"/>
        <v>2.0951409879775888E-2</v>
      </c>
      <c r="FH43" s="66">
        <v>21943</v>
      </c>
      <c r="FI43" s="66">
        <f t="shared" si="114"/>
        <v>75767</v>
      </c>
      <c r="FJ43" s="66">
        <f t="shared" si="137"/>
        <v>86307.585385226368</v>
      </c>
      <c r="FK43" s="191">
        <f t="shared" si="138"/>
        <v>0.87787185404180423</v>
      </c>
      <c r="FL43" s="24">
        <f t="shared" si="139"/>
        <v>4.9168773972863351E-2</v>
      </c>
      <c r="FM43" s="23">
        <f t="shared" si="140"/>
        <v>0.36015060625062689</v>
      </c>
      <c r="FN43" s="23">
        <f t="shared" si="72"/>
        <v>0.12679369494603943</v>
      </c>
    </row>
    <row r="44" spans="1:170" x14ac:dyDescent="0.25">
      <c r="A44" s="7" t="s">
        <v>111</v>
      </c>
      <c r="B44" s="7" t="s">
        <v>101</v>
      </c>
      <c r="C44" s="315">
        <f t="shared" si="108"/>
        <v>45</v>
      </c>
      <c r="D44" s="315">
        <v>0</v>
      </c>
      <c r="E44" s="315">
        <v>0</v>
      </c>
      <c r="F44" s="315">
        <v>45</v>
      </c>
      <c r="G44" s="315">
        <v>0</v>
      </c>
      <c r="H44" s="315">
        <v>0</v>
      </c>
      <c r="I44" s="312">
        <v>0</v>
      </c>
      <c r="J44" s="312">
        <v>0</v>
      </c>
      <c r="K44" s="331"/>
      <c r="L44" s="11">
        <v>2</v>
      </c>
      <c r="M44" s="327">
        <f t="shared" si="109"/>
        <v>4.4444444444444446E-2</v>
      </c>
      <c r="N44" s="327">
        <f>M44/M73</f>
        <v>6.9672181494591162E-4</v>
      </c>
      <c r="O44" s="11">
        <v>29</v>
      </c>
      <c r="P44" s="327">
        <f t="shared" si="110"/>
        <v>0.64444444444444449</v>
      </c>
      <c r="Q44" s="321">
        <f>P44/P73</f>
        <v>4.3638097200480883E-2</v>
      </c>
      <c r="R44" s="327">
        <f t="shared" si="111"/>
        <v>0.19444444444444445</v>
      </c>
      <c r="S44" s="321">
        <f>R44/R73</f>
        <v>3.7730497977349073E-3</v>
      </c>
      <c r="T44" s="321">
        <f t="shared" si="112"/>
        <v>1.1432065661329654E-2</v>
      </c>
      <c r="U44" s="320">
        <v>22648</v>
      </c>
      <c r="V44" s="320">
        <f>U44/C44</f>
        <v>503.28888888888889</v>
      </c>
      <c r="W44" s="320"/>
      <c r="X44" s="321">
        <f>V44/V73</f>
        <v>6.4629359976736359E-3</v>
      </c>
      <c r="Y44" s="322">
        <f t="shared" si="113"/>
        <v>9.4444137958672458E-3</v>
      </c>
      <c r="Z44" s="322">
        <v>-0.38100000000000001</v>
      </c>
      <c r="AA44" s="323">
        <v>-0.32</v>
      </c>
      <c r="AB44" s="314">
        <v>39</v>
      </c>
      <c r="AC44" s="203">
        <v>0.17003335781198889</v>
      </c>
      <c r="AD44" s="124">
        <f t="shared" si="93"/>
        <v>-0.31283131583219348</v>
      </c>
      <c r="AE44" s="339">
        <v>39</v>
      </c>
      <c r="AF44" s="257">
        <v>0</v>
      </c>
      <c r="AG44" s="257">
        <f>AT44*BK$32</f>
        <v>29822.655300244252</v>
      </c>
      <c r="AH44" s="21"/>
      <c r="AI44" s="57" t="e">
        <f>AU44*BK$9</f>
        <v>#DIV/0!</v>
      </c>
      <c r="AJ44" s="59"/>
      <c r="AK44" s="56" t="e">
        <f>SUM(AL44:AM44)</f>
        <v>#DIV/0!</v>
      </c>
      <c r="AL44" s="56" t="e">
        <f>AW44*BK$24</f>
        <v>#DIV/0!</v>
      </c>
      <c r="AM44" s="59"/>
      <c r="AN44" s="59">
        <f>AS44*BK$35</f>
        <v>15054.953132335995</v>
      </c>
      <c r="AO44" s="59">
        <f>AVERAGE(AF44,AR44,AN44)</f>
        <v>10501.502671271683</v>
      </c>
      <c r="AP44" s="257">
        <f>AVERAGE(AF44:AG44)</f>
        <v>14911.327650122126</v>
      </c>
      <c r="AQ44" s="283">
        <f>AO44-(AO$72*BE44)</f>
        <v>12250.840126394074</v>
      </c>
      <c r="AR44" s="56">
        <f>AP44+(AP$72*BF44)</f>
        <v>16449.554881479053</v>
      </c>
      <c r="AS44" s="59">
        <f>AB44*BE44</f>
        <v>0.25808463815091376</v>
      </c>
      <c r="AT44" s="59">
        <f>AB44*BF44</f>
        <v>0.5286043931874207</v>
      </c>
      <c r="AU44" s="21" t="e">
        <f>AB44*BG44</f>
        <v>#DIV/0!</v>
      </c>
      <c r="AV44" s="21"/>
      <c r="AW44" s="21" t="e">
        <f>AB44*BC44</f>
        <v>#DIV/0!</v>
      </c>
      <c r="AX44" s="21"/>
      <c r="AY44" s="21"/>
      <c r="AZ44" s="21"/>
      <c r="BA44" s="21"/>
      <c r="BB44" s="24"/>
      <c r="BC44" s="24" t="e">
        <f>DZ44/BK$19</f>
        <v>#DIV/0!</v>
      </c>
      <c r="BD44" s="24"/>
      <c r="BE44" s="277">
        <f>FN44/BK$26</f>
        <v>6.6175548243824047E-3</v>
      </c>
      <c r="BF44" s="24">
        <f>FG44/BK$29</f>
        <v>1.3553958799677452E-2</v>
      </c>
      <c r="BG44" s="210" t="e">
        <f>AC44/BK$5</f>
        <v>#DIV/0!</v>
      </c>
      <c r="BL44">
        <v>16</v>
      </c>
      <c r="BM44">
        <v>16</v>
      </c>
      <c r="BN44">
        <f t="shared" si="94"/>
        <v>0</v>
      </c>
      <c r="BO44">
        <v>102</v>
      </c>
      <c r="BP44">
        <v>24</v>
      </c>
      <c r="BQ44" s="108">
        <v>102.58906</v>
      </c>
      <c r="BR44">
        <f t="shared" si="99"/>
        <v>-86</v>
      </c>
      <c r="BS44">
        <v>27</v>
      </c>
      <c r="BT44">
        <v>13</v>
      </c>
      <c r="BV44" s="28">
        <v>0</v>
      </c>
      <c r="BW44" s="28">
        <f>AVERAGE(AQ44,AR44,BV44)</f>
        <v>9566.7983359577102</v>
      </c>
      <c r="BX44" s="436">
        <f>BW44-(BZ44*BW$72)</f>
        <v>9566.7983359577102</v>
      </c>
      <c r="BY44" s="21"/>
      <c r="BZ44" s="21"/>
      <c r="CC44">
        <v>12</v>
      </c>
      <c r="CD44">
        <f t="shared" si="50"/>
        <v>25</v>
      </c>
      <c r="CE44" s="28">
        <f t="shared" si="118"/>
        <v>150.98214300000001</v>
      </c>
      <c r="CF44" s="108">
        <f t="shared" si="119"/>
        <v>84.848010000000002</v>
      </c>
      <c r="CG44" s="28">
        <f t="shared" si="120"/>
        <v>166.26148499999999</v>
      </c>
      <c r="CH44" s="108">
        <f t="shared" si="121"/>
        <v>127.81117604090576</v>
      </c>
      <c r="CI44" s="108">
        <v>122.30768999999999</v>
      </c>
      <c r="CJ44" s="108">
        <f t="shared" si="95"/>
        <v>-103.81117604090576</v>
      </c>
      <c r="CK44" s="108">
        <f t="shared" si="96"/>
        <v>-98.307689999999994</v>
      </c>
      <c r="CL44" s="108">
        <f t="shared" si="100"/>
        <v>-86.589060000000003</v>
      </c>
      <c r="CM44" s="21">
        <v>-0.84</v>
      </c>
      <c r="CN44" s="28">
        <f t="shared" si="54"/>
        <v>-125.98214300000001</v>
      </c>
      <c r="CO44" s="108">
        <f t="shared" si="55"/>
        <v>-71.848010000000002</v>
      </c>
      <c r="CP44" s="21">
        <f t="shared" si="141"/>
        <v>-0.73276571913320931</v>
      </c>
      <c r="CQ44" s="21">
        <f t="shared" si="142"/>
        <v>-0.70147020806598781</v>
      </c>
      <c r="CR44" s="28">
        <f t="shared" si="56"/>
        <v>-139.26148499999999</v>
      </c>
      <c r="CS44" s="21">
        <f t="shared" si="143"/>
        <v>-0.74267880071390502</v>
      </c>
      <c r="CT44" s="21">
        <f t="shared" si="144"/>
        <v>-0.69536683721729942</v>
      </c>
      <c r="CU44" s="21">
        <f t="shared" si="145"/>
        <v>-0.62115172736789637</v>
      </c>
      <c r="CV44" s="21">
        <f t="shared" si="146"/>
        <v>-0.81772853551197433</v>
      </c>
      <c r="CW44" s="108">
        <v>54</v>
      </c>
      <c r="CX44" s="108">
        <f t="shared" si="122"/>
        <v>122.310357</v>
      </c>
      <c r="CY44" s="108">
        <f t="shared" si="57"/>
        <v>-98.310356999999996</v>
      </c>
      <c r="CZ44" s="21">
        <f t="shared" si="147"/>
        <v>-0.70001120348058699</v>
      </c>
      <c r="DA44" s="24">
        <f t="shared" si="115"/>
        <v>-2.5207783846153844</v>
      </c>
      <c r="DB44" s="21">
        <f t="shared" si="148"/>
        <v>-0.89807619016410312</v>
      </c>
      <c r="DC44" s="108">
        <v>97</v>
      </c>
      <c r="DD44" s="108">
        <v>138</v>
      </c>
      <c r="DE44" s="108">
        <f t="shared" si="123"/>
        <v>22.6727007</v>
      </c>
      <c r="DF44" s="108">
        <v>14</v>
      </c>
      <c r="DG44" s="108">
        <f t="shared" si="124"/>
        <v>26</v>
      </c>
      <c r="DH44" s="108">
        <f t="shared" si="125"/>
        <v>128.56989674344717</v>
      </c>
      <c r="DI44" s="49">
        <f t="shared" si="126"/>
        <v>0.20222463157049353</v>
      </c>
      <c r="DJ44" s="49">
        <f t="shared" si="127"/>
        <v>-0.85558619235729283</v>
      </c>
      <c r="DK44" s="108">
        <v>7</v>
      </c>
      <c r="DL44" s="108">
        <v>9</v>
      </c>
      <c r="DM44" s="108">
        <f t="shared" si="128"/>
        <v>16</v>
      </c>
      <c r="DN44" s="108">
        <f t="shared" si="129"/>
        <v>11.337569499602861</v>
      </c>
      <c r="DO44" s="248">
        <f t="shared" si="130"/>
        <v>1.4112372145159029</v>
      </c>
      <c r="DP44" s="49">
        <f t="shared" si="131"/>
        <v>0.18836576356357682</v>
      </c>
      <c r="DQ44" s="108">
        <f t="shared" si="58"/>
        <v>104</v>
      </c>
      <c r="DR44" s="108">
        <f t="shared" si="132"/>
        <v>19.362953999999998</v>
      </c>
      <c r="DS44" s="108">
        <f t="shared" si="133"/>
        <v>16.978816654492331</v>
      </c>
      <c r="DT44" s="108">
        <f t="shared" si="59"/>
        <v>115.32729929999999</v>
      </c>
      <c r="DU44" s="108">
        <f t="shared" si="60"/>
        <v>84.637045999999998</v>
      </c>
      <c r="DV44" s="108">
        <f t="shared" si="116"/>
        <v>80.021183345507666</v>
      </c>
      <c r="DW44" s="21">
        <f t="shared" si="149"/>
        <v>3.4715443231540966</v>
      </c>
      <c r="DX44" s="21">
        <f t="shared" si="150"/>
        <v>3.5902942542376692</v>
      </c>
      <c r="DY44" s="21">
        <f t="shared" si="151"/>
        <v>4.0831355610019866</v>
      </c>
      <c r="DZ44" s="23">
        <f t="shared" si="61"/>
        <v>0.3108769802530954</v>
      </c>
      <c r="EA44" s="23">
        <f t="shared" si="62"/>
        <v>0.49468123420100585</v>
      </c>
      <c r="EB44" s="23">
        <f t="shared" si="117"/>
        <v>0.49925876233752209</v>
      </c>
      <c r="EC44" s="108">
        <v>14</v>
      </c>
      <c r="ED44" s="108">
        <f t="shared" si="102"/>
        <v>40</v>
      </c>
      <c r="EE44" s="21">
        <v>1.431</v>
      </c>
      <c r="EF44" s="21">
        <v>-0.27200000000000002</v>
      </c>
      <c r="EG44" s="21">
        <f t="shared" si="103"/>
        <v>-0.25554640163398079</v>
      </c>
      <c r="EH44" s="28">
        <v>22648</v>
      </c>
      <c r="EI44" s="66">
        <v>22648</v>
      </c>
      <c r="EJ44" s="28">
        <v>96937</v>
      </c>
      <c r="EK44" s="21">
        <f t="shared" si="89"/>
        <v>-0.59459820337707536</v>
      </c>
      <c r="EL44" s="23">
        <f t="shared" si="63"/>
        <v>0.34799927420951038</v>
      </c>
      <c r="EM44" s="28">
        <v>0</v>
      </c>
      <c r="EN44" s="28">
        <v>22648</v>
      </c>
      <c r="EO44" s="28">
        <f t="shared" si="134"/>
        <v>96236.28300000001</v>
      </c>
      <c r="EP44" s="28">
        <v>8318</v>
      </c>
      <c r="EQ44" s="28">
        <f t="shared" si="64"/>
        <v>8318</v>
      </c>
      <c r="ER44" s="28">
        <f t="shared" si="135"/>
        <v>125424.78</v>
      </c>
      <c r="ES44" s="28">
        <f t="shared" si="136"/>
        <v>74123.644996347692</v>
      </c>
      <c r="ET44" s="28">
        <f t="shared" si="65"/>
        <v>-73588.28300000001</v>
      </c>
      <c r="EU44" s="28">
        <f t="shared" si="66"/>
        <v>-117106.78</v>
      </c>
      <c r="EV44" s="28">
        <f t="shared" si="67"/>
        <v>-74123.644996347692</v>
      </c>
      <c r="EW44" s="21">
        <f t="shared" si="152"/>
        <v>-0.32993458574830398</v>
      </c>
      <c r="EX44" s="30">
        <f t="shared" si="153"/>
        <v>-0.34134662700705909</v>
      </c>
      <c r="EY44" s="30">
        <f t="shared" si="154"/>
        <v>-0.31226127828004502</v>
      </c>
      <c r="EZ44" s="201">
        <f t="shared" si="97"/>
        <v>0.16301660659968961</v>
      </c>
      <c r="FA44" s="28">
        <v>89566.48</v>
      </c>
      <c r="FB44">
        <f t="shared" si="104"/>
        <v>-74289</v>
      </c>
      <c r="FC44" s="28">
        <f t="shared" si="105"/>
        <v>-66918.48</v>
      </c>
      <c r="FD44" s="21">
        <v>-0.39100000000000001</v>
      </c>
      <c r="FE44" s="21">
        <f t="shared" si="155"/>
        <v>-0.39875868712951251</v>
      </c>
      <c r="FF44" s="21">
        <f t="shared" si="70"/>
        <v>6.1621676839839212E-2</v>
      </c>
      <c r="FG44" s="23">
        <f t="shared" si="71"/>
        <v>0.16027008971777987</v>
      </c>
      <c r="FH44" s="66">
        <v>0</v>
      </c>
      <c r="FI44" s="66">
        <f t="shared" si="114"/>
        <v>8318</v>
      </c>
      <c r="FJ44" s="66">
        <f t="shared" si="137"/>
        <v>134639.83320095314</v>
      </c>
      <c r="FK44" s="191">
        <f t="shared" si="138"/>
        <v>6.1779636844804968E-2</v>
      </c>
      <c r="FL44" s="24">
        <f t="shared" si="139"/>
        <v>-0.41132164111187441</v>
      </c>
      <c r="FM44" s="21">
        <f t="shared" si="140"/>
        <v>-0.52128757847099494</v>
      </c>
      <c r="FN44" s="23">
        <f t="shared" si="72"/>
        <v>7.6825730226384614E-2</v>
      </c>
    </row>
    <row r="45" spans="1:170" x14ac:dyDescent="0.25">
      <c r="A45" s="9" t="s">
        <v>111</v>
      </c>
      <c r="B45" s="9" t="s">
        <v>107</v>
      </c>
      <c r="C45" s="315">
        <f t="shared" si="108"/>
        <v>66</v>
      </c>
      <c r="D45" s="315">
        <v>44</v>
      </c>
      <c r="E45" s="315">
        <v>22</v>
      </c>
      <c r="F45" s="315">
        <v>0</v>
      </c>
      <c r="G45" s="315">
        <v>0</v>
      </c>
      <c r="H45" s="315">
        <v>0</v>
      </c>
      <c r="I45" s="312">
        <v>0</v>
      </c>
      <c r="J45" s="312">
        <v>0</v>
      </c>
      <c r="K45" s="331"/>
      <c r="L45" s="11">
        <v>21.5</v>
      </c>
      <c r="M45" s="327">
        <f t="shared" si="109"/>
        <v>0.32575757575757575</v>
      </c>
      <c r="N45" s="327">
        <f>M45/M73</f>
        <v>5.106654211819466E-3</v>
      </c>
      <c r="O45" s="11">
        <v>15</v>
      </c>
      <c r="P45" s="327">
        <f t="shared" si="110"/>
        <v>0.22727272727272727</v>
      </c>
      <c r="Q45" s="321">
        <f>P45/P73</f>
        <v>1.538961108167429E-2</v>
      </c>
      <c r="R45" s="327">
        <f t="shared" si="111"/>
        <v>0.30113636363636365</v>
      </c>
      <c r="S45" s="321">
        <f>R45/R73</f>
        <v>5.843327121816724E-3</v>
      </c>
      <c r="T45" s="321">
        <f t="shared" si="112"/>
        <v>7.6773934292831717E-3</v>
      </c>
      <c r="U45" s="320">
        <v>2778</v>
      </c>
      <c r="V45" s="320">
        <f>U45/C45</f>
        <v>42.090909090909093</v>
      </c>
      <c r="W45" s="320"/>
      <c r="X45" s="321">
        <f>V45/V73</f>
        <v>5.4050637227260777E-4</v>
      </c>
      <c r="Y45" s="322">
        <f t="shared" si="113"/>
        <v>4.8226386064789458E-3</v>
      </c>
      <c r="Z45" s="322">
        <v>-0.30199999999999999</v>
      </c>
      <c r="AA45" s="323">
        <v>-0.78500000000000003</v>
      </c>
      <c r="AB45" s="314">
        <v>50</v>
      </c>
      <c r="AC45" s="202">
        <v>-0.3502019547936075</v>
      </c>
      <c r="AD45" s="124">
        <f t="shared" si="93"/>
        <v>-0.78836419301296401</v>
      </c>
      <c r="AE45" s="339">
        <v>50</v>
      </c>
      <c r="AF45" s="257"/>
      <c r="AG45" s="257"/>
      <c r="AH45" s="21"/>
      <c r="AI45" s="21"/>
      <c r="AJ45" s="44"/>
      <c r="AK45" s="59"/>
      <c r="AL45" s="70"/>
      <c r="AM45" s="59"/>
      <c r="AN45" s="59"/>
      <c r="AO45" s="59"/>
      <c r="AP45" s="257"/>
      <c r="AQ45" s="257"/>
      <c r="AR45" s="59"/>
      <c r="AS45" s="59"/>
      <c r="AT45" s="59"/>
      <c r="AU45" s="21"/>
      <c r="AV45" s="21"/>
      <c r="AW45" s="21"/>
      <c r="AX45" s="21"/>
      <c r="AY45" s="21"/>
      <c r="AZ45" s="21"/>
      <c r="BA45" s="21"/>
      <c r="BB45" s="24"/>
      <c r="BC45" s="24"/>
      <c r="BD45" s="24"/>
      <c r="BE45" s="24"/>
      <c r="BF45" s="24"/>
      <c r="BG45" s="24"/>
      <c r="BL45">
        <v>39</v>
      </c>
      <c r="BM45">
        <v>39</v>
      </c>
      <c r="BN45">
        <f t="shared" si="94"/>
        <v>0</v>
      </c>
      <c r="BO45">
        <v>149</v>
      </c>
      <c r="BP45">
        <v>68</v>
      </c>
      <c r="BQ45" s="108">
        <v>150.46395999999999</v>
      </c>
      <c r="BR45">
        <f t="shared" si="99"/>
        <v>-110</v>
      </c>
      <c r="BS45">
        <v>86</v>
      </c>
      <c r="BT45">
        <v>48</v>
      </c>
      <c r="BV45" s="28"/>
      <c r="BW45" s="28"/>
      <c r="BX45" s="28"/>
      <c r="BY45" s="21"/>
      <c r="BZ45" s="21"/>
      <c r="CC45">
        <v>26</v>
      </c>
      <c r="CD45">
        <f t="shared" si="50"/>
        <v>74</v>
      </c>
      <c r="CE45" s="28">
        <f t="shared" si="118"/>
        <v>193.56684999999999</v>
      </c>
      <c r="CF45" s="108">
        <f t="shared" si="119"/>
        <v>108.77950000000001</v>
      </c>
      <c r="CG45" s="28">
        <f t="shared" si="120"/>
        <v>213.15575000000001</v>
      </c>
      <c r="CH45" s="108">
        <f t="shared" si="121"/>
        <v>163.86048210372536</v>
      </c>
      <c r="CI45" s="108">
        <v>156.80473000000001</v>
      </c>
      <c r="CJ45" s="108">
        <f t="shared" si="95"/>
        <v>-95.86048210372536</v>
      </c>
      <c r="CK45" s="108">
        <f t="shared" si="96"/>
        <v>-88.804730000000006</v>
      </c>
      <c r="CL45" s="108">
        <f t="shared" si="100"/>
        <v>-111.46395999999999</v>
      </c>
      <c r="CM45" s="21">
        <v>-1.054</v>
      </c>
      <c r="CN45" s="28">
        <f t="shared" si="54"/>
        <v>-119.56684999999999</v>
      </c>
      <c r="CO45" s="108">
        <f t="shared" si="55"/>
        <v>-60.779500000000013</v>
      </c>
      <c r="CP45" s="21">
        <f t="shared" si="141"/>
        <v>-0.69697099378396288</v>
      </c>
      <c r="CQ45" s="21">
        <f t="shared" si="142"/>
        <v>-0.59864392994722182</v>
      </c>
      <c r="CR45" s="28">
        <f t="shared" si="56"/>
        <v>-127.15575000000001</v>
      </c>
      <c r="CS45" s="21">
        <f t="shared" si="143"/>
        <v>-0.67878741268147591</v>
      </c>
      <c r="CT45" s="21">
        <f t="shared" si="144"/>
        <v>-0.64211005786435782</v>
      </c>
      <c r="CU45" s="21">
        <f t="shared" si="145"/>
        <v>-0.78846135813877283</v>
      </c>
      <c r="CV45" s="21">
        <f t="shared" si="146"/>
        <v>-1.0399503153463825</v>
      </c>
      <c r="CW45" s="108">
        <v>22</v>
      </c>
      <c r="CX45" s="108">
        <f t="shared" si="122"/>
        <v>156.80814999999998</v>
      </c>
      <c r="CY45" s="108">
        <f t="shared" si="57"/>
        <v>-88.808149999999983</v>
      </c>
      <c r="CZ45" s="21">
        <f t="shared" si="147"/>
        <v>-0.6360986919088869</v>
      </c>
      <c r="DA45" s="24">
        <f t="shared" si="115"/>
        <v>-1.7761629999999997</v>
      </c>
      <c r="DB45" s="21">
        <f t="shared" si="148"/>
        <v>-0.64248640508634369</v>
      </c>
      <c r="DC45" s="108">
        <v>36</v>
      </c>
      <c r="DD45" s="108">
        <v>40</v>
      </c>
      <c r="DE45" s="108">
        <f t="shared" si="123"/>
        <v>29.067565000000002</v>
      </c>
      <c r="DF45" s="108">
        <v>13</v>
      </c>
      <c r="DG45" s="108">
        <f t="shared" si="124"/>
        <v>39</v>
      </c>
      <c r="DH45" s="108">
        <f t="shared" si="125"/>
        <v>164.83320095313741</v>
      </c>
      <c r="DI45" s="49">
        <f t="shared" si="126"/>
        <v>0.23660281893747742</v>
      </c>
      <c r="DJ45" s="49">
        <f t="shared" si="127"/>
        <v>-0.81627852914124599</v>
      </c>
      <c r="DK45" s="108">
        <v>11</v>
      </c>
      <c r="DL45" s="108">
        <v>6</v>
      </c>
      <c r="DM45" s="108">
        <f t="shared" si="128"/>
        <v>17</v>
      </c>
      <c r="DN45" s="108">
        <f t="shared" si="129"/>
        <v>14.535345512311359</v>
      </c>
      <c r="DO45" s="248">
        <f t="shared" si="130"/>
        <v>1.1695628415300545</v>
      </c>
      <c r="DP45" s="49">
        <f t="shared" si="131"/>
        <v>7.2440837922573248E-2</v>
      </c>
      <c r="DQ45" s="108">
        <f t="shared" si="58"/>
        <v>47</v>
      </c>
      <c r="DR45" s="108">
        <f t="shared" si="132"/>
        <v>24.824300000000001</v>
      </c>
      <c r="DS45" s="108">
        <f t="shared" si="133"/>
        <v>21.767713659605551</v>
      </c>
      <c r="DT45" s="108">
        <f t="shared" si="59"/>
        <v>10.932434999999998</v>
      </c>
      <c r="DU45" s="108">
        <f t="shared" si="60"/>
        <v>22.175699999999999</v>
      </c>
      <c r="DV45" s="108">
        <f t="shared" si="116"/>
        <v>14.232286340394449</v>
      </c>
      <c r="DW45" s="21">
        <f t="shared" si="149"/>
        <v>0.2433294171558413</v>
      </c>
      <c r="DX45" s="21">
        <f t="shared" si="150"/>
        <v>0.88115354009469515</v>
      </c>
      <c r="DY45" s="21">
        <f t="shared" si="151"/>
        <v>0.72621213585302202</v>
      </c>
      <c r="DZ45" s="21">
        <f t="shared" si="61"/>
        <v>-0.4482582052221466</v>
      </c>
      <c r="EA45" s="21">
        <f t="shared" si="62"/>
        <v>-0.26742991349716083</v>
      </c>
      <c r="EB45" s="24">
        <f t="shared" si="117"/>
        <v>-0.30002950943501283</v>
      </c>
      <c r="EC45" s="108">
        <v>21</v>
      </c>
      <c r="ED45" s="108">
        <f t="shared" si="102"/>
        <v>1</v>
      </c>
      <c r="EE45" s="21">
        <v>-0.122</v>
      </c>
      <c r="EF45" s="21">
        <v>-0.82099999999999995</v>
      </c>
      <c r="EG45" s="21">
        <f t="shared" si="103"/>
        <v>-0.81046273650978684</v>
      </c>
      <c r="EH45" s="28">
        <v>0</v>
      </c>
      <c r="EI45" s="66">
        <v>0</v>
      </c>
      <c r="EJ45" s="28">
        <v>136760</v>
      </c>
      <c r="EK45" s="21">
        <f t="shared" si="89"/>
        <v>-0.59409868737529115</v>
      </c>
      <c r="EL45" s="21">
        <f t="shared" si="63"/>
        <v>-0.30243986031429837</v>
      </c>
      <c r="EM45" s="28">
        <v>0</v>
      </c>
      <c r="EN45" s="28">
        <v>0</v>
      </c>
      <c r="EO45" s="28">
        <f t="shared" si="134"/>
        <v>123379.85</v>
      </c>
      <c r="EP45" s="28">
        <v>0</v>
      </c>
      <c r="EQ45" s="28">
        <f t="shared" si="64"/>
        <v>0</v>
      </c>
      <c r="ER45" s="28">
        <f t="shared" si="135"/>
        <v>160801</v>
      </c>
      <c r="ES45" s="28">
        <f t="shared" si="136"/>
        <v>95030.314097881666</v>
      </c>
      <c r="ET45" s="28">
        <f t="shared" si="65"/>
        <v>-123379.85</v>
      </c>
      <c r="EU45" s="28">
        <f t="shared" si="66"/>
        <v>-160801</v>
      </c>
      <c r="EV45" s="28">
        <f t="shared" si="67"/>
        <v>-95030.314097881666</v>
      </c>
      <c r="EW45" s="21">
        <f t="shared" si="152"/>
        <v>-0.43448612124010344</v>
      </c>
      <c r="EX45" s="30">
        <f t="shared" si="153"/>
        <v>-0.4376238807782809</v>
      </c>
      <c r="EY45" s="30">
        <f t="shared" si="154"/>
        <v>-0.51133258643962987</v>
      </c>
      <c r="EZ45" s="30">
        <f t="shared" si="97"/>
        <v>-0.35506725797232008</v>
      </c>
      <c r="FA45" s="28">
        <v>127607.73</v>
      </c>
      <c r="FB45">
        <f t="shared" si="104"/>
        <v>-136760</v>
      </c>
      <c r="FC45" s="28">
        <f t="shared" si="105"/>
        <v>-127607.73</v>
      </c>
      <c r="FD45" s="21">
        <v>-0.73</v>
      </c>
      <c r="FE45" s="21">
        <f t="shared" si="155"/>
        <v>-0.75521637776772976</v>
      </c>
      <c r="FF45" s="21">
        <f t="shared" si="70"/>
        <v>-0.47348795770913987</v>
      </c>
      <c r="FG45" s="21">
        <f t="shared" si="71"/>
        <v>-0.33550750040960886</v>
      </c>
      <c r="FH45" s="66">
        <v>0</v>
      </c>
      <c r="FI45" s="66">
        <f t="shared" si="114"/>
        <v>0</v>
      </c>
      <c r="FJ45" s="66">
        <f t="shared" si="137"/>
        <v>172615.17077045274</v>
      </c>
      <c r="FK45" s="191">
        <f t="shared" si="138"/>
        <v>0</v>
      </c>
      <c r="FL45" s="24">
        <f t="shared" si="139"/>
        <v>-0.44618158710199918</v>
      </c>
      <c r="FM45" s="21">
        <f t="shared" si="140"/>
        <v>-0.53493184726597431</v>
      </c>
      <c r="FN45" s="21">
        <f t="shared" si="72"/>
        <v>-0.35525836468462041</v>
      </c>
    </row>
    <row r="46" spans="1:170" x14ac:dyDescent="0.25">
      <c r="A46" s="7" t="s">
        <v>111</v>
      </c>
      <c r="B46" s="7" t="s">
        <v>112</v>
      </c>
      <c r="C46" s="315">
        <f t="shared" si="108"/>
        <v>38</v>
      </c>
      <c r="D46" s="315">
        <v>0</v>
      </c>
      <c r="E46" s="315">
        <v>11</v>
      </c>
      <c r="F46" s="315">
        <v>27</v>
      </c>
      <c r="G46" s="315">
        <v>0</v>
      </c>
      <c r="H46" s="315">
        <v>0</v>
      </c>
      <c r="I46" s="312">
        <v>0</v>
      </c>
      <c r="J46" s="312">
        <v>0</v>
      </c>
      <c r="K46" s="331"/>
      <c r="L46" s="11">
        <v>15.5</v>
      </c>
      <c r="M46" s="327">
        <f t="shared" si="109"/>
        <v>0.40789473684210525</v>
      </c>
      <c r="N46" s="327">
        <f>M46/M73</f>
        <v>6.3942561305891229E-3</v>
      </c>
      <c r="O46" s="11">
        <v>3.5</v>
      </c>
      <c r="P46" s="327">
        <f t="shared" si="110"/>
        <v>9.2105263157894732E-2</v>
      </c>
      <c r="Q46" s="321">
        <f>P46/P73</f>
        <v>6.2368423857311591E-3</v>
      </c>
      <c r="R46" s="327">
        <f t="shared" si="111"/>
        <v>0.3289473684210526</v>
      </c>
      <c r="S46" s="321">
        <f>R46/R73</f>
        <v>6.3829789811304816E-3</v>
      </c>
      <c r="T46" s="321">
        <f t="shared" si="112"/>
        <v>6.3549026943746315E-3</v>
      </c>
      <c r="U46" s="320"/>
      <c r="V46" s="320">
        <f t="shared" si="107"/>
        <v>0</v>
      </c>
      <c r="W46" s="320"/>
      <c r="X46" s="321">
        <f>V46/V73</f>
        <v>0</v>
      </c>
      <c r="Y46" s="322">
        <f t="shared" si="113"/>
        <v>3.8129416166247788E-3</v>
      </c>
      <c r="Z46" s="322">
        <v>-0.33600000000000002</v>
      </c>
      <c r="AA46" s="323">
        <v>-0.49399999999999999</v>
      </c>
      <c r="AB46" s="314">
        <v>37</v>
      </c>
      <c r="AC46" s="202">
        <v>-0.45963057769115945</v>
      </c>
      <c r="AD46" s="124">
        <f t="shared" si="93"/>
        <v>-0.49017253625099283</v>
      </c>
      <c r="AE46" s="339">
        <v>32</v>
      </c>
      <c r="AF46" s="257"/>
      <c r="AG46" s="257"/>
      <c r="AH46" s="21"/>
      <c r="AI46" s="21"/>
      <c r="AJ46" s="44"/>
      <c r="AK46" s="59"/>
      <c r="AL46" s="70"/>
      <c r="AM46" s="59"/>
      <c r="AN46" s="59"/>
      <c r="AO46" s="59"/>
      <c r="AP46" s="257"/>
      <c r="AQ46" s="257"/>
      <c r="AR46" s="59"/>
      <c r="AS46" s="59"/>
      <c r="AT46" s="59"/>
      <c r="AU46" s="21"/>
      <c r="AV46" s="21"/>
      <c r="AW46" s="21"/>
      <c r="AX46" s="21"/>
      <c r="AY46" s="21"/>
      <c r="AZ46" s="21"/>
      <c r="BA46" s="21"/>
      <c r="BB46" s="24"/>
      <c r="BC46" s="24"/>
      <c r="BD46" s="24"/>
      <c r="BE46" s="24"/>
      <c r="BF46" s="24"/>
      <c r="BG46" s="24"/>
      <c r="BL46">
        <v>27</v>
      </c>
      <c r="BM46">
        <v>27</v>
      </c>
      <c r="BN46">
        <f t="shared" si="94"/>
        <v>0</v>
      </c>
      <c r="BO46">
        <v>86</v>
      </c>
      <c r="BP46">
        <v>37</v>
      </c>
      <c r="BQ46" s="108">
        <v>86.630759999999995</v>
      </c>
      <c r="BR46">
        <f t="shared" si="99"/>
        <v>-59</v>
      </c>
      <c r="BS46">
        <v>53</v>
      </c>
      <c r="BT46">
        <v>26</v>
      </c>
      <c r="BV46" s="28"/>
      <c r="BW46" s="28"/>
      <c r="BX46" s="28"/>
      <c r="BY46" s="21"/>
      <c r="BZ46" s="21"/>
      <c r="CC46">
        <v>13</v>
      </c>
      <c r="CD46">
        <f t="shared" si="50"/>
        <v>39</v>
      </c>
      <c r="CE46" s="28">
        <f t="shared" si="118"/>
        <v>143.23946900000001</v>
      </c>
      <c r="CF46" s="108">
        <f t="shared" si="119"/>
        <v>80.496830000000003</v>
      </c>
      <c r="CG46" s="28">
        <f t="shared" si="120"/>
        <v>157.735255</v>
      </c>
      <c r="CH46" s="108">
        <f t="shared" si="121"/>
        <v>121.25675675675676</v>
      </c>
      <c r="CI46" s="108">
        <v>116.0355</v>
      </c>
      <c r="CJ46" s="108">
        <f t="shared" si="95"/>
        <v>-84.256756756756758</v>
      </c>
      <c r="CK46" s="108">
        <f t="shared" si="96"/>
        <v>-79.035499999999999</v>
      </c>
      <c r="CL46" s="108">
        <f t="shared" si="100"/>
        <v>-59.630759999999995</v>
      </c>
      <c r="CM46" s="21">
        <v>-0.59899999999999998</v>
      </c>
      <c r="CN46" s="28">
        <f t="shared" si="54"/>
        <v>-104.23946900000001</v>
      </c>
      <c r="CO46" s="108">
        <f t="shared" si="55"/>
        <v>-54.496830000000003</v>
      </c>
      <c r="CP46" s="21">
        <f t="shared" si="141"/>
        <v>-0.61145044262312664</v>
      </c>
      <c r="CQ46" s="21">
        <f t="shared" si="142"/>
        <v>-0.5402780276940341</v>
      </c>
      <c r="CR46" s="28">
        <f t="shared" si="56"/>
        <v>-104.735255</v>
      </c>
      <c r="CS46" s="21">
        <f t="shared" si="143"/>
        <v>-0.56045700598381254</v>
      </c>
      <c r="CT46" s="21">
        <f t="shared" si="144"/>
        <v>-0.56438388133707984</v>
      </c>
      <c r="CU46" s="21">
        <f t="shared" si="145"/>
        <v>-0.43982905997182536</v>
      </c>
      <c r="CV46" s="21">
        <f t="shared" si="146"/>
        <v>-0.57689454593573775</v>
      </c>
      <c r="CW46" s="108">
        <v>8</v>
      </c>
      <c r="CX46" s="108">
        <f t="shared" si="122"/>
        <v>116.03803099999999</v>
      </c>
      <c r="CY46" s="108">
        <f t="shared" si="57"/>
        <v>-79.038030999999989</v>
      </c>
      <c r="CZ46" s="21">
        <f t="shared" si="147"/>
        <v>-0.57038418541114522</v>
      </c>
      <c r="DA46" s="24">
        <f t="shared" si="115"/>
        <v>-2.1361629999999998</v>
      </c>
      <c r="DB46" s="21">
        <f t="shared" si="148"/>
        <v>-0.76605667307848357</v>
      </c>
      <c r="DC46" s="108">
        <v>7</v>
      </c>
      <c r="DD46" s="108">
        <v>12</v>
      </c>
      <c r="DE46" s="108">
        <f t="shared" si="123"/>
        <v>21.509998100000001</v>
      </c>
      <c r="DF46" s="108">
        <v>6</v>
      </c>
      <c r="DG46" s="108">
        <f t="shared" si="124"/>
        <v>19</v>
      </c>
      <c r="DH46" s="108">
        <f t="shared" si="125"/>
        <v>105.49324861000794</v>
      </c>
      <c r="DI46" s="49">
        <f t="shared" si="126"/>
        <v>0.1801063124924708</v>
      </c>
      <c r="DJ46" s="49">
        <f t="shared" si="127"/>
        <v>-0.88087604920585238</v>
      </c>
      <c r="DK46" s="108">
        <v>2</v>
      </c>
      <c r="DL46" s="108">
        <v>3</v>
      </c>
      <c r="DM46" s="108">
        <f t="shared" si="128"/>
        <v>5</v>
      </c>
      <c r="DN46" s="108">
        <f t="shared" si="129"/>
        <v>9.3026211278792701</v>
      </c>
      <c r="DO46" s="49">
        <f t="shared" si="130"/>
        <v>0.53748292349726767</v>
      </c>
      <c r="DP46" s="49">
        <f t="shared" si="131"/>
        <v>-0.23075149725072666</v>
      </c>
      <c r="DQ46" s="108">
        <f t="shared" si="58"/>
        <v>9</v>
      </c>
      <c r="DR46" s="108">
        <f t="shared" si="132"/>
        <v>18.369982</v>
      </c>
      <c r="DS46" s="108">
        <f t="shared" si="133"/>
        <v>16.108108108108109</v>
      </c>
      <c r="DT46" s="108">
        <f t="shared" si="59"/>
        <v>-9.5099981000000007</v>
      </c>
      <c r="DU46" s="108">
        <f t="shared" si="60"/>
        <v>-9.3699820000000003</v>
      </c>
      <c r="DV46" s="108">
        <f t="shared" si="116"/>
        <v>-9.1081081081081088</v>
      </c>
      <c r="DW46" s="21">
        <f t="shared" si="149"/>
        <v>-0.38881439270293661</v>
      </c>
      <c r="DX46" s="21">
        <f t="shared" si="150"/>
        <v>-0.48707972630989327</v>
      </c>
      <c r="DY46" s="21">
        <f t="shared" si="151"/>
        <v>-0.46474744005087926</v>
      </c>
      <c r="DZ46" s="21">
        <f t="shared" si="61"/>
        <v>-0.5175463526635935</v>
      </c>
      <c r="EA46" s="21">
        <f t="shared" si="62"/>
        <v>-0.52139538078324543</v>
      </c>
      <c r="EB46" s="24">
        <f t="shared" si="117"/>
        <v>-0.53947477101552965</v>
      </c>
      <c r="EC46" s="108">
        <v>12</v>
      </c>
      <c r="ED46" s="108">
        <f t="shared" si="102"/>
        <v>-4</v>
      </c>
      <c r="EE46" s="21">
        <v>-0.32200000000000001</v>
      </c>
      <c r="EF46" s="21">
        <v>-0.53</v>
      </c>
      <c r="EG46" s="21">
        <f t="shared" si="103"/>
        <v>-0.51317090945180333</v>
      </c>
      <c r="EH46" s="28">
        <v>0</v>
      </c>
      <c r="EI46" s="66">
        <v>0</v>
      </c>
      <c r="EJ46" s="28">
        <v>83273</v>
      </c>
      <c r="EK46" s="21">
        <f t="shared" si="89"/>
        <v>-0.71834491121707089</v>
      </c>
      <c r="EL46" s="21">
        <f t="shared" si="63"/>
        <v>-0.58035776354481827</v>
      </c>
      <c r="EM46" s="28">
        <v>0</v>
      </c>
      <c r="EN46" s="28">
        <v>0</v>
      </c>
      <c r="EO46" s="28">
        <f t="shared" si="134"/>
        <v>91301.089000000007</v>
      </c>
      <c r="EP46" s="28">
        <v>9349</v>
      </c>
      <c r="EQ46" s="28">
        <f t="shared" si="64"/>
        <v>9349</v>
      </c>
      <c r="ER46" s="28">
        <f t="shared" si="135"/>
        <v>118992.74</v>
      </c>
      <c r="ES46" s="28">
        <f t="shared" si="136"/>
        <v>70322.432432432426</v>
      </c>
      <c r="ET46" s="28">
        <f t="shared" si="65"/>
        <v>-91301.089000000007</v>
      </c>
      <c r="EU46" s="28">
        <f t="shared" si="66"/>
        <v>-109643.74</v>
      </c>
      <c r="EV46" s="28">
        <f t="shared" si="67"/>
        <v>-70322.432432432426</v>
      </c>
      <c r="EW46" s="21">
        <f t="shared" si="152"/>
        <v>-0.31207702263270837</v>
      </c>
      <c r="EX46" s="30">
        <f t="shared" si="153"/>
        <v>-0.32384167177592782</v>
      </c>
      <c r="EY46" s="30">
        <f t="shared" si="154"/>
        <v>-0.38307872135422949</v>
      </c>
      <c r="EZ46" s="30">
        <f t="shared" si="97"/>
        <v>-0.4532215313196889</v>
      </c>
      <c r="FA46" s="28">
        <v>76608.850000000006</v>
      </c>
      <c r="FB46">
        <f t="shared" si="104"/>
        <v>-83273</v>
      </c>
      <c r="FC46" s="28">
        <f t="shared" si="105"/>
        <v>-76608.850000000006</v>
      </c>
      <c r="FD46" s="21">
        <v>-0.44</v>
      </c>
      <c r="FE46" s="21">
        <f t="shared" si="155"/>
        <v>-0.45567497644977706</v>
      </c>
      <c r="FF46" s="21">
        <f t="shared" si="70"/>
        <v>-0.4637593001398479</v>
      </c>
      <c r="FG46" s="21">
        <f t="shared" si="71"/>
        <v>-0.44237389718031839</v>
      </c>
      <c r="FH46" s="66">
        <v>11219</v>
      </c>
      <c r="FI46" s="66">
        <f t="shared" si="114"/>
        <v>20568</v>
      </c>
      <c r="FJ46" s="66">
        <f t="shared" si="137"/>
        <v>110473.70929308975</v>
      </c>
      <c r="FK46" s="191">
        <f t="shared" si="138"/>
        <v>0.18618004348376263</v>
      </c>
      <c r="FL46" s="24">
        <f t="shared" si="139"/>
        <v>-0.34112712916488014</v>
      </c>
      <c r="FM46" s="21">
        <f t="shared" si="140"/>
        <v>-0.56745779839619459</v>
      </c>
      <c r="FN46" s="21">
        <f t="shared" si="72"/>
        <v>-0.47304546717997431</v>
      </c>
    </row>
    <row r="47" spans="1:170" x14ac:dyDescent="0.25">
      <c r="A47" s="9" t="s">
        <v>111</v>
      </c>
      <c r="B47" s="9" t="s">
        <v>89</v>
      </c>
      <c r="C47" s="315">
        <f t="shared" si="108"/>
        <v>110</v>
      </c>
      <c r="D47" s="315">
        <v>0</v>
      </c>
      <c r="E47" s="315">
        <v>0</v>
      </c>
      <c r="F47" s="315">
        <v>0</v>
      </c>
      <c r="G47" s="315">
        <v>110</v>
      </c>
      <c r="H47" s="315">
        <v>0</v>
      </c>
      <c r="I47" s="312">
        <v>0</v>
      </c>
      <c r="J47" s="312">
        <v>0</v>
      </c>
      <c r="K47" s="331"/>
      <c r="L47" s="11">
        <v>170.5</v>
      </c>
      <c r="M47" s="324">
        <f t="shared" si="109"/>
        <v>1.55</v>
      </c>
      <c r="N47" s="327">
        <f>M47/M73</f>
        <v>2.4298173296238668E-2</v>
      </c>
      <c r="O47" s="11">
        <v>10</v>
      </c>
      <c r="P47" s="327">
        <f t="shared" si="110"/>
        <v>9.0909090909090912E-2</v>
      </c>
      <c r="Q47" s="321">
        <f>P47/P73</f>
        <v>6.1558444326697166E-3</v>
      </c>
      <c r="R47" s="327">
        <f t="shared" si="111"/>
        <v>1.1852272727272728</v>
      </c>
      <c r="S47" s="334">
        <f>R47/R73</f>
        <v>2.2998453539829596E-2</v>
      </c>
      <c r="T47" s="334">
        <f t="shared" si="112"/>
        <v>1.976259108034643E-2</v>
      </c>
      <c r="U47" s="320">
        <v>120</v>
      </c>
      <c r="V47" s="320">
        <f>U47/C47</f>
        <v>1.0909090909090908</v>
      </c>
      <c r="W47" s="320"/>
      <c r="X47" s="321">
        <f>V47/V73</f>
        <v>1.4008804464948793E-5</v>
      </c>
      <c r="Y47" s="322">
        <f t="shared" si="113"/>
        <v>1.1863158169993837E-2</v>
      </c>
      <c r="Z47" s="333">
        <v>1.59</v>
      </c>
      <c r="AA47" s="324">
        <v>0.25900000000000001</v>
      </c>
      <c r="AB47" s="314">
        <v>96</v>
      </c>
      <c r="AC47" s="203">
        <v>0.5294380111504291</v>
      </c>
      <c r="AD47" s="126">
        <f t="shared" si="93"/>
        <v>0.44816803519978282</v>
      </c>
      <c r="AE47" s="339">
        <v>80</v>
      </c>
      <c r="AF47" s="257">
        <v>135791.0327358208</v>
      </c>
      <c r="AG47" s="257">
        <f>AT47*BK$32</f>
        <v>143765.06941367689</v>
      </c>
      <c r="AH47" s="21">
        <f>C47*BA47</f>
        <v>2.0287687815993736</v>
      </c>
      <c r="AI47" s="57" t="e">
        <f>AU47*BK$9</f>
        <v>#DIV/0!</v>
      </c>
      <c r="AJ47" s="56" t="e">
        <f>AV47*BK$16</f>
        <v>#DIV/0!</v>
      </c>
      <c r="AK47" s="56" t="e">
        <f>SUM(AL47:AM47)</f>
        <v>#DIV/0!</v>
      </c>
      <c r="AL47" s="56" t="e">
        <f>AW47*BK$24</f>
        <v>#DIV/0!</v>
      </c>
      <c r="AM47" s="59"/>
      <c r="AN47" s="59">
        <f>AS47*BK$35</f>
        <v>82541.014562006472</v>
      </c>
      <c r="AO47" s="59">
        <f>AVERAGE(AF47,AR47,AN47)</f>
        <v>120374.18531490298</v>
      </c>
      <c r="AP47" s="257">
        <f>AVERAGE(AF47:AG47)</f>
        <v>139778.05107474886</v>
      </c>
      <c r="AQ47" s="283">
        <f>AO47-(AO$72*BE47)</f>
        <v>124270.52995174465</v>
      </c>
      <c r="AR47" s="56">
        <f>AP47+(AP$72*BF47)</f>
        <v>142790.50864688167</v>
      </c>
      <c r="AS47" s="59">
        <f>AB47*BE47</f>
        <v>1.4149873260043382</v>
      </c>
      <c r="AT47" s="59">
        <f>AB47*BF47</f>
        <v>2.5482253848248608</v>
      </c>
      <c r="AU47" s="21" t="e">
        <f>AB47*BG47</f>
        <v>#DIV/0!</v>
      </c>
      <c r="AV47" s="21" t="e">
        <f>AB47*BB47</f>
        <v>#DIV/0!</v>
      </c>
      <c r="AW47" s="21" t="e">
        <f t="shared" ref="AW47:AW48" si="156">AB47*BC47</f>
        <v>#DIV/0!</v>
      </c>
      <c r="AX47" s="21"/>
      <c r="AY47" s="21"/>
      <c r="AZ47" s="21"/>
      <c r="BA47" s="21">
        <f>AA47/BH$2</f>
        <v>1.8443352559994304E-2</v>
      </c>
      <c r="BB47" s="24" t="e">
        <f>FF47/BK$14</f>
        <v>#DIV/0!</v>
      </c>
      <c r="BC47" s="24" t="e">
        <f>DZ47/BK$19</f>
        <v>#DIV/0!</v>
      </c>
      <c r="BD47" s="24"/>
      <c r="BE47" s="277">
        <f>FN47/BK$26</f>
        <v>1.473945131254519E-2</v>
      </c>
      <c r="BF47" s="24">
        <f>FG47/BK$29</f>
        <v>2.6544014425258968E-2</v>
      </c>
      <c r="BG47" s="210" t="e">
        <f>AC47/BK$5</f>
        <v>#DIV/0!</v>
      </c>
      <c r="BL47">
        <v>436</v>
      </c>
      <c r="BM47">
        <v>423</v>
      </c>
      <c r="BN47">
        <f t="shared" si="94"/>
        <v>13</v>
      </c>
      <c r="BO47">
        <v>249</v>
      </c>
      <c r="BP47">
        <v>560</v>
      </c>
      <c r="BQ47" s="108">
        <v>250.77325999999999</v>
      </c>
      <c r="BR47">
        <f t="shared" si="99"/>
        <v>187</v>
      </c>
      <c r="BS47">
        <v>738</v>
      </c>
      <c r="BT47">
        <v>343</v>
      </c>
      <c r="BV47" s="28">
        <v>0</v>
      </c>
      <c r="BW47" s="28">
        <f>AVERAGE(AQ47,AR47,BV47)</f>
        <v>89020.346199542109</v>
      </c>
      <c r="BX47" s="436">
        <f>BW47-(BZ47*BW$72)</f>
        <v>89020.346199542109</v>
      </c>
      <c r="BY47" s="21"/>
      <c r="BZ47" s="21"/>
      <c r="CC47">
        <v>166</v>
      </c>
      <c r="CD47">
        <f t="shared" si="50"/>
        <v>509</v>
      </c>
      <c r="CE47" s="28">
        <f t="shared" si="118"/>
        <v>371.64835199999999</v>
      </c>
      <c r="CF47" s="108">
        <f t="shared" si="119"/>
        <v>208.85664000000003</v>
      </c>
      <c r="CG47" s="28">
        <f t="shared" si="120"/>
        <v>409.25904000000003</v>
      </c>
      <c r="CH47" s="108">
        <f t="shared" si="121"/>
        <v>314.61212563915268</v>
      </c>
      <c r="CI47" s="108">
        <v>301.06509</v>
      </c>
      <c r="CJ47" s="108">
        <f t="shared" si="95"/>
        <v>245.38787436084732</v>
      </c>
      <c r="CK47" s="108">
        <f t="shared" si="96"/>
        <v>258.93491</v>
      </c>
      <c r="CL47" s="108">
        <f t="shared" si="100"/>
        <v>172.22674000000001</v>
      </c>
      <c r="CM47" s="21">
        <v>1.599</v>
      </c>
      <c r="CN47" s="28">
        <f t="shared" si="54"/>
        <v>137.35164800000001</v>
      </c>
      <c r="CO47" s="108">
        <f t="shared" si="55"/>
        <v>134.14335999999997</v>
      </c>
      <c r="CP47" s="23">
        <f t="shared" si="141"/>
        <v>0.73652971663579159</v>
      </c>
      <c r="CQ47" s="23">
        <f t="shared" si="142"/>
        <v>1.2121862734013145</v>
      </c>
      <c r="CR47" s="28">
        <f t="shared" si="56"/>
        <v>328.74095999999997</v>
      </c>
      <c r="CS47" s="23">
        <f t="shared" si="143"/>
        <v>1.7273344461992797</v>
      </c>
      <c r="CT47" s="23">
        <f t="shared" si="144"/>
        <v>1.6437015415232514</v>
      </c>
      <c r="CU47" s="23">
        <f t="shared" si="145"/>
        <v>1.1196543034370137</v>
      </c>
      <c r="CV47" s="21">
        <f t="shared" si="146"/>
        <v>1.4944217736456995</v>
      </c>
      <c r="CW47" s="108">
        <v>34</v>
      </c>
      <c r="CX47" s="108">
        <f t="shared" si="122"/>
        <v>301.07164799999998</v>
      </c>
      <c r="CY47" s="108">
        <f t="shared" si="57"/>
        <v>258.92835200000002</v>
      </c>
      <c r="CZ47" s="23">
        <f t="shared" si="147"/>
        <v>1.7028014402369915</v>
      </c>
      <c r="DA47" s="24">
        <f t="shared" si="115"/>
        <v>2.6971703333333337</v>
      </c>
      <c r="DB47" s="23">
        <f t="shared" si="148"/>
        <v>0.89298859163080158</v>
      </c>
      <c r="DC47" s="108">
        <v>50</v>
      </c>
      <c r="DD47" s="108">
        <v>68</v>
      </c>
      <c r="DE47" s="108">
        <f t="shared" si="123"/>
        <v>55.809724799999998</v>
      </c>
      <c r="DF47" s="108">
        <v>131</v>
      </c>
      <c r="DG47" s="108">
        <f t="shared" si="124"/>
        <v>297</v>
      </c>
      <c r="DH47" s="108">
        <f t="shared" si="125"/>
        <v>263.73312152501984</v>
      </c>
      <c r="DI47" s="49">
        <f t="shared" si="126"/>
        <v>1.1261384170581858</v>
      </c>
      <c r="DJ47" s="49">
        <f t="shared" si="127"/>
        <v>0.20080725657396525</v>
      </c>
      <c r="DK47" s="108">
        <v>9</v>
      </c>
      <c r="DL47" s="108">
        <v>8</v>
      </c>
      <c r="DM47" s="108">
        <f t="shared" si="128"/>
        <v>17</v>
      </c>
      <c r="DN47" s="108">
        <f t="shared" si="129"/>
        <v>23.256552819698175</v>
      </c>
      <c r="DO47" s="49">
        <f t="shared" si="130"/>
        <v>0.73097677595628407</v>
      </c>
      <c r="DP47" s="49">
        <f t="shared" si="131"/>
        <v>-0.13793751709563484</v>
      </c>
      <c r="DQ47" s="108">
        <f t="shared" si="58"/>
        <v>59</v>
      </c>
      <c r="DR47" s="108">
        <f t="shared" si="132"/>
        <v>47.662655999999998</v>
      </c>
      <c r="DS47" s="108">
        <f t="shared" si="133"/>
        <v>41.794010226442659</v>
      </c>
      <c r="DT47" s="108">
        <f t="shared" si="59"/>
        <v>12.190275200000002</v>
      </c>
      <c r="DU47" s="108">
        <f t="shared" si="60"/>
        <v>11.337344000000002</v>
      </c>
      <c r="DV47" s="108">
        <f t="shared" si="116"/>
        <v>8.2059897735573415</v>
      </c>
      <c r="DW47" s="21">
        <f t="shared" si="149"/>
        <v>0.28222576047915782</v>
      </c>
      <c r="DX47" s="21">
        <f t="shared" si="150"/>
        <v>0.41106070037305692</v>
      </c>
      <c r="DY47" s="21">
        <f t="shared" si="151"/>
        <v>0.41871623558678145</v>
      </c>
      <c r="DZ47" s="23">
        <f t="shared" si="61"/>
        <v>1.3660572747692492</v>
      </c>
      <c r="EA47" s="23">
        <f t="shared" si="62"/>
        <v>1.0138187639476812</v>
      </c>
      <c r="EB47" s="23">
        <f t="shared" si="117"/>
        <v>1.3374552150391339</v>
      </c>
      <c r="EC47" s="108">
        <v>35</v>
      </c>
      <c r="ED47" s="108">
        <f t="shared" si="102"/>
        <v>-1</v>
      </c>
      <c r="EE47" s="21">
        <v>-0.20200000000000001</v>
      </c>
      <c r="EF47" s="21">
        <v>1.149</v>
      </c>
      <c r="EG47" s="21">
        <f t="shared" si="103"/>
        <v>1.0703163302342746</v>
      </c>
      <c r="EH47" s="28">
        <v>15713</v>
      </c>
      <c r="EI47" s="66">
        <v>122996</v>
      </c>
      <c r="EJ47" s="28">
        <v>216432</v>
      </c>
      <c r="EK47" s="21">
        <f t="shared" si="89"/>
        <v>0.11612106315656523</v>
      </c>
      <c r="EL47" s="23">
        <f t="shared" si="63"/>
        <v>0.65516246257010791</v>
      </c>
      <c r="EM47" s="28">
        <v>22625</v>
      </c>
      <c r="EN47" s="28">
        <v>65714</v>
      </c>
      <c r="EO47" s="28">
        <f t="shared" si="134"/>
        <v>236889.31200000003</v>
      </c>
      <c r="EP47" s="28">
        <v>74966</v>
      </c>
      <c r="EQ47" s="28">
        <f t="shared" si="64"/>
        <v>97591</v>
      </c>
      <c r="ER47" s="28">
        <f t="shared" si="135"/>
        <v>308737.91999999998</v>
      </c>
      <c r="ES47" s="28">
        <f t="shared" si="136"/>
        <v>182458.2030679328</v>
      </c>
      <c r="ET47" s="28">
        <f t="shared" si="65"/>
        <v>-171175.31200000003</v>
      </c>
      <c r="EU47" s="28">
        <f t="shared" si="66"/>
        <v>-211146.91999999998</v>
      </c>
      <c r="EV47" s="28">
        <f t="shared" si="67"/>
        <v>-159833.2030679328</v>
      </c>
      <c r="EW47" s="21">
        <f t="shared" si="152"/>
        <v>-0.55495384538639314</v>
      </c>
      <c r="EX47" s="30">
        <f t="shared" si="153"/>
        <v>-0.73604751565659576</v>
      </c>
      <c r="EY47" s="30">
        <f t="shared" si="154"/>
        <v>-0.702423281464989</v>
      </c>
      <c r="EZ47" s="201">
        <f t="shared" si="97"/>
        <v>0.50805412276084194</v>
      </c>
      <c r="FA47" s="28">
        <v>204606.89</v>
      </c>
      <c r="FB47">
        <f t="shared" si="104"/>
        <v>-200719</v>
      </c>
      <c r="FC47" s="28">
        <f t="shared" si="105"/>
        <v>-81610.890000000014</v>
      </c>
      <c r="FD47" s="21">
        <v>-1.077</v>
      </c>
      <c r="FE47" s="21">
        <f t="shared" si="155"/>
        <v>-0.48505440735195482</v>
      </c>
      <c r="FF47" s="23">
        <f t="shared" si="70"/>
        <v>0.53866505227555384</v>
      </c>
      <c r="FG47" s="23">
        <f t="shared" si="71"/>
        <v>0.31387225210597042</v>
      </c>
      <c r="FH47" s="66">
        <v>112514</v>
      </c>
      <c r="FI47" s="66">
        <f t="shared" si="114"/>
        <v>187480</v>
      </c>
      <c r="FJ47" s="66">
        <f t="shared" si="137"/>
        <v>276184.2732327244</v>
      </c>
      <c r="FK47" s="191">
        <f t="shared" si="138"/>
        <v>0.67882214220800874</v>
      </c>
      <c r="FL47" s="24">
        <f t="shared" si="139"/>
        <v>-6.3147558046163468E-2</v>
      </c>
      <c r="FM47" s="21">
        <f t="shared" si="140"/>
        <v>4.441361467547375E-2</v>
      </c>
      <c r="FN47" s="23">
        <f t="shared" si="72"/>
        <v>0.17111593938750749</v>
      </c>
    </row>
    <row r="48" spans="1:170" x14ac:dyDescent="0.25">
      <c r="A48" s="7" t="s">
        <v>114</v>
      </c>
      <c r="B48" s="7" t="s">
        <v>115</v>
      </c>
      <c r="C48" s="315">
        <f t="shared" si="108"/>
        <v>28</v>
      </c>
      <c r="D48" s="335">
        <v>0</v>
      </c>
      <c r="E48" s="335">
        <v>28</v>
      </c>
      <c r="F48" s="312">
        <v>0</v>
      </c>
      <c r="G48" s="312">
        <v>0</v>
      </c>
      <c r="H48" s="336">
        <v>0</v>
      </c>
      <c r="I48" s="312">
        <v>0</v>
      </c>
      <c r="J48" s="336">
        <v>0</v>
      </c>
      <c r="K48" s="335"/>
      <c r="L48" s="11">
        <v>42</v>
      </c>
      <c r="M48" s="324">
        <f t="shared" si="109"/>
        <v>1.5</v>
      </c>
      <c r="N48" s="327">
        <f>M48/M73</f>
        <v>2.3514361254424517E-2</v>
      </c>
      <c r="O48" s="11">
        <v>6.5</v>
      </c>
      <c r="P48" s="327">
        <f t="shared" si="110"/>
        <v>0.23214285714285715</v>
      </c>
      <c r="Q48" s="321">
        <f>P48/P73</f>
        <v>1.5719388461995883E-2</v>
      </c>
      <c r="R48" s="327">
        <f t="shared" si="111"/>
        <v>1.1830357142857142</v>
      </c>
      <c r="S48" s="334">
        <f>R48/R73</f>
        <v>2.2955927978565698E-2</v>
      </c>
      <c r="T48" s="334">
        <f t="shared" si="112"/>
        <v>2.1565618056317359E-2</v>
      </c>
      <c r="U48" s="320">
        <v>13056</v>
      </c>
      <c r="V48" s="320">
        <f>U48/C48</f>
        <v>466.28571428571428</v>
      </c>
      <c r="W48" s="320"/>
      <c r="X48" s="321">
        <f>V48/V73</f>
        <v>5.9877632798752568E-3</v>
      </c>
      <c r="Y48" s="322">
        <f t="shared" si="113"/>
        <v>1.5334476145740518E-2</v>
      </c>
      <c r="Z48" s="333">
        <v>0.23</v>
      </c>
      <c r="AA48" s="323">
        <v>0.217</v>
      </c>
      <c r="AB48" s="314">
        <v>27</v>
      </c>
      <c r="AC48" s="202">
        <v>-4.8114728893702358E-2</v>
      </c>
      <c r="AD48" s="126">
        <f t="shared" si="93"/>
        <v>0.22308498295937446</v>
      </c>
      <c r="AE48" s="339">
        <v>26</v>
      </c>
      <c r="AF48" s="257">
        <v>25571.081148559733</v>
      </c>
      <c r="AG48" s="257">
        <v>0</v>
      </c>
      <c r="AH48" s="21">
        <f>C48*BA48</f>
        <v>0</v>
      </c>
      <c r="AI48" s="58"/>
      <c r="AJ48" s="59"/>
      <c r="AK48" s="56" t="e">
        <f>SUM(AL48:AM48)</f>
        <v>#DIV/0!</v>
      </c>
      <c r="AL48" s="56" t="e">
        <f>AW48*BK$24</f>
        <v>#DIV/0!</v>
      </c>
      <c r="AM48" s="59"/>
      <c r="AN48" s="59">
        <v>0</v>
      </c>
      <c r="AO48" s="59">
        <f>AVERAGE(AF48,AR48,AN48)</f>
        <v>12785.540574279867</v>
      </c>
      <c r="AP48" s="257">
        <f>AVERAGE(AF48:AG48)</f>
        <v>12785.540574279867</v>
      </c>
      <c r="AQ48" s="283">
        <f>AO48-(AO$72*BE48)</f>
        <v>12785.540574279867</v>
      </c>
      <c r="AR48" s="56">
        <f>AP48+(AP$72*BF48)</f>
        <v>12785.540574279867</v>
      </c>
      <c r="AS48" s="59"/>
      <c r="AT48" s="59"/>
      <c r="AU48" s="21"/>
      <c r="AV48" s="21"/>
      <c r="AW48" s="21" t="e">
        <f t="shared" si="156"/>
        <v>#DIV/0!</v>
      </c>
      <c r="AX48" s="21"/>
      <c r="AY48" s="21"/>
      <c r="AZ48" s="21"/>
      <c r="BA48" s="21"/>
      <c r="BB48" s="24"/>
      <c r="BC48" s="24" t="e">
        <f>DZ48/BK$19</f>
        <v>#DIV/0!</v>
      </c>
      <c r="BD48" s="24"/>
      <c r="BE48" s="24"/>
      <c r="BF48" s="24"/>
      <c r="BG48" s="210"/>
      <c r="BL48">
        <v>160</v>
      </c>
      <c r="BM48">
        <v>160</v>
      </c>
      <c r="BN48">
        <f t="shared" si="94"/>
        <v>0</v>
      </c>
      <c r="BO48">
        <v>63</v>
      </c>
      <c r="BP48">
        <v>123</v>
      </c>
      <c r="BQ48" s="108">
        <v>63.833190000000002</v>
      </c>
      <c r="BR48">
        <f t="shared" si="99"/>
        <v>97</v>
      </c>
      <c r="BS48">
        <v>191</v>
      </c>
      <c r="BT48">
        <v>78</v>
      </c>
      <c r="BV48" s="28">
        <f>BY48*CB$4</f>
        <v>29312.629352946726</v>
      </c>
      <c r="BW48" s="28">
        <f>AVERAGE(AQ48,AR48,BV48)</f>
        <v>18294.570167168818</v>
      </c>
      <c r="BX48" s="436">
        <f>BW48-(BZ48*BW$72)</f>
        <v>16107.466712074638</v>
      </c>
      <c r="BY48" s="21">
        <f>AE48*BZ48</f>
        <v>0.41002866389903936</v>
      </c>
      <c r="BZ48" s="21">
        <f>FM48/CB3</f>
        <v>1.5770333226886129E-2</v>
      </c>
      <c r="CC48">
        <v>91</v>
      </c>
      <c r="CD48">
        <f t="shared" si="50"/>
        <v>169</v>
      </c>
      <c r="CE48" s="28">
        <f t="shared" si="118"/>
        <v>104.526099</v>
      </c>
      <c r="CF48" s="108">
        <f t="shared" si="119"/>
        <v>58.740930000000006</v>
      </c>
      <c r="CG48" s="28">
        <f t="shared" si="120"/>
        <v>115.104105</v>
      </c>
      <c r="CH48" s="108">
        <f t="shared" si="121"/>
        <v>88.484660336011686</v>
      </c>
      <c r="CI48" s="108">
        <v>84.67456</v>
      </c>
      <c r="CJ48" s="108">
        <f t="shared" si="95"/>
        <v>34.515339663988314</v>
      </c>
      <c r="CK48" s="108">
        <f t="shared" si="96"/>
        <v>38.32544</v>
      </c>
      <c r="CL48" s="108">
        <f t="shared" si="100"/>
        <v>96.166809999999998</v>
      </c>
      <c r="CM48" s="21">
        <v>0.79500000000000004</v>
      </c>
      <c r="CN48" s="28">
        <f t="shared" si="54"/>
        <v>64.473900999999998</v>
      </c>
      <c r="CO48" s="108">
        <f t="shared" si="55"/>
        <v>19.259069999999994</v>
      </c>
      <c r="CP48" s="23">
        <f t="shared" si="141"/>
        <v>0.3299015333342874</v>
      </c>
      <c r="CQ48" s="21">
        <f t="shared" si="142"/>
        <v>0.14491308531936148</v>
      </c>
      <c r="CR48" s="28">
        <f t="shared" si="56"/>
        <v>75.895894999999996</v>
      </c>
      <c r="CS48" s="23">
        <f t="shared" si="143"/>
        <v>0.39287419574775639</v>
      </c>
      <c r="CT48" s="23">
        <f t="shared" si="144"/>
        <v>0.23119690473568152</v>
      </c>
      <c r="CU48" s="23">
        <f t="shared" si="145"/>
        <v>0.60807199336707474</v>
      </c>
      <c r="CV48" s="21">
        <f t="shared" si="146"/>
        <v>0.81493469957985398</v>
      </c>
      <c r="CW48" s="108">
        <v>7</v>
      </c>
      <c r="CX48" s="108">
        <f t="shared" si="122"/>
        <v>84.676400999999998</v>
      </c>
      <c r="CY48" s="108">
        <f t="shared" si="57"/>
        <v>38.323599000000002</v>
      </c>
      <c r="CZ48" s="23">
        <f t="shared" si="147"/>
        <v>0.21899837965490487</v>
      </c>
      <c r="DA48" s="24">
        <f t="shared" si="115"/>
        <v>1.4193925555555555</v>
      </c>
      <c r="DB48" s="23">
        <f t="shared" si="148"/>
        <v>0.45439041820191001</v>
      </c>
      <c r="DC48" s="108">
        <v>4</v>
      </c>
      <c r="DD48" s="108">
        <v>8</v>
      </c>
      <c r="DE48" s="108">
        <f t="shared" si="123"/>
        <v>15.6964851</v>
      </c>
      <c r="DF48" s="108">
        <v>73</v>
      </c>
      <c r="DG48" s="108">
        <f t="shared" si="124"/>
        <v>164</v>
      </c>
      <c r="DH48" s="108">
        <f t="shared" si="125"/>
        <v>85.713264495631449</v>
      </c>
      <c r="DI48" s="248">
        <f t="shared" si="126"/>
        <v>1.9133561294746695</v>
      </c>
      <c r="DJ48" s="49">
        <f t="shared" si="127"/>
        <v>1.1009038319708289</v>
      </c>
      <c r="DK48" s="108">
        <v>0</v>
      </c>
      <c r="DL48" s="108">
        <v>0</v>
      </c>
      <c r="DM48" s="108">
        <f t="shared" si="128"/>
        <v>0</v>
      </c>
      <c r="DN48" s="108">
        <f t="shared" si="129"/>
        <v>7.5583796664019065</v>
      </c>
      <c r="DO48" s="49">
        <f t="shared" si="130"/>
        <v>0</v>
      </c>
      <c r="DP48" s="49">
        <f t="shared" si="131"/>
        <v>-0.48856810879264834</v>
      </c>
      <c r="DQ48" s="108">
        <f t="shared" si="58"/>
        <v>4</v>
      </c>
      <c r="DR48" s="108">
        <f t="shared" si="132"/>
        <v>13.405121999999999</v>
      </c>
      <c r="DS48" s="108">
        <f t="shared" si="133"/>
        <v>11.754565376186997</v>
      </c>
      <c r="DT48" s="108">
        <f t="shared" si="59"/>
        <v>-7.6964851000000003</v>
      </c>
      <c r="DU48" s="108">
        <f t="shared" si="60"/>
        <v>-9.4051219999999986</v>
      </c>
      <c r="DV48" s="108">
        <f t="shared" si="116"/>
        <v>-7.7545653761869975</v>
      </c>
      <c r="DW48" s="21">
        <f t="shared" si="149"/>
        <v>-0.33273491275842731</v>
      </c>
      <c r="DX48" s="21">
        <f t="shared" si="150"/>
        <v>-0.4886038562044841</v>
      </c>
      <c r="DY48" s="21">
        <f t="shared" si="151"/>
        <v>-0.39568199723956482</v>
      </c>
      <c r="DZ48" s="23">
        <f t="shared" si="61"/>
        <v>0.21147191862121045</v>
      </c>
      <c r="EA48" s="21">
        <f t="shared" si="62"/>
        <v>9.7643146796299041E-3</v>
      </c>
      <c r="EB48" s="24">
        <f t="shared" si="117"/>
        <v>7.4477179241869931E-2</v>
      </c>
      <c r="EC48" s="108">
        <v>9</v>
      </c>
      <c r="ED48" s="108">
        <f t="shared" si="102"/>
        <v>-2</v>
      </c>
      <c r="EE48" s="21">
        <v>-0.24199999999999999</v>
      </c>
      <c r="EF48" s="21">
        <v>0.53600000000000003</v>
      </c>
      <c r="EG48" s="21">
        <f t="shared" si="103"/>
        <v>0.55070102468489046</v>
      </c>
      <c r="EH48" s="28">
        <v>13056</v>
      </c>
      <c r="EI48" s="66">
        <v>13056</v>
      </c>
      <c r="EJ48" s="28">
        <v>63288</v>
      </c>
      <c r="EK48" s="23">
        <f t="shared" ref="EK48:EK70" si="157">(0.75*DJ48)+(0.25*DP48)</f>
        <v>0.70353584677995951</v>
      </c>
      <c r="EL48" s="21">
        <f t="shared" si="63"/>
        <v>0.12527518594959453</v>
      </c>
      <c r="EM48" s="28">
        <v>0</v>
      </c>
      <c r="EN48" s="28">
        <v>15771</v>
      </c>
      <c r="EO48" s="28">
        <f t="shared" si="134"/>
        <v>66625.119000000006</v>
      </c>
      <c r="EP48" s="28">
        <v>0</v>
      </c>
      <c r="EQ48" s="28">
        <f t="shared" si="64"/>
        <v>0</v>
      </c>
      <c r="ER48" s="28">
        <f t="shared" si="135"/>
        <v>86832.54</v>
      </c>
      <c r="ES48" s="28">
        <f t="shared" si="136"/>
        <v>51316.369612856099</v>
      </c>
      <c r="ET48" s="28">
        <f t="shared" si="65"/>
        <v>-50854.119000000006</v>
      </c>
      <c r="EU48" s="28">
        <f t="shared" si="66"/>
        <v>-86832.54</v>
      </c>
      <c r="EV48" s="28">
        <f t="shared" si="67"/>
        <v>-51316.369612856099</v>
      </c>
      <c r="EW48" s="21">
        <f t="shared" si="152"/>
        <v>-0.25749438020516213</v>
      </c>
      <c r="EX48" s="30">
        <f t="shared" si="153"/>
        <v>-0.23631689562027169</v>
      </c>
      <c r="EY48" s="30">
        <f t="shared" si="154"/>
        <v>-0.221367979673987</v>
      </c>
      <c r="EZ48" s="214">
        <f t="shared" si="97"/>
        <v>-4.9840450702986733E-2</v>
      </c>
      <c r="FA48" s="28">
        <v>57769.69</v>
      </c>
      <c r="FB48">
        <f t="shared" si="104"/>
        <v>-50232</v>
      </c>
      <c r="FC48" s="28">
        <f t="shared" si="105"/>
        <v>-44713.69</v>
      </c>
      <c r="FD48" s="21">
        <v>-0.26</v>
      </c>
      <c r="FE48" s="21">
        <f t="shared" si="155"/>
        <v>-0.26833907962889947</v>
      </c>
      <c r="FF48" s="21">
        <f t="shared" si="70"/>
        <v>3.8335959303131467E-2</v>
      </c>
      <c r="FG48" s="21">
        <f t="shared" si="71"/>
        <v>-8.8668169440330749E-2</v>
      </c>
      <c r="FH48" s="66">
        <v>0</v>
      </c>
      <c r="FI48" s="66">
        <f t="shared" si="114"/>
        <v>0</v>
      </c>
      <c r="FJ48" s="66">
        <f t="shared" si="137"/>
        <v>89759.888800635425</v>
      </c>
      <c r="FK48" s="191">
        <f t="shared" si="138"/>
        <v>0</v>
      </c>
      <c r="FL48" s="24">
        <f t="shared" si="139"/>
        <v>-0.44618158710199918</v>
      </c>
      <c r="FM48" s="23">
        <f t="shared" si="140"/>
        <v>0.24364887322717604</v>
      </c>
      <c r="FN48" s="21">
        <f t="shared" si="72"/>
        <v>-2.7832640512308146E-2</v>
      </c>
    </row>
    <row r="49" spans="1:170" x14ac:dyDescent="0.25">
      <c r="A49" s="9" t="s">
        <v>114</v>
      </c>
      <c r="B49" s="9" t="s">
        <v>116</v>
      </c>
      <c r="C49" s="315">
        <f t="shared" si="108"/>
        <v>78</v>
      </c>
      <c r="D49" s="335">
        <v>59</v>
      </c>
      <c r="E49" s="335">
        <v>7</v>
      </c>
      <c r="F49" s="312">
        <v>0</v>
      </c>
      <c r="G49" s="312">
        <v>0</v>
      </c>
      <c r="H49" s="336">
        <v>11</v>
      </c>
      <c r="I49" s="312">
        <v>0</v>
      </c>
      <c r="J49" s="336">
        <v>1</v>
      </c>
      <c r="K49" s="335"/>
      <c r="L49" s="99">
        <v>51</v>
      </c>
      <c r="M49" s="327">
        <f t="shared" si="109"/>
        <v>0.65384615384615385</v>
      </c>
      <c r="N49" s="327">
        <f>M49/M73</f>
        <v>1.0249849777569662E-2</v>
      </c>
      <c r="O49" s="11">
        <v>11</v>
      </c>
      <c r="P49" s="327">
        <f t="shared" si="110"/>
        <v>0.14102564102564102</v>
      </c>
      <c r="Q49" s="321">
        <f>P49/P73</f>
        <v>9.549450978885073E-3</v>
      </c>
      <c r="R49" s="327">
        <f t="shared" si="111"/>
        <v>0.52564102564102566</v>
      </c>
      <c r="S49" s="321">
        <f>R49/R73</f>
        <v>1.0199673079591069E-2</v>
      </c>
      <c r="T49" s="321">
        <f t="shared" si="112"/>
        <v>1.0074750077898514E-2</v>
      </c>
      <c r="U49" s="320">
        <v>14577</v>
      </c>
      <c r="V49" s="320">
        <f>U49/C49</f>
        <v>186.88461538461539</v>
      </c>
      <c r="W49" s="320"/>
      <c r="X49" s="321">
        <f>V49/V73</f>
        <v>2.399860864894385E-3</v>
      </c>
      <c r="Y49" s="322">
        <f t="shared" si="113"/>
        <v>7.0047943926968628E-3</v>
      </c>
      <c r="Z49" s="322">
        <v>0.123</v>
      </c>
      <c r="AA49" s="323">
        <v>-0.64800000000000002</v>
      </c>
      <c r="AB49" s="314">
        <v>82</v>
      </c>
      <c r="AC49" s="202">
        <v>-0.56651919881685642</v>
      </c>
      <c r="AD49" s="124">
        <f t="shared" si="93"/>
        <v>-0.63796609222870404</v>
      </c>
      <c r="AE49" s="339">
        <v>72</v>
      </c>
      <c r="AF49" s="261"/>
      <c r="AG49" s="261"/>
      <c r="AH49" s="21"/>
      <c r="AI49" s="21"/>
      <c r="AJ49" s="44"/>
      <c r="AK49" s="59"/>
      <c r="AL49" s="70"/>
      <c r="AM49" s="59"/>
      <c r="AN49" s="59"/>
      <c r="AO49" s="59"/>
      <c r="AP49" s="257"/>
      <c r="AQ49" s="257"/>
      <c r="AR49" s="59"/>
      <c r="AS49" s="59"/>
      <c r="AT49" s="59"/>
      <c r="AU49" s="21"/>
      <c r="AV49" s="21"/>
      <c r="AW49" s="21"/>
      <c r="AX49" s="21"/>
      <c r="AY49" s="21"/>
      <c r="AZ49" s="21"/>
      <c r="BA49" s="21"/>
      <c r="BB49" s="24"/>
      <c r="BC49" s="24"/>
      <c r="BD49" s="24"/>
      <c r="BE49" s="24"/>
      <c r="BF49" s="24"/>
      <c r="BG49" s="24"/>
      <c r="BL49">
        <v>107</v>
      </c>
      <c r="BM49">
        <v>107</v>
      </c>
      <c r="BN49">
        <f t="shared" si="94"/>
        <v>0</v>
      </c>
      <c r="BO49">
        <v>177</v>
      </c>
      <c r="BP49">
        <v>120</v>
      </c>
      <c r="BQ49" s="108">
        <v>177.82104000000001</v>
      </c>
      <c r="BR49">
        <f t="shared" si="99"/>
        <v>-70</v>
      </c>
      <c r="BS49">
        <v>164</v>
      </c>
      <c r="BT49">
        <v>97</v>
      </c>
      <c r="BV49" s="28"/>
      <c r="BW49" s="28"/>
      <c r="BX49" s="28"/>
      <c r="BY49" s="21"/>
      <c r="BZ49" s="21"/>
      <c r="CC49">
        <v>85</v>
      </c>
      <c r="CD49">
        <f t="shared" si="50"/>
        <v>182</v>
      </c>
      <c r="CE49" s="28">
        <f t="shared" si="118"/>
        <v>317.449634</v>
      </c>
      <c r="CF49" s="108">
        <f t="shared" si="119"/>
        <v>178.39838</v>
      </c>
      <c r="CG49" s="28">
        <f t="shared" si="120"/>
        <v>349.57542999999998</v>
      </c>
      <c r="CH49" s="108">
        <f t="shared" si="121"/>
        <v>268.73119065010957</v>
      </c>
      <c r="CI49" s="108">
        <v>257.15976000000001</v>
      </c>
      <c r="CJ49" s="108">
        <f t="shared" si="95"/>
        <v>-148.73119065010957</v>
      </c>
      <c r="CK49" s="108">
        <f t="shared" si="96"/>
        <v>-137.15976000000001</v>
      </c>
      <c r="CL49" s="108">
        <f t="shared" si="100"/>
        <v>-70.821040000000011</v>
      </c>
      <c r="CM49" s="21">
        <v>-0.69699999999999995</v>
      </c>
      <c r="CN49" s="28">
        <f t="shared" si="54"/>
        <v>-135.449634</v>
      </c>
      <c r="CO49" s="108">
        <f t="shared" si="55"/>
        <v>-81.398380000000003</v>
      </c>
      <c r="CP49" s="21">
        <f t="shared" si="141"/>
        <v>-0.78559046775988317</v>
      </c>
      <c r="CQ49" s="21">
        <f t="shared" si="142"/>
        <v>-0.7901929902432745</v>
      </c>
      <c r="CR49" s="28">
        <f t="shared" si="56"/>
        <v>-185.57542999999998</v>
      </c>
      <c r="CS49" s="21">
        <f t="shared" si="143"/>
        <v>-0.98711354435463239</v>
      </c>
      <c r="CT49" s="21">
        <f t="shared" si="144"/>
        <v>-0.99625822172727485</v>
      </c>
      <c r="CU49" s="21">
        <f t="shared" si="145"/>
        <v>-0.51509535712368237</v>
      </c>
      <c r="CV49" s="21">
        <f t="shared" si="146"/>
        <v>-0.6768637493675258</v>
      </c>
      <c r="CW49" s="108">
        <v>30</v>
      </c>
      <c r="CX49" s="108">
        <f t="shared" si="122"/>
        <v>257.16536600000001</v>
      </c>
      <c r="CY49" s="108">
        <f t="shared" si="57"/>
        <v>-137.16536600000001</v>
      </c>
      <c r="CZ49" s="21">
        <f t="shared" si="147"/>
        <v>-0.96135272259619975</v>
      </c>
      <c r="DA49" s="24">
        <f t="shared" si="115"/>
        <v>-1.6727483658536586</v>
      </c>
      <c r="DB49" s="21">
        <f t="shared" si="148"/>
        <v>-0.6069892549314202</v>
      </c>
      <c r="DC49" s="108">
        <v>57</v>
      </c>
      <c r="DD49" s="108">
        <v>68</v>
      </c>
      <c r="DE49" s="108">
        <f t="shared" si="123"/>
        <v>47.670806599999999</v>
      </c>
      <c r="DF49" s="108">
        <v>88</v>
      </c>
      <c r="DG49" s="108">
        <f t="shared" si="124"/>
        <v>173</v>
      </c>
      <c r="DH49" s="108">
        <f t="shared" si="125"/>
        <v>237.35980937251787</v>
      </c>
      <c r="DI49" s="49">
        <f t="shared" si="126"/>
        <v>0.72885127628532043</v>
      </c>
      <c r="DJ49" s="49">
        <f t="shared" si="127"/>
        <v>-0.25344674358206593</v>
      </c>
      <c r="DK49" s="108">
        <v>4</v>
      </c>
      <c r="DL49" s="108">
        <v>6</v>
      </c>
      <c r="DM49" s="108">
        <f t="shared" si="128"/>
        <v>10</v>
      </c>
      <c r="DN49" s="108">
        <f t="shared" si="129"/>
        <v>20.930897537728356</v>
      </c>
      <c r="DO49" s="49">
        <f t="shared" si="130"/>
        <v>0.47776259866423798</v>
      </c>
      <c r="DP49" s="49">
        <f t="shared" si="131"/>
        <v>-0.25939778742205127</v>
      </c>
      <c r="DQ49" s="108">
        <f t="shared" si="58"/>
        <v>61</v>
      </c>
      <c r="DR49" s="108">
        <f t="shared" si="132"/>
        <v>40.711852</v>
      </c>
      <c r="DS49" s="108">
        <f t="shared" si="133"/>
        <v>35.699050401753105</v>
      </c>
      <c r="DT49" s="108">
        <f t="shared" si="59"/>
        <v>20.329193400000001</v>
      </c>
      <c r="DU49" s="108">
        <f t="shared" si="60"/>
        <v>20.288148</v>
      </c>
      <c r="DV49" s="108">
        <f t="shared" si="116"/>
        <v>21.300949598246895</v>
      </c>
      <c r="DW49" s="21">
        <f t="shared" si="149"/>
        <v>0.53390650385783844</v>
      </c>
      <c r="DX49" s="21">
        <f t="shared" si="150"/>
        <v>0.79928460353252118</v>
      </c>
      <c r="DY49" s="21">
        <f t="shared" si="151"/>
        <v>1.0868955088077383</v>
      </c>
      <c r="DZ49" s="21">
        <f t="shared" si="61"/>
        <v>-0.60685853230151465</v>
      </c>
      <c r="EA49" s="21">
        <f t="shared" si="62"/>
        <v>-0.32092086548052134</v>
      </c>
      <c r="EB49" s="24">
        <f t="shared" si="117"/>
        <v>-0.47546978909352156</v>
      </c>
      <c r="EC49" s="108">
        <v>25</v>
      </c>
      <c r="ED49" s="108">
        <f t="shared" si="102"/>
        <v>5</v>
      </c>
      <c r="EE49" s="21">
        <v>3.6999999999999998E-2</v>
      </c>
      <c r="EF49" s="21">
        <v>-0.51400000000000001</v>
      </c>
      <c r="EG49" s="21">
        <f t="shared" si="103"/>
        <v>-0.49839781202564437</v>
      </c>
      <c r="EH49" s="28">
        <v>0</v>
      </c>
      <c r="EI49" s="66">
        <v>5624</v>
      </c>
      <c r="EJ49" s="28">
        <v>158912</v>
      </c>
      <c r="EK49" s="21">
        <f t="shared" si="157"/>
        <v>-0.25493450454206223</v>
      </c>
      <c r="EL49" s="21">
        <f t="shared" si="63"/>
        <v>-0.38937169993678206</v>
      </c>
      <c r="EM49" s="28">
        <v>5624</v>
      </c>
      <c r="EN49" s="28">
        <v>5624</v>
      </c>
      <c r="EO49" s="28">
        <f t="shared" si="134"/>
        <v>202342.95400000003</v>
      </c>
      <c r="EP49" s="28">
        <v>0</v>
      </c>
      <c r="EQ49" s="28">
        <f t="shared" si="64"/>
        <v>5624</v>
      </c>
      <c r="ER49" s="28">
        <f t="shared" si="135"/>
        <v>263713.64</v>
      </c>
      <c r="ES49" s="28">
        <f t="shared" si="136"/>
        <v>155849.71512052591</v>
      </c>
      <c r="ET49" s="28">
        <f t="shared" si="65"/>
        <v>-196718.95400000003</v>
      </c>
      <c r="EU49" s="28">
        <f t="shared" si="66"/>
        <v>-258089.64</v>
      </c>
      <c r="EV49" s="28">
        <f t="shared" si="67"/>
        <v>-150225.71512052591</v>
      </c>
      <c r="EW49" s="21">
        <f t="shared" si="152"/>
        <v>-0.66727839211503626</v>
      </c>
      <c r="EX49" s="30">
        <f t="shared" si="153"/>
        <v>-0.69180409501774431</v>
      </c>
      <c r="EY49" s="30">
        <f t="shared" si="154"/>
        <v>-0.80454913398335048</v>
      </c>
      <c r="EZ49" s="30">
        <f t="shared" si="97"/>
        <v>-0.5620035114632107</v>
      </c>
      <c r="FA49" s="28">
        <v>148912.72</v>
      </c>
      <c r="FB49">
        <f t="shared" si="104"/>
        <v>-158912</v>
      </c>
      <c r="FC49" s="28">
        <f t="shared" si="105"/>
        <v>-143288.72</v>
      </c>
      <c r="FD49" s="21">
        <v>-0.85</v>
      </c>
      <c r="FE49" s="21">
        <f t="shared" si="155"/>
        <v>-0.84731851253329338</v>
      </c>
      <c r="FF49" s="21">
        <f t="shared" si="70"/>
        <v>-0.68593477297424899</v>
      </c>
      <c r="FG49" s="21">
        <f t="shared" si="71"/>
        <v>-0.46927415729541055</v>
      </c>
      <c r="FH49" s="66">
        <v>2000</v>
      </c>
      <c r="FI49" s="66">
        <f t="shared" si="114"/>
        <v>2000</v>
      </c>
      <c r="FJ49" s="66">
        <f t="shared" si="137"/>
        <v>248565.84590945195</v>
      </c>
      <c r="FK49" s="191">
        <f t="shared" si="138"/>
        <v>8.0461577200294995E-3</v>
      </c>
      <c r="FL49" s="24">
        <f t="shared" si="139"/>
        <v>-0.44164144025308094</v>
      </c>
      <c r="FM49" s="21">
        <f t="shared" si="140"/>
        <v>-0.32961727882646974</v>
      </c>
      <c r="FN49" s="21">
        <f t="shared" si="72"/>
        <v>-0.50053437680808377</v>
      </c>
    </row>
    <row r="50" spans="1:170" x14ac:dyDescent="0.25">
      <c r="A50" s="7" t="s">
        <v>114</v>
      </c>
      <c r="B50" s="7" t="s">
        <v>100</v>
      </c>
      <c r="C50" s="315">
        <f t="shared" si="108"/>
        <v>14</v>
      </c>
      <c r="D50" s="337">
        <v>0</v>
      </c>
      <c r="E50" s="337">
        <v>14</v>
      </c>
      <c r="F50" s="312">
        <v>0</v>
      </c>
      <c r="G50" s="312">
        <v>0</v>
      </c>
      <c r="H50" s="338">
        <v>0</v>
      </c>
      <c r="I50" s="312">
        <v>0</v>
      </c>
      <c r="J50" s="338">
        <v>0</v>
      </c>
      <c r="K50" s="335"/>
      <c r="L50" s="99">
        <v>7.5</v>
      </c>
      <c r="M50" s="327">
        <f t="shared" si="109"/>
        <v>0.5357142857142857</v>
      </c>
      <c r="N50" s="327">
        <f>M50/M73</f>
        <v>8.3979861622944709E-3</v>
      </c>
      <c r="O50" s="11">
        <v>18</v>
      </c>
      <c r="P50" s="327">
        <f t="shared" si="110"/>
        <v>1.2857142857142858</v>
      </c>
      <c r="Q50" s="321">
        <f>P50/P73</f>
        <v>8.7061228404900284E-2</v>
      </c>
      <c r="R50" s="327">
        <f t="shared" si="111"/>
        <v>0.72321428571428581</v>
      </c>
      <c r="S50" s="321">
        <f>R50/R73</f>
        <v>1.4033435217085449E-2</v>
      </c>
      <c r="T50" s="321">
        <f t="shared" si="112"/>
        <v>2.8063796722945924E-2</v>
      </c>
      <c r="U50" s="320"/>
      <c r="V50" s="320">
        <f t="shared" si="107"/>
        <v>0</v>
      </c>
      <c r="W50" s="320"/>
      <c r="X50" s="321">
        <f>V50/V73</f>
        <v>0</v>
      </c>
      <c r="Y50" s="322">
        <f t="shared" si="113"/>
        <v>1.6838278033767553E-2</v>
      </c>
      <c r="Z50" s="322">
        <v>-0.52500000000000002</v>
      </c>
      <c r="AA50" s="323">
        <v>0.16200000000000001</v>
      </c>
      <c r="AB50" s="314">
        <v>22</v>
      </c>
      <c r="AC50" s="202">
        <v>4.4675487713696602E-2</v>
      </c>
      <c r="AD50" s="124">
        <f t="shared" si="93"/>
        <v>0.16947999196626329</v>
      </c>
      <c r="AE50" s="339">
        <v>37</v>
      </c>
      <c r="AF50" s="257"/>
      <c r="AG50" s="257"/>
      <c r="AH50" s="21"/>
      <c r="AI50" s="58"/>
      <c r="AJ50" s="59"/>
      <c r="AK50" s="56" t="e">
        <f>SUM(AL50:AM50)</f>
        <v>#DIV/0!</v>
      </c>
      <c r="AL50" s="56" t="e">
        <f>AW50*BK$24</f>
        <v>#DIV/0!</v>
      </c>
      <c r="AM50" s="59"/>
      <c r="AN50" s="59"/>
      <c r="AO50" s="59"/>
      <c r="AP50" s="257"/>
      <c r="AQ50" s="257"/>
      <c r="AR50" s="59"/>
      <c r="AS50" s="59"/>
      <c r="AT50" s="59"/>
      <c r="AU50" s="21"/>
      <c r="AV50" s="21"/>
      <c r="AW50" s="21" t="e">
        <f>AB50*BC50</f>
        <v>#DIV/0!</v>
      </c>
      <c r="AX50" s="21"/>
      <c r="AY50" s="21"/>
      <c r="AZ50" s="21"/>
      <c r="BA50" s="21"/>
      <c r="BB50" s="24"/>
      <c r="BC50" s="24" t="e">
        <f>DZ50/BK$19</f>
        <v>#DIV/0!</v>
      </c>
      <c r="BD50" s="24"/>
      <c r="BE50" s="24"/>
      <c r="BF50" s="24"/>
      <c r="BG50" s="210"/>
      <c r="BL50">
        <v>41</v>
      </c>
      <c r="BM50">
        <v>41</v>
      </c>
      <c r="BN50">
        <f t="shared" si="94"/>
        <v>0</v>
      </c>
      <c r="BO50">
        <v>32</v>
      </c>
      <c r="BP50">
        <v>52</v>
      </c>
      <c r="BQ50" s="108">
        <v>31.916599999999999</v>
      </c>
      <c r="BR50">
        <f t="shared" si="99"/>
        <v>9</v>
      </c>
      <c r="BS50">
        <v>62</v>
      </c>
      <c r="BT50">
        <v>40</v>
      </c>
      <c r="BV50" s="28"/>
      <c r="BW50" s="28"/>
      <c r="BX50" s="28"/>
      <c r="BY50" s="21"/>
      <c r="BZ50" s="21"/>
      <c r="CC50">
        <v>47</v>
      </c>
      <c r="CD50">
        <f t="shared" si="50"/>
        <v>87</v>
      </c>
      <c r="CE50" s="28">
        <f t="shared" si="118"/>
        <v>85.169414000000003</v>
      </c>
      <c r="CF50" s="108">
        <f t="shared" si="119"/>
        <v>47.86298</v>
      </c>
      <c r="CG50" s="28">
        <f t="shared" si="120"/>
        <v>93.788529999999994</v>
      </c>
      <c r="CH50" s="108">
        <f t="shared" si="121"/>
        <v>72.09861212563915</v>
      </c>
      <c r="CI50" s="108">
        <v>68.994079999999997</v>
      </c>
      <c r="CJ50" s="108">
        <f t="shared" si="95"/>
        <v>-20.09861212563915</v>
      </c>
      <c r="CK50" s="108">
        <f t="shared" si="96"/>
        <v>-16.994079999999997</v>
      </c>
      <c r="CL50" s="108">
        <f t="shared" si="100"/>
        <v>9.083400000000001</v>
      </c>
      <c r="CM50" s="21">
        <v>8.9999999999999993E-3</v>
      </c>
      <c r="CN50" s="28">
        <f t="shared" si="54"/>
        <v>1.8305859999999967</v>
      </c>
      <c r="CO50" s="108">
        <f t="shared" si="55"/>
        <v>-7.8629800000000003</v>
      </c>
      <c r="CP50" s="21">
        <f t="shared" si="141"/>
        <v>-1.9622682534156884E-2</v>
      </c>
      <c r="CQ50" s="21">
        <f t="shared" si="142"/>
        <v>-0.10705031864838842</v>
      </c>
      <c r="CR50" s="28">
        <f t="shared" si="56"/>
        <v>-31.788529999999994</v>
      </c>
      <c r="CS50" s="21">
        <f t="shared" si="143"/>
        <v>-0.17546034839384372</v>
      </c>
      <c r="CT50" s="21">
        <f t="shared" si="144"/>
        <v>-0.13462816701696831</v>
      </c>
      <c r="CU50" s="21">
        <f t="shared" si="145"/>
        <v>2.2345290008714821E-2</v>
      </c>
      <c r="CV50" s="21">
        <f t="shared" si="146"/>
        <v>3.6968542359141612E-2</v>
      </c>
      <c r="CW50" s="108">
        <v>46</v>
      </c>
      <c r="CX50" s="108">
        <f t="shared" si="122"/>
        <v>68.995586000000003</v>
      </c>
      <c r="CY50" s="108">
        <f t="shared" si="57"/>
        <v>-16.995586000000003</v>
      </c>
      <c r="CZ50" s="21">
        <f t="shared" si="147"/>
        <v>-0.1530823434286393</v>
      </c>
      <c r="DA50" s="24">
        <f t="shared" si="115"/>
        <v>-0.7725266363636365</v>
      </c>
      <c r="DB50" s="21">
        <f t="shared" si="148"/>
        <v>-0.29798747613856003</v>
      </c>
      <c r="DC50" s="108">
        <v>33</v>
      </c>
      <c r="DD50" s="108">
        <v>55</v>
      </c>
      <c r="DE50" s="108">
        <f t="shared" si="123"/>
        <v>12.7897286</v>
      </c>
      <c r="DF50" s="108">
        <v>40</v>
      </c>
      <c r="DG50" s="108">
        <f t="shared" si="124"/>
        <v>87</v>
      </c>
      <c r="DH50" s="108">
        <f t="shared" si="125"/>
        <v>121.97656870532168</v>
      </c>
      <c r="DI50" s="49">
        <f t="shared" si="126"/>
        <v>0.71325174107971367</v>
      </c>
      <c r="DJ50" s="49">
        <f t="shared" si="127"/>
        <v>-0.2712830904971375</v>
      </c>
      <c r="DK50" s="108">
        <v>6</v>
      </c>
      <c r="DL50" s="108">
        <v>4</v>
      </c>
      <c r="DM50" s="108">
        <f t="shared" si="128"/>
        <v>10</v>
      </c>
      <c r="DN50" s="108">
        <f t="shared" si="129"/>
        <v>10.756155679110407</v>
      </c>
      <c r="DO50" s="49">
        <f t="shared" si="130"/>
        <v>0.92970019199527387</v>
      </c>
      <c r="DP50" s="49">
        <f t="shared" si="131"/>
        <v>-4.2615050990405419E-2</v>
      </c>
      <c r="DQ50" s="108">
        <f t="shared" si="58"/>
        <v>39</v>
      </c>
      <c r="DR50" s="108">
        <f t="shared" si="132"/>
        <v>10.922692</v>
      </c>
      <c r="DS50" s="108">
        <f t="shared" si="133"/>
        <v>9.5777940102264427</v>
      </c>
      <c r="DT50" s="108">
        <f t="shared" si="59"/>
        <v>42.210271399999996</v>
      </c>
      <c r="DU50" s="108">
        <f t="shared" si="60"/>
        <v>28.077308000000002</v>
      </c>
      <c r="DV50" s="108">
        <f t="shared" si="116"/>
        <v>23.422205989773559</v>
      </c>
      <c r="DW50" s="21">
        <f t="shared" si="149"/>
        <v>1.2105377024570447</v>
      </c>
      <c r="DX50" s="21">
        <f t="shared" si="150"/>
        <v>1.1371244330644352</v>
      </c>
      <c r="DY50" s="21">
        <f t="shared" si="151"/>
        <v>1.1951340657014551</v>
      </c>
      <c r="DZ50" s="23">
        <f t="shared" si="61"/>
        <v>0.17103916431887839</v>
      </c>
      <c r="EA50" s="23">
        <f t="shared" si="62"/>
        <v>0.21849577743907245</v>
      </c>
      <c r="EB50" s="23">
        <f t="shared" si="117"/>
        <v>0.19781239116263755</v>
      </c>
      <c r="EC50" s="108">
        <v>4</v>
      </c>
      <c r="ED50" s="108">
        <f t="shared" si="102"/>
        <v>42</v>
      </c>
      <c r="EE50" s="21">
        <v>1.5109999999999999</v>
      </c>
      <c r="EF50" s="21">
        <v>0.38400000000000001</v>
      </c>
      <c r="EG50" s="21">
        <f t="shared" si="103"/>
        <v>0.4054764067693562</v>
      </c>
      <c r="EH50" s="28">
        <v>0</v>
      </c>
      <c r="EI50" s="66">
        <v>0</v>
      </c>
      <c r="EJ50" s="28">
        <v>33947</v>
      </c>
      <c r="EK50" s="21">
        <f t="shared" si="157"/>
        <v>-0.21411608062045448</v>
      </c>
      <c r="EL50" s="23">
        <f t="shared" si="63"/>
        <v>0.26956409636549117</v>
      </c>
      <c r="EM50" s="28">
        <v>0</v>
      </c>
      <c r="EN50" s="28">
        <v>0</v>
      </c>
      <c r="EO50" s="28">
        <f t="shared" si="134"/>
        <v>54287.134000000005</v>
      </c>
      <c r="EP50" s="28">
        <v>0</v>
      </c>
      <c r="EQ50" s="28">
        <f t="shared" si="64"/>
        <v>0</v>
      </c>
      <c r="ER50" s="28">
        <f t="shared" si="135"/>
        <v>70752.44</v>
      </c>
      <c r="ES50" s="28">
        <f t="shared" si="136"/>
        <v>41813.338203067928</v>
      </c>
      <c r="ET50" s="28">
        <f t="shared" si="65"/>
        <v>-54287.134000000005</v>
      </c>
      <c r="EU50" s="28">
        <f t="shared" si="66"/>
        <v>-70752.44</v>
      </c>
      <c r="EV50" s="28">
        <f t="shared" si="67"/>
        <v>-41813.338203067928</v>
      </c>
      <c r="EW50" s="21">
        <f t="shared" si="152"/>
        <v>-0.21901791476278368</v>
      </c>
      <c r="EX50" s="30">
        <f t="shared" si="153"/>
        <v>-0.1925545075424436</v>
      </c>
      <c r="EY50" s="30">
        <f t="shared" si="154"/>
        <v>-0.23509349240953673</v>
      </c>
      <c r="EZ50" s="214">
        <f t="shared" si="97"/>
        <v>4.1665631680605081E-2</v>
      </c>
      <c r="FA50" s="28">
        <v>30442.03</v>
      </c>
      <c r="FB50">
        <f t="shared" si="104"/>
        <v>-33947</v>
      </c>
      <c r="FC50" s="28">
        <f t="shared" si="105"/>
        <v>-30442.03</v>
      </c>
      <c r="FD50" s="21">
        <v>-0.17199999999999999</v>
      </c>
      <c r="FE50" s="21">
        <f t="shared" si="155"/>
        <v>-0.18451463023837611</v>
      </c>
      <c r="FF50" s="21">
        <f t="shared" si="70"/>
        <v>8.5861016275123464E-3</v>
      </c>
      <c r="FG50" s="21">
        <f t="shared" si="71"/>
        <v>5.4075663446466027E-2</v>
      </c>
      <c r="FH50" s="66">
        <v>0</v>
      </c>
      <c r="FI50" s="66">
        <f t="shared" si="114"/>
        <v>0</v>
      </c>
      <c r="FJ50" s="66">
        <f t="shared" si="137"/>
        <v>127735.22637013502</v>
      </c>
      <c r="FK50" s="191">
        <f t="shared" si="138"/>
        <v>0</v>
      </c>
      <c r="FL50" s="24">
        <f t="shared" si="139"/>
        <v>-0.44618158710199918</v>
      </c>
      <c r="FM50" s="21">
        <f t="shared" si="140"/>
        <v>-0.30694228321307238</v>
      </c>
      <c r="FN50" s="21">
        <f t="shared" si="72"/>
        <v>7.4131291914181219E-2</v>
      </c>
    </row>
    <row r="51" spans="1:170" x14ac:dyDescent="0.25">
      <c r="A51" s="9" t="s">
        <v>114</v>
      </c>
      <c r="B51" s="9" t="s">
        <v>113</v>
      </c>
      <c r="C51" s="315">
        <f t="shared" si="108"/>
        <v>15</v>
      </c>
      <c r="D51" s="335">
        <v>15</v>
      </c>
      <c r="E51" s="335">
        <v>0</v>
      </c>
      <c r="F51" s="312">
        <v>0</v>
      </c>
      <c r="G51" s="312">
        <v>0</v>
      </c>
      <c r="H51" s="336">
        <v>0</v>
      </c>
      <c r="I51" s="312">
        <v>0</v>
      </c>
      <c r="J51" s="336">
        <v>0</v>
      </c>
      <c r="K51" s="335"/>
      <c r="L51" s="99">
        <v>12.5</v>
      </c>
      <c r="M51" s="327">
        <f t="shared" si="109"/>
        <v>0.83333333333333337</v>
      </c>
      <c r="N51" s="327">
        <f>M51/M73</f>
        <v>1.3063534030235843E-2</v>
      </c>
      <c r="O51" s="11">
        <v>4.5</v>
      </c>
      <c r="P51" s="327">
        <f t="shared" si="110"/>
        <v>0.3</v>
      </c>
      <c r="Q51" s="321">
        <f>P51/P73</f>
        <v>2.0314286627810062E-2</v>
      </c>
      <c r="R51" s="327">
        <f t="shared" si="111"/>
        <v>0.7</v>
      </c>
      <c r="S51" s="321">
        <f>R51/R73</f>
        <v>1.3582979271845666E-2</v>
      </c>
      <c r="T51" s="321">
        <f t="shared" si="112"/>
        <v>1.4876222179629398E-2</v>
      </c>
      <c r="U51" s="320"/>
      <c r="V51" s="320">
        <f t="shared" si="107"/>
        <v>0</v>
      </c>
      <c r="W51" s="320"/>
      <c r="X51" s="321">
        <f>V51/V73</f>
        <v>0</v>
      </c>
      <c r="Y51" s="322">
        <f t="shared" si="113"/>
        <v>8.9257333077776384E-3</v>
      </c>
      <c r="Z51" s="322">
        <v>-0.30299999999999999</v>
      </c>
      <c r="AA51" s="323">
        <v>0.193</v>
      </c>
      <c r="AB51" s="314">
        <v>37</v>
      </c>
      <c r="AC51" s="202">
        <v>-9.6400863205664752E-3</v>
      </c>
      <c r="AD51" s="124">
        <f t="shared" si="93"/>
        <v>0.20847376651553329</v>
      </c>
      <c r="AE51" s="339">
        <v>25</v>
      </c>
      <c r="AF51" s="257"/>
      <c r="AG51" s="257"/>
      <c r="AH51" s="21"/>
      <c r="AI51" s="21"/>
      <c r="AJ51" s="44"/>
      <c r="AK51" s="59"/>
      <c r="AL51" s="70"/>
      <c r="AM51" s="59"/>
      <c r="AN51" s="59"/>
      <c r="AO51" s="59"/>
      <c r="AP51" s="257"/>
      <c r="AQ51" s="257"/>
      <c r="AR51" s="59"/>
      <c r="AS51" s="59"/>
      <c r="AT51" s="59"/>
      <c r="AU51" s="21"/>
      <c r="AV51" s="21"/>
      <c r="AW51" s="21"/>
      <c r="AX51" s="21"/>
      <c r="AY51" s="21"/>
      <c r="AZ51" s="21"/>
      <c r="BA51" s="21"/>
      <c r="BB51" s="24"/>
      <c r="BC51" s="24"/>
      <c r="BD51" s="24"/>
      <c r="BE51" s="24"/>
      <c r="BF51" s="24"/>
      <c r="BG51" s="24"/>
      <c r="BL51">
        <v>90</v>
      </c>
      <c r="BM51">
        <v>90</v>
      </c>
      <c r="BN51">
        <f t="shared" si="94"/>
        <v>0</v>
      </c>
      <c r="BO51">
        <v>34</v>
      </c>
      <c r="BP51">
        <v>147</v>
      </c>
      <c r="BQ51" s="108">
        <v>34.196350000000002</v>
      </c>
      <c r="BR51">
        <f t="shared" si="99"/>
        <v>56</v>
      </c>
      <c r="BS51">
        <v>154</v>
      </c>
      <c r="BT51">
        <v>108</v>
      </c>
      <c r="BV51" s="28"/>
      <c r="BW51" s="28"/>
      <c r="BX51" s="28"/>
      <c r="BY51" s="21"/>
      <c r="BZ51" s="21"/>
      <c r="CC51">
        <v>97</v>
      </c>
      <c r="CD51">
        <f t="shared" si="50"/>
        <v>205</v>
      </c>
      <c r="CE51" s="28">
        <f t="shared" si="118"/>
        <v>143.23946900000001</v>
      </c>
      <c r="CF51" s="108">
        <f t="shared" si="119"/>
        <v>80.496830000000003</v>
      </c>
      <c r="CG51" s="28">
        <f t="shared" si="120"/>
        <v>157.735255</v>
      </c>
      <c r="CH51" s="108">
        <f t="shared" si="121"/>
        <v>121.25675675675676</v>
      </c>
      <c r="CI51" s="108">
        <v>116.0355</v>
      </c>
      <c r="CJ51" s="108">
        <f t="shared" si="95"/>
        <v>25.743243243243242</v>
      </c>
      <c r="CK51" s="108">
        <f t="shared" si="96"/>
        <v>30.964500000000001</v>
      </c>
      <c r="CL51" s="108">
        <f t="shared" si="100"/>
        <v>55.803649999999998</v>
      </c>
      <c r="CM51" s="21">
        <v>0.42899999999999999</v>
      </c>
      <c r="CN51" s="28">
        <f t="shared" si="54"/>
        <v>61.760530999999986</v>
      </c>
      <c r="CO51" s="108">
        <f t="shared" si="55"/>
        <v>27.503169999999997</v>
      </c>
      <c r="CP51" s="23">
        <f t="shared" si="141"/>
        <v>0.31476203246957479</v>
      </c>
      <c r="CQ51" s="23">
        <f t="shared" si="142"/>
        <v>0.22150064041385206</v>
      </c>
      <c r="CR51" s="28">
        <f t="shared" si="56"/>
        <v>-3.7352549999999951</v>
      </c>
      <c r="CS51" s="21">
        <f t="shared" si="143"/>
        <v>-2.7401376459843519E-2</v>
      </c>
      <c r="CT51" s="21">
        <f t="shared" si="144"/>
        <v>0.17243805837163384</v>
      </c>
      <c r="CU51" s="23">
        <f t="shared" si="145"/>
        <v>0.33658766995890754</v>
      </c>
      <c r="CV51" s="21">
        <f t="shared" si="146"/>
        <v>0.45434739048751627</v>
      </c>
      <c r="CW51" s="108">
        <v>3</v>
      </c>
      <c r="CX51" s="108">
        <f t="shared" si="122"/>
        <v>116.03803099999999</v>
      </c>
      <c r="CY51" s="108">
        <f t="shared" si="57"/>
        <v>30.961969000000011</v>
      </c>
      <c r="CZ51" s="21">
        <f t="shared" si="147"/>
        <v>0.16948353930659701</v>
      </c>
      <c r="DA51" s="24">
        <f t="shared" si="115"/>
        <v>0.83680997297297322</v>
      </c>
      <c r="DB51" s="21">
        <f t="shared" si="148"/>
        <v>0.25441851304279151</v>
      </c>
      <c r="DC51" s="108">
        <v>9</v>
      </c>
      <c r="DD51" s="108">
        <v>10</v>
      </c>
      <c r="DE51" s="108">
        <f t="shared" si="123"/>
        <v>21.509998100000001</v>
      </c>
      <c r="DF51" s="108">
        <v>24</v>
      </c>
      <c r="DG51" s="108">
        <f t="shared" si="124"/>
        <v>121</v>
      </c>
      <c r="DH51" s="108">
        <f t="shared" si="125"/>
        <v>82.416600476568703</v>
      </c>
      <c r="DI51" s="248">
        <f t="shared" si="126"/>
        <v>1.468150825201783</v>
      </c>
      <c r="DJ51" s="49">
        <f t="shared" si="127"/>
        <v>0.59186070018654857</v>
      </c>
      <c r="DK51" s="108">
        <v>0</v>
      </c>
      <c r="DL51" s="108">
        <v>2</v>
      </c>
      <c r="DM51" s="108">
        <f t="shared" si="128"/>
        <v>2</v>
      </c>
      <c r="DN51" s="108">
        <f t="shared" si="129"/>
        <v>7.2676727561556795</v>
      </c>
      <c r="DO51" s="49">
        <f t="shared" si="130"/>
        <v>0.27519125683060108</v>
      </c>
      <c r="DP51" s="49">
        <f t="shared" si="131"/>
        <v>-0.35656600368318442</v>
      </c>
      <c r="DQ51" s="108">
        <f t="shared" si="58"/>
        <v>9</v>
      </c>
      <c r="DR51" s="108">
        <f t="shared" si="132"/>
        <v>18.369982</v>
      </c>
      <c r="DS51" s="108">
        <f t="shared" si="133"/>
        <v>16.108108108108109</v>
      </c>
      <c r="DT51" s="108">
        <f t="shared" si="59"/>
        <v>-11.509998100000001</v>
      </c>
      <c r="DU51" s="108">
        <f t="shared" si="60"/>
        <v>-9.3699820000000003</v>
      </c>
      <c r="DV51" s="108">
        <f t="shared" si="116"/>
        <v>-7.1081081081081088</v>
      </c>
      <c r="DW51" s="21">
        <f t="shared" si="149"/>
        <v>-0.45066063250878219</v>
      </c>
      <c r="DX51" s="21">
        <f t="shared" si="150"/>
        <v>-0.48707972630989327</v>
      </c>
      <c r="DY51" s="21">
        <f t="shared" si="151"/>
        <v>-0.36269607339282273</v>
      </c>
      <c r="DZ51" s="21">
        <f t="shared" si="61"/>
        <v>-0.13321619047207819</v>
      </c>
      <c r="EA51" s="21">
        <f t="shared" si="62"/>
        <v>7.5451461962183358E-2</v>
      </c>
      <c r="EB51" s="24">
        <f t="shared" si="117"/>
        <v>3.8654525430519698E-2</v>
      </c>
      <c r="EC51" s="108">
        <v>5</v>
      </c>
      <c r="ED51" s="108">
        <f t="shared" si="102"/>
        <v>-2</v>
      </c>
      <c r="EE51" s="21">
        <v>-0.24199999999999999</v>
      </c>
      <c r="EF51" s="21">
        <v>0.26100000000000001</v>
      </c>
      <c r="EG51" s="21">
        <f t="shared" si="103"/>
        <v>0.28026054286563717</v>
      </c>
      <c r="EH51" s="28">
        <v>50580</v>
      </c>
      <c r="EI51" s="66">
        <v>50580</v>
      </c>
      <c r="EJ51" s="28">
        <v>36119</v>
      </c>
      <c r="EK51" s="21">
        <f t="shared" si="157"/>
        <v>0.35475402421911534</v>
      </c>
      <c r="EL51" s="21">
        <f t="shared" si="63"/>
        <v>0.11430159277470778</v>
      </c>
      <c r="EM51" s="28">
        <v>50580</v>
      </c>
      <c r="EN51" s="28">
        <v>50580</v>
      </c>
      <c r="EO51" s="28">
        <f t="shared" si="134"/>
        <v>91301.089000000007</v>
      </c>
      <c r="EP51" s="28">
        <v>0</v>
      </c>
      <c r="EQ51" s="28">
        <f t="shared" si="64"/>
        <v>50580</v>
      </c>
      <c r="ER51" s="28">
        <f t="shared" si="135"/>
        <v>118992.74</v>
      </c>
      <c r="ES51" s="28">
        <f t="shared" si="136"/>
        <v>70322.432432432426</v>
      </c>
      <c r="ET51" s="28">
        <f t="shared" si="65"/>
        <v>-40721.089000000007</v>
      </c>
      <c r="EU51" s="28">
        <f t="shared" si="66"/>
        <v>-68412.740000000005</v>
      </c>
      <c r="EV51" s="28">
        <f t="shared" si="67"/>
        <v>-19742.432432432426</v>
      </c>
      <c r="EW51" s="21">
        <f t="shared" si="152"/>
        <v>-0.21341948028815147</v>
      </c>
      <c r="EX51" s="30">
        <f t="shared" si="153"/>
        <v>-9.0915830165362643E-2</v>
      </c>
      <c r="EY51" s="30">
        <f t="shared" si="154"/>
        <v>-0.18085518485231933</v>
      </c>
      <c r="EZ51" s="30">
        <f t="shared" si="97"/>
        <v>-1.3173616807833237E-2</v>
      </c>
      <c r="FA51" s="28">
        <v>32446.44</v>
      </c>
      <c r="FB51">
        <f t="shared" si="104"/>
        <v>14461</v>
      </c>
      <c r="FC51" s="28">
        <f t="shared" si="105"/>
        <v>18133.560000000001</v>
      </c>
      <c r="FD51" s="21">
        <v>9.0999999999999998E-2</v>
      </c>
      <c r="FE51" s="21">
        <f t="shared" si="155"/>
        <v>0.10079360199037748</v>
      </c>
      <c r="FF51" s="21">
        <f t="shared" si="70"/>
        <v>-0.15227178822417464</v>
      </c>
      <c r="FG51" s="21">
        <f t="shared" si="71"/>
        <v>8.904545111164959E-3</v>
      </c>
      <c r="FH51" s="66">
        <v>0</v>
      </c>
      <c r="FI51" s="66">
        <f t="shared" si="114"/>
        <v>0</v>
      </c>
      <c r="FJ51" s="66">
        <f t="shared" si="137"/>
        <v>86307.585385226368</v>
      </c>
      <c r="FK51" s="191">
        <f t="shared" si="138"/>
        <v>0</v>
      </c>
      <c r="FL51" s="24">
        <f t="shared" si="139"/>
        <v>-0.44618158710199918</v>
      </c>
      <c r="FM51" s="21">
        <f t="shared" si="140"/>
        <v>3.4379779690669521E-2</v>
      </c>
      <c r="FN51" s="21">
        <f t="shared" si="72"/>
        <v>-1.6786836450435924E-2</v>
      </c>
    </row>
    <row r="52" spans="1:170" x14ac:dyDescent="0.25">
      <c r="A52" s="7" t="s">
        <v>114</v>
      </c>
      <c r="B52" s="7" t="s">
        <v>117</v>
      </c>
      <c r="C52" s="315">
        <f t="shared" si="108"/>
        <v>29</v>
      </c>
      <c r="D52" s="335">
        <v>18</v>
      </c>
      <c r="E52" s="335">
        <v>0</v>
      </c>
      <c r="F52" s="312">
        <v>0</v>
      </c>
      <c r="G52" s="312">
        <v>9</v>
      </c>
      <c r="H52" s="336">
        <v>2</v>
      </c>
      <c r="I52" s="312">
        <v>0</v>
      </c>
      <c r="J52" s="336">
        <v>0</v>
      </c>
      <c r="K52" s="335"/>
      <c r="L52" s="99">
        <v>23.5</v>
      </c>
      <c r="M52" s="327">
        <f t="shared" si="109"/>
        <v>0.81034482758620685</v>
      </c>
      <c r="N52" s="327">
        <f>M52/M73</f>
        <v>1.2703160677677612E-2</v>
      </c>
      <c r="O52" s="11">
        <v>2.5</v>
      </c>
      <c r="P52" s="327">
        <f t="shared" si="110"/>
        <v>8.6206896551724144E-2</v>
      </c>
      <c r="Q52" s="321">
        <f>P52/P73</f>
        <v>5.8374386861523176E-3</v>
      </c>
      <c r="R52" s="327">
        <f t="shared" si="111"/>
        <v>0.62931034482758619</v>
      </c>
      <c r="S52" s="321">
        <f>R52/R73</f>
        <v>1.2211299099073075E-2</v>
      </c>
      <c r="T52" s="321">
        <f t="shared" si="112"/>
        <v>1.0986730179796287E-2</v>
      </c>
      <c r="U52" s="320"/>
      <c r="V52" s="320">
        <f t="shared" si="107"/>
        <v>0</v>
      </c>
      <c r="W52" s="320"/>
      <c r="X52" s="321">
        <f>V52/V73</f>
        <v>0</v>
      </c>
      <c r="Y52" s="322">
        <f t="shared" si="113"/>
        <v>6.5920381078777724E-3</v>
      </c>
      <c r="Z52" s="322">
        <v>-0.187</v>
      </c>
      <c r="AA52" s="323">
        <v>-0.20300000000000001</v>
      </c>
      <c r="AB52" s="314">
        <v>23</v>
      </c>
      <c r="AC52" s="202">
        <v>-6.9011671712928255E-2</v>
      </c>
      <c r="AD52" s="124">
        <f t="shared" si="93"/>
        <v>-0.19645948066731855</v>
      </c>
      <c r="AE52" s="339">
        <v>21</v>
      </c>
      <c r="AF52" s="257"/>
      <c r="AG52" s="257"/>
      <c r="AH52" s="21"/>
      <c r="AI52" s="21"/>
      <c r="AJ52" s="44"/>
      <c r="AK52" s="59"/>
      <c r="AL52" s="70"/>
      <c r="AM52" s="59"/>
      <c r="AN52" s="59"/>
      <c r="AO52" s="59"/>
      <c r="AP52" s="257"/>
      <c r="AQ52" s="257"/>
      <c r="AR52" s="59"/>
      <c r="AS52" s="59"/>
      <c r="AT52" s="59"/>
      <c r="AU52" s="21"/>
      <c r="AV52" s="21"/>
      <c r="AW52" s="21"/>
      <c r="AX52" s="21"/>
      <c r="AY52" s="21"/>
      <c r="AZ52" s="21"/>
      <c r="BA52" s="21"/>
      <c r="BB52" s="24"/>
      <c r="BC52" s="24"/>
      <c r="BD52" s="24"/>
      <c r="BE52" s="24"/>
      <c r="BF52" s="24"/>
      <c r="BG52" s="24"/>
      <c r="BL52">
        <v>68</v>
      </c>
      <c r="BM52">
        <v>68</v>
      </c>
      <c r="BN52">
        <f t="shared" si="94"/>
        <v>0</v>
      </c>
      <c r="BO52">
        <v>66</v>
      </c>
      <c r="BP52">
        <v>95</v>
      </c>
      <c r="BQ52" s="108">
        <v>66.112949999999998</v>
      </c>
      <c r="BR52">
        <f t="shared" si="99"/>
        <v>2</v>
      </c>
      <c r="BS52">
        <v>122</v>
      </c>
      <c r="BT52">
        <v>87</v>
      </c>
      <c r="BV52" s="28"/>
      <c r="BW52" s="28"/>
      <c r="BX52" s="28"/>
      <c r="BY52" s="21"/>
      <c r="BZ52" s="21"/>
      <c r="CC52">
        <v>43</v>
      </c>
      <c r="CD52">
        <f t="shared" si="50"/>
        <v>130</v>
      </c>
      <c r="CE52" s="28">
        <f t="shared" si="118"/>
        <v>89.040751</v>
      </c>
      <c r="CF52" s="108">
        <f t="shared" si="119"/>
        <v>50.03857</v>
      </c>
      <c r="CG52" s="28">
        <f t="shared" si="120"/>
        <v>98.051644999999994</v>
      </c>
      <c r="CH52" s="108">
        <f t="shared" si="121"/>
        <v>75.37582176771366</v>
      </c>
      <c r="CI52" s="108">
        <v>72.130179999999996</v>
      </c>
      <c r="CJ52" s="108">
        <f t="shared" si="95"/>
        <v>19.62417823228634</v>
      </c>
      <c r="CK52" s="108">
        <f t="shared" si="96"/>
        <v>22.869820000000004</v>
      </c>
      <c r="CL52" s="108">
        <f t="shared" si="100"/>
        <v>1.8870500000000021</v>
      </c>
      <c r="CM52" s="21">
        <v>-5.3999999999999999E-2</v>
      </c>
      <c r="CN52" s="28">
        <f t="shared" si="54"/>
        <v>40.959249</v>
      </c>
      <c r="CO52" s="108">
        <f t="shared" si="55"/>
        <v>36.96143</v>
      </c>
      <c r="CP52" s="23">
        <f t="shared" si="141"/>
        <v>0.19869934038330223</v>
      </c>
      <c r="CQ52" s="23">
        <f t="shared" si="142"/>
        <v>0.30936772218724351</v>
      </c>
      <c r="CR52" s="28">
        <f t="shared" si="56"/>
        <v>23.948355000000006</v>
      </c>
      <c r="CS52" s="21">
        <f t="shared" si="143"/>
        <v>0.11870658548120643</v>
      </c>
      <c r="CT52" s="21">
        <f t="shared" si="144"/>
        <v>0.13145022791184305</v>
      </c>
      <c r="CU52" s="21">
        <f t="shared" si="145"/>
        <v>-2.6057664833234209E-2</v>
      </c>
      <c r="CV52" s="21">
        <f t="shared" si="146"/>
        <v>-2.732058866495669E-2</v>
      </c>
      <c r="CW52" s="108">
        <v>5</v>
      </c>
      <c r="CX52" s="108">
        <f t="shared" si="122"/>
        <v>72.131748999999999</v>
      </c>
      <c r="CY52" s="108">
        <f t="shared" si="57"/>
        <v>22.868251000000001</v>
      </c>
      <c r="CZ52" s="21">
        <f t="shared" si="147"/>
        <v>0.1150446236596239</v>
      </c>
      <c r="DA52" s="24">
        <f t="shared" si="115"/>
        <v>0.99427178260869564</v>
      </c>
      <c r="DB52" s="23">
        <f t="shared" si="148"/>
        <v>0.30846739641838461</v>
      </c>
      <c r="DC52" s="108">
        <v>3</v>
      </c>
      <c r="DD52" s="108">
        <v>6</v>
      </c>
      <c r="DE52" s="108">
        <f t="shared" si="123"/>
        <v>13.3710799</v>
      </c>
      <c r="DF52" s="108">
        <v>57</v>
      </c>
      <c r="DG52" s="108">
        <f t="shared" si="124"/>
        <v>100</v>
      </c>
      <c r="DH52" s="108">
        <f t="shared" si="125"/>
        <v>69.229944400317706</v>
      </c>
      <c r="DI52" s="49">
        <f t="shared" si="126"/>
        <v>1.4444616540749537</v>
      </c>
      <c r="DJ52" s="49">
        <f t="shared" si="127"/>
        <v>0.56477474738221378</v>
      </c>
      <c r="DK52" s="108">
        <v>5</v>
      </c>
      <c r="DL52" s="108">
        <v>0</v>
      </c>
      <c r="DM52" s="108">
        <f t="shared" si="128"/>
        <v>5</v>
      </c>
      <c r="DN52" s="108">
        <f t="shared" si="129"/>
        <v>6.1048451151707708</v>
      </c>
      <c r="DO52" s="49">
        <f t="shared" si="130"/>
        <v>0.81902159771012228</v>
      </c>
      <c r="DP52" s="49">
        <f t="shared" si="131"/>
        <v>-9.5704700728767633E-2</v>
      </c>
      <c r="DQ52" s="108">
        <f t="shared" si="58"/>
        <v>8</v>
      </c>
      <c r="DR52" s="108">
        <f t="shared" si="132"/>
        <v>11.419177999999999</v>
      </c>
      <c r="DS52" s="108">
        <f t="shared" si="133"/>
        <v>10.013148283418554</v>
      </c>
      <c r="DT52" s="108">
        <f t="shared" si="59"/>
        <v>-7.3710798999999998</v>
      </c>
      <c r="DU52" s="108">
        <f t="shared" si="60"/>
        <v>-3.4191779999999987</v>
      </c>
      <c r="DV52" s="108">
        <f t="shared" si="116"/>
        <v>-7.0131482834185537</v>
      </c>
      <c r="DW52" s="21">
        <f t="shared" si="149"/>
        <v>-0.32267236874179273</v>
      </c>
      <c r="DX52" s="21">
        <f t="shared" si="150"/>
        <v>-0.22897505148772612</v>
      </c>
      <c r="DY52" s="21">
        <f t="shared" si="151"/>
        <v>-0.35785068344923343</v>
      </c>
      <c r="DZ52" s="21">
        <f t="shared" si="61"/>
        <v>8.3618469254566341E-3</v>
      </c>
      <c r="EA52" s="24">
        <f t="shared" si="62"/>
        <v>0.14256312077812427</v>
      </c>
      <c r="EB52" s="24">
        <f t="shared" si="117"/>
        <v>9.1250000715739354E-3</v>
      </c>
      <c r="EC52" s="108">
        <v>9</v>
      </c>
      <c r="ED52" s="108">
        <f t="shared" si="102"/>
        <v>-4</v>
      </c>
      <c r="EE52" s="21">
        <v>-0.32200000000000001</v>
      </c>
      <c r="EF52" s="21">
        <v>-0.121</v>
      </c>
      <c r="EG52" s="21">
        <f t="shared" si="103"/>
        <v>-0.10099044149871753</v>
      </c>
      <c r="EH52" s="28">
        <v>2817</v>
      </c>
      <c r="EI52" s="66">
        <v>2817</v>
      </c>
      <c r="EJ52" s="28">
        <v>65316</v>
      </c>
      <c r="EK52" s="24">
        <f t="shared" si="157"/>
        <v>0.39965488535446841</v>
      </c>
      <c r="EL52" s="21">
        <f t="shared" si="63"/>
        <v>9.1780742415545152E-2</v>
      </c>
      <c r="EM52" s="28">
        <v>2817</v>
      </c>
      <c r="EN52" s="28">
        <v>2817</v>
      </c>
      <c r="EO52" s="28">
        <f t="shared" si="134"/>
        <v>56754.731000000007</v>
      </c>
      <c r="EP52" s="28">
        <v>0</v>
      </c>
      <c r="EQ52" s="28">
        <f t="shared" si="64"/>
        <v>2817</v>
      </c>
      <c r="ER52" s="28">
        <f t="shared" si="135"/>
        <v>73968.460000000006</v>
      </c>
      <c r="ES52" s="28">
        <f t="shared" si="136"/>
        <v>43713.94448502556</v>
      </c>
      <c r="ET52" s="28">
        <f t="shared" si="65"/>
        <v>-53937.731000000007</v>
      </c>
      <c r="EU52" s="28">
        <f t="shared" si="66"/>
        <v>-71151.460000000006</v>
      </c>
      <c r="EV52" s="28">
        <f t="shared" si="67"/>
        <v>-40896.94448502556</v>
      </c>
      <c r="EW52" s="21">
        <f t="shared" si="152"/>
        <v>-0.21997268987244206</v>
      </c>
      <c r="EX52" s="30">
        <f t="shared" si="153"/>
        <v>-0.18833442494019662</v>
      </c>
      <c r="EY52" s="30">
        <f t="shared" si="154"/>
        <v>-0.23369654677243951</v>
      </c>
      <c r="EZ52" s="30">
        <f t="shared" si="97"/>
        <v>-6.9858769933134293E-2</v>
      </c>
      <c r="FA52" s="28">
        <v>59674.06</v>
      </c>
      <c r="FB52">
        <f t="shared" si="104"/>
        <v>-62499</v>
      </c>
      <c r="FC52" s="28">
        <f t="shared" si="105"/>
        <v>-56857.06</v>
      </c>
      <c r="FD52" s="21">
        <v>-0.32700000000000001</v>
      </c>
      <c r="FE52" s="21">
        <f t="shared" si="155"/>
        <v>-0.33966303942022014</v>
      </c>
      <c r="FF52" s="21">
        <f t="shared" si="70"/>
        <v>-8.8461510553701828E-2</v>
      </c>
      <c r="FG52" s="21">
        <f t="shared" si="71"/>
        <v>1.020410249079591E-2</v>
      </c>
      <c r="FH52" s="66">
        <v>0</v>
      </c>
      <c r="FI52" s="66">
        <f t="shared" si="114"/>
        <v>0</v>
      </c>
      <c r="FJ52" s="66">
        <f t="shared" si="137"/>
        <v>72498.371723590142</v>
      </c>
      <c r="FK52" s="191">
        <f t="shared" si="138"/>
        <v>0</v>
      </c>
      <c r="FL52" s="24">
        <f t="shared" si="139"/>
        <v>-0.44618158710199918</v>
      </c>
      <c r="FM52" s="21">
        <f t="shared" si="140"/>
        <v>6.1320296371881355E-2</v>
      </c>
      <c r="FN52" s="21">
        <f t="shared" si="72"/>
        <v>-3.2920630499649738E-2</v>
      </c>
    </row>
    <row r="53" spans="1:170" x14ac:dyDescent="0.25">
      <c r="A53" s="9" t="s">
        <v>118</v>
      </c>
      <c r="B53" s="9" t="s">
        <v>119</v>
      </c>
      <c r="C53" s="315">
        <f t="shared" si="108"/>
        <v>32</v>
      </c>
      <c r="D53" s="315">
        <v>26</v>
      </c>
      <c r="E53" s="315">
        <v>6</v>
      </c>
      <c r="F53" s="312">
        <v>0</v>
      </c>
      <c r="G53" s="312">
        <v>0</v>
      </c>
      <c r="H53" s="315">
        <v>0</v>
      </c>
      <c r="I53" s="312">
        <v>0</v>
      </c>
      <c r="J53" s="312">
        <v>0</v>
      </c>
      <c r="K53" s="331"/>
      <c r="L53" s="99">
        <v>10.5</v>
      </c>
      <c r="M53" s="327">
        <f t="shared" si="109"/>
        <v>0.328125</v>
      </c>
      <c r="N53" s="327">
        <f>M53/M73</f>
        <v>5.143766524405363E-3</v>
      </c>
      <c r="O53" s="11">
        <v>5.5</v>
      </c>
      <c r="P53" s="327">
        <f t="shared" si="110"/>
        <v>0.171875</v>
      </c>
      <c r="Q53" s="321">
        <f>P53/P73</f>
        <v>1.1638393380516181E-2</v>
      </c>
      <c r="R53" s="327">
        <f t="shared" si="111"/>
        <v>0.2890625</v>
      </c>
      <c r="S53" s="321">
        <f>R53/R73</f>
        <v>5.6090427796684113E-3</v>
      </c>
      <c r="T53" s="321">
        <f t="shared" si="112"/>
        <v>6.7674232384330674E-3</v>
      </c>
      <c r="U53" s="320"/>
      <c r="V53" s="320">
        <f t="shared" si="107"/>
        <v>0</v>
      </c>
      <c r="W53" s="320"/>
      <c r="X53" s="321">
        <f>V53/V73</f>
        <v>0</v>
      </c>
      <c r="Y53" s="322">
        <f t="shared" si="113"/>
        <v>4.0604539430598406E-3</v>
      </c>
      <c r="Z53" s="322">
        <v>-0.32600000000000001</v>
      </c>
      <c r="AA53" s="323">
        <v>-0.42899999999999999</v>
      </c>
      <c r="AB53" s="314">
        <v>26</v>
      </c>
      <c r="AC53" s="202">
        <v>-0.16664053256311911</v>
      </c>
      <c r="AD53" s="124">
        <f t="shared" si="93"/>
        <v>-0.4268713405056711</v>
      </c>
      <c r="AE53" s="339">
        <v>16</v>
      </c>
      <c r="AF53" s="257"/>
      <c r="AG53" s="257"/>
      <c r="AH53" s="21"/>
      <c r="AI53" s="21"/>
      <c r="AJ53" s="44"/>
      <c r="AK53" s="59"/>
      <c r="AL53" s="70"/>
      <c r="AM53" s="59"/>
      <c r="AN53" s="59"/>
      <c r="AO53" s="59"/>
      <c r="AP53" s="257"/>
      <c r="AQ53" s="257"/>
      <c r="AR53" s="59"/>
      <c r="AS53" s="59"/>
      <c r="AT53" s="59"/>
      <c r="AU53" s="21"/>
      <c r="AV53" s="21"/>
      <c r="AW53" s="21"/>
      <c r="AX53" s="21"/>
      <c r="AY53" s="21"/>
      <c r="AZ53" s="21"/>
      <c r="BA53" s="21"/>
      <c r="BB53" s="24"/>
      <c r="BC53" s="24"/>
      <c r="BD53" s="24"/>
      <c r="BE53" s="24"/>
      <c r="BF53" s="24"/>
      <c r="BG53" s="24"/>
      <c r="BL53">
        <v>21</v>
      </c>
      <c r="BM53">
        <v>21</v>
      </c>
      <c r="BN53">
        <f t="shared" si="94"/>
        <v>0</v>
      </c>
      <c r="BO53">
        <v>72</v>
      </c>
      <c r="BP53">
        <v>41</v>
      </c>
      <c r="BQ53" s="108">
        <v>72.952219999999997</v>
      </c>
      <c r="BR53">
        <f t="shared" si="99"/>
        <v>-51</v>
      </c>
      <c r="BS53">
        <v>52</v>
      </c>
      <c r="BT53">
        <v>15</v>
      </c>
      <c r="BV53" s="28"/>
      <c r="BW53" s="28"/>
      <c r="BX53" s="28"/>
      <c r="BY53" s="21"/>
      <c r="BZ53" s="21"/>
      <c r="CC53">
        <v>12</v>
      </c>
      <c r="CD53">
        <f t="shared" si="50"/>
        <v>27</v>
      </c>
      <c r="CE53" s="28">
        <f t="shared" si="118"/>
        <v>100.65476200000001</v>
      </c>
      <c r="CF53" s="108">
        <f t="shared" si="119"/>
        <v>56.565340000000006</v>
      </c>
      <c r="CG53" s="28">
        <f t="shared" si="120"/>
        <v>110.84099000000001</v>
      </c>
      <c r="CH53" s="108">
        <f t="shared" si="121"/>
        <v>85.207450693937176</v>
      </c>
      <c r="CI53" s="108">
        <v>81.538460000000001</v>
      </c>
      <c r="CJ53" s="108">
        <f t="shared" si="95"/>
        <v>-44.207450693937176</v>
      </c>
      <c r="CK53" s="108">
        <f t="shared" si="96"/>
        <v>-40.538460000000001</v>
      </c>
      <c r="CL53" s="108">
        <f t="shared" si="100"/>
        <v>-51.952219999999997</v>
      </c>
      <c r="CM53" s="21">
        <v>-0.52700000000000002</v>
      </c>
      <c r="CN53" s="28">
        <f t="shared" si="54"/>
        <v>-73.654762000000005</v>
      </c>
      <c r="CO53" s="108">
        <f t="shared" si="55"/>
        <v>-41.565340000000006</v>
      </c>
      <c r="CP53" s="21">
        <f t="shared" si="141"/>
        <v>-0.44080021870472258</v>
      </c>
      <c r="CQ53" s="21">
        <f t="shared" si="142"/>
        <v>-0.42014469563488238</v>
      </c>
      <c r="CR53" s="28">
        <f t="shared" si="56"/>
        <v>-58.840990000000005</v>
      </c>
      <c r="CS53" s="21">
        <f t="shared" si="143"/>
        <v>-0.31823724042821988</v>
      </c>
      <c r="CT53" s="21">
        <f t="shared" si="144"/>
        <v>-0.29611835972621925</v>
      </c>
      <c r="CU53" s="21">
        <f t="shared" si="145"/>
        <v>-0.38818287477070273</v>
      </c>
      <c r="CV53" s="21">
        <f t="shared" si="146"/>
        <v>-0.50829773447801552</v>
      </c>
      <c r="CW53" s="108">
        <v>7</v>
      </c>
      <c r="CX53" s="108">
        <f t="shared" si="122"/>
        <v>81.540237999999988</v>
      </c>
      <c r="CY53" s="108">
        <f t="shared" si="57"/>
        <v>-40.540237999999988</v>
      </c>
      <c r="CZ53" s="21">
        <f t="shared" si="147"/>
        <v>-0.31144532619692139</v>
      </c>
      <c r="DA53" s="24">
        <f t="shared" si="115"/>
        <v>-1.5592399230769227</v>
      </c>
      <c r="DB53" s="21">
        <f t="shared" si="148"/>
        <v>-0.56802739745005426</v>
      </c>
      <c r="DC53" s="108">
        <v>19</v>
      </c>
      <c r="DD53" s="108">
        <v>21</v>
      </c>
      <c r="DE53" s="108">
        <f t="shared" si="123"/>
        <v>15.115133800000001</v>
      </c>
      <c r="DF53" s="108">
        <v>8</v>
      </c>
      <c r="DG53" s="108">
        <f t="shared" si="124"/>
        <v>20</v>
      </c>
      <c r="DH53" s="108">
        <f t="shared" si="125"/>
        <v>52.746624305003969</v>
      </c>
      <c r="DI53" s="49">
        <f t="shared" si="126"/>
        <v>0.37917118419467538</v>
      </c>
      <c r="DJ53" s="49">
        <f t="shared" si="127"/>
        <v>-0.65326733756881661</v>
      </c>
      <c r="DK53" s="108">
        <v>1</v>
      </c>
      <c r="DL53" s="108">
        <v>13</v>
      </c>
      <c r="DM53" s="108">
        <f t="shared" si="128"/>
        <v>14</v>
      </c>
      <c r="DN53" s="108">
        <f t="shared" si="129"/>
        <v>4.651310563939635</v>
      </c>
      <c r="DO53" s="248">
        <f t="shared" si="130"/>
        <v>3.0099043715846991</v>
      </c>
      <c r="DP53" s="49">
        <f t="shared" si="131"/>
        <v>0.95520491584211309</v>
      </c>
      <c r="DQ53" s="108">
        <f t="shared" si="58"/>
        <v>20</v>
      </c>
      <c r="DR53" s="108">
        <f t="shared" si="132"/>
        <v>12.908636</v>
      </c>
      <c r="DS53" s="108">
        <f t="shared" si="133"/>
        <v>11.319211102994887</v>
      </c>
      <c r="DT53" s="108">
        <f t="shared" si="59"/>
        <v>5.8848661999999994</v>
      </c>
      <c r="DU53" s="108">
        <f t="shared" si="60"/>
        <v>7.0913640000000004</v>
      </c>
      <c r="DV53" s="108">
        <f t="shared" si="116"/>
        <v>7.6807888970051135</v>
      </c>
      <c r="DW53" s="21">
        <f t="shared" si="149"/>
        <v>8.7242841935189178E-2</v>
      </c>
      <c r="DX53" s="21">
        <f t="shared" si="150"/>
        <v>0.2268994866611912</v>
      </c>
      <c r="DY53" s="21">
        <f t="shared" si="151"/>
        <v>0.39191750197569936</v>
      </c>
      <c r="DZ53" s="21">
        <f t="shared" si="61"/>
        <v>-0.21686721983736762</v>
      </c>
      <c r="EA53" s="21">
        <f t="shared" si="62"/>
        <v>-0.21712914623223695</v>
      </c>
      <c r="EB53" s="24">
        <f t="shared" si="117"/>
        <v>-0.1241093943007396</v>
      </c>
      <c r="EC53" s="108">
        <v>10</v>
      </c>
      <c r="ED53" s="108">
        <f t="shared" si="102"/>
        <v>-3</v>
      </c>
      <c r="EE53" s="21">
        <v>-0.28199999999999997</v>
      </c>
      <c r="EF53" s="21">
        <v>-0.46600000000000003</v>
      </c>
      <c r="EG53" s="21">
        <f t="shared" si="103"/>
        <v>-0.45172330085851164</v>
      </c>
      <c r="EH53" s="28">
        <v>0</v>
      </c>
      <c r="EI53" s="66">
        <v>0</v>
      </c>
      <c r="EJ53" s="28">
        <v>71357</v>
      </c>
      <c r="EK53" s="21">
        <f t="shared" si="157"/>
        <v>-0.25114927421608424</v>
      </c>
      <c r="EL53" s="21">
        <f t="shared" si="63"/>
        <v>-0.27387529236324415</v>
      </c>
      <c r="EM53" s="28">
        <v>0</v>
      </c>
      <c r="EN53" s="28">
        <v>0</v>
      </c>
      <c r="EO53" s="28">
        <f t="shared" si="134"/>
        <v>64157.522000000004</v>
      </c>
      <c r="EP53" s="28">
        <v>0</v>
      </c>
      <c r="EQ53" s="28">
        <f t="shared" si="64"/>
        <v>0</v>
      </c>
      <c r="ER53" s="28">
        <f t="shared" si="135"/>
        <v>83616.52</v>
      </c>
      <c r="ES53" s="28">
        <f t="shared" si="136"/>
        <v>49415.763330898466</v>
      </c>
      <c r="ET53" s="28">
        <f t="shared" si="65"/>
        <v>-64157.522000000004</v>
      </c>
      <c r="EU53" s="28">
        <f t="shared" si="66"/>
        <v>-83616.52</v>
      </c>
      <c r="EV53" s="28">
        <f t="shared" si="67"/>
        <v>-49415.763330898466</v>
      </c>
      <c r="EW53" s="21">
        <f t="shared" si="152"/>
        <v>-0.24979908711668647</v>
      </c>
      <c r="EX53" s="30">
        <f t="shared" si="153"/>
        <v>-0.22756441800470609</v>
      </c>
      <c r="EY53" s="30">
        <f t="shared" si="154"/>
        <v>-0.27455622012812142</v>
      </c>
      <c r="EZ53" s="30">
        <f t="shared" si="97"/>
        <v>-0.16549140378232619</v>
      </c>
      <c r="FA53" s="28">
        <v>65358.03</v>
      </c>
      <c r="FB53">
        <f t="shared" si="104"/>
        <v>-71357</v>
      </c>
      <c r="FC53" s="28">
        <f t="shared" si="105"/>
        <v>-65358.03</v>
      </c>
      <c r="FD53" s="21">
        <v>-0.375</v>
      </c>
      <c r="FE53" s="21">
        <f t="shared" si="155"/>
        <v>-0.38959339997641035</v>
      </c>
      <c r="FF53" s="21">
        <f t="shared" si="70"/>
        <v>-0.23994281995366912</v>
      </c>
      <c r="FG53" s="21">
        <f t="shared" si="71"/>
        <v>-0.2213032549412246</v>
      </c>
      <c r="FH53" s="66">
        <v>0</v>
      </c>
      <c r="FI53" s="66">
        <f t="shared" si="114"/>
        <v>0</v>
      </c>
      <c r="FJ53" s="66">
        <f t="shared" si="137"/>
        <v>55236.854646544874</v>
      </c>
      <c r="FK53" s="191">
        <f t="shared" si="138"/>
        <v>0</v>
      </c>
      <c r="FL53" s="24">
        <f t="shared" si="139"/>
        <v>-0.44618158710199918</v>
      </c>
      <c r="FM53" s="21">
        <f t="shared" si="140"/>
        <v>-0.32916219937045021</v>
      </c>
      <c r="FN53" s="21">
        <f t="shared" si="72"/>
        <v>-0.2642448102646211</v>
      </c>
    </row>
    <row r="54" spans="1:170" x14ac:dyDescent="0.25">
      <c r="A54" s="7" t="s">
        <v>118</v>
      </c>
      <c r="B54" s="7" t="s">
        <v>120</v>
      </c>
      <c r="C54" s="315">
        <f t="shared" si="108"/>
        <v>69</v>
      </c>
      <c r="D54" s="315">
        <v>0</v>
      </c>
      <c r="E54" s="315">
        <v>0</v>
      </c>
      <c r="F54" s="312">
        <v>0</v>
      </c>
      <c r="G54" s="312">
        <v>69</v>
      </c>
      <c r="H54" s="315">
        <v>0</v>
      </c>
      <c r="I54" s="312">
        <v>0</v>
      </c>
      <c r="J54" s="312">
        <v>0</v>
      </c>
      <c r="K54" s="331"/>
      <c r="L54" s="99">
        <v>174</v>
      </c>
      <c r="M54" s="324">
        <f t="shared" si="109"/>
        <v>2.5217391304347827</v>
      </c>
      <c r="N54" s="327">
        <f>M54/M73</f>
        <v>3.9531389934974549E-2</v>
      </c>
      <c r="O54" s="11">
        <v>18.5</v>
      </c>
      <c r="P54" s="327">
        <f t="shared" si="110"/>
        <v>0.26811594202898553</v>
      </c>
      <c r="Q54" s="321">
        <f>P54/P73</f>
        <v>1.8155280319540397E-2</v>
      </c>
      <c r="R54" s="327">
        <f t="shared" si="111"/>
        <v>1.9583333333333333</v>
      </c>
      <c r="S54" s="334">
        <f>R54/R73</f>
        <v>3.8000001534330134E-2</v>
      </c>
      <c r="T54" s="334">
        <f t="shared" si="112"/>
        <v>3.4187362531116011E-2</v>
      </c>
      <c r="U54" s="320">
        <v>80256</v>
      </c>
      <c r="V54" s="332">
        <f>U54/C54</f>
        <v>1163.1304347826087</v>
      </c>
      <c r="W54" s="332"/>
      <c r="X54" s="321">
        <f>V54/V73</f>
        <v>1.4936227925758739E-2</v>
      </c>
      <c r="Y54" s="333">
        <f t="shared" si="113"/>
        <v>2.6486908688973101E-2</v>
      </c>
      <c r="Z54" s="333">
        <v>2.1720000000000002</v>
      </c>
      <c r="AA54" s="324">
        <v>1.3839999999999999</v>
      </c>
      <c r="AB54" s="314">
        <v>67</v>
      </c>
      <c r="AC54" s="203">
        <v>1.0705336695070193</v>
      </c>
      <c r="AD54" s="126">
        <f t="shared" si="93"/>
        <v>1.39785048321923</v>
      </c>
      <c r="AE54" s="339">
        <v>64</v>
      </c>
      <c r="AF54" s="257">
        <v>401408.73960272537</v>
      </c>
      <c r="AG54" s="257">
        <f>AT54*BK$32</f>
        <v>218726.04474637457</v>
      </c>
      <c r="AH54" s="21">
        <f>C54*BA54</f>
        <v>6.8002563554795978</v>
      </c>
      <c r="AI54" s="57" t="e">
        <f>AU54*BK$9</f>
        <v>#DIV/0!</v>
      </c>
      <c r="AJ54" s="56" t="e">
        <f>AV54*BK$16</f>
        <v>#DIV/0!</v>
      </c>
      <c r="AK54" s="56" t="e">
        <f>SUM(AL54:AM54)</f>
        <v>#DIV/0!</v>
      </c>
      <c r="AL54" s="56" t="e">
        <f>AW54*BK$24</f>
        <v>#DIV/0!</v>
      </c>
      <c r="AM54" s="59"/>
      <c r="AN54" s="59">
        <f>AS54*BK$35</f>
        <v>250866.97759872646</v>
      </c>
      <c r="AO54" s="59">
        <f>AVERAGE(AF54,AR54,AN54)</f>
        <v>322970.02372807049</v>
      </c>
      <c r="AP54" s="257">
        <f>AVERAGE(AF54:AG54)</f>
        <v>310067.39217454998</v>
      </c>
      <c r="AQ54" s="283">
        <f>AO54-(AO$72*BE54)</f>
        <v>339937.90001045977</v>
      </c>
      <c r="AR54" s="56">
        <f>AP54+(AP$72*BF54)</f>
        <v>316634.35398275952</v>
      </c>
      <c r="AS54" s="59">
        <f>AB54*BE54</f>
        <v>4.3005722149023118</v>
      </c>
      <c r="AT54" s="59">
        <f>AB54*BF54</f>
        <v>3.8769032131251913</v>
      </c>
      <c r="AU54" s="21" t="e">
        <f>AB54*BG54</f>
        <v>#DIV/0!</v>
      </c>
      <c r="AV54" s="21" t="e">
        <f>AB54*BB54</f>
        <v>#DIV/0!</v>
      </c>
      <c r="AW54" s="21" t="e">
        <f t="shared" ref="AW54:AW55" si="158">AB54*BC54</f>
        <v>#DIV/0!</v>
      </c>
      <c r="AX54" s="21"/>
      <c r="AY54" s="21"/>
      <c r="AZ54" s="21"/>
      <c r="BA54" s="21">
        <f>AA54/BH$2</f>
        <v>9.8554439934486926E-2</v>
      </c>
      <c r="BB54" s="24" t="e">
        <f>FF54/BK$14</f>
        <v>#DIV/0!</v>
      </c>
      <c r="BC54" s="24" t="e">
        <f>DZ54/BK$19</f>
        <v>#DIV/0!</v>
      </c>
      <c r="BD54" s="24"/>
      <c r="BE54" s="277">
        <f>FN54/BK$26</f>
        <v>6.4187644998541973E-2</v>
      </c>
      <c r="BF54" s="24">
        <f>FG54/BK$29</f>
        <v>5.7864227061570017E-2</v>
      </c>
      <c r="BG54" s="210" t="e">
        <f>AC54/BK$5</f>
        <v>#DIV/0!</v>
      </c>
      <c r="BL54">
        <v>528</v>
      </c>
      <c r="BM54">
        <v>528</v>
      </c>
      <c r="BN54">
        <f t="shared" si="94"/>
        <v>0</v>
      </c>
      <c r="BO54">
        <v>156</v>
      </c>
      <c r="BP54">
        <v>595</v>
      </c>
      <c r="BQ54" s="108">
        <v>157.30323000000001</v>
      </c>
      <c r="BR54">
        <f t="shared" si="99"/>
        <v>372</v>
      </c>
      <c r="BS54">
        <v>832</v>
      </c>
      <c r="BT54">
        <v>335</v>
      </c>
      <c r="BV54" s="28">
        <f>BY54*CB$4</f>
        <v>170119.23358855341</v>
      </c>
      <c r="BW54" s="28">
        <f>AVERAGE(AQ54,AR54,BV54)</f>
        <v>275563.8291939242</v>
      </c>
      <c r="BX54" s="436">
        <f>BW54-(BZ54*BW$72)</f>
        <v>270407.25416013756</v>
      </c>
      <c r="BY54" s="21">
        <f>AE54*BZ54</f>
        <v>2.3796487586273445</v>
      </c>
      <c r="BZ54" s="21">
        <f>FM54/CB3</f>
        <v>3.7182011853552258E-2</v>
      </c>
      <c r="CC54">
        <v>211</v>
      </c>
      <c r="CD54">
        <f t="shared" si="50"/>
        <v>546</v>
      </c>
      <c r="CE54" s="28">
        <f t="shared" si="118"/>
        <v>259.37957899999998</v>
      </c>
      <c r="CF54" s="108">
        <f t="shared" si="119"/>
        <v>145.76453000000001</v>
      </c>
      <c r="CG54" s="28">
        <f t="shared" si="120"/>
        <v>285.62870500000002</v>
      </c>
      <c r="CH54" s="108">
        <f t="shared" si="121"/>
        <v>219.57304601899196</v>
      </c>
      <c r="CI54" s="108">
        <v>210.11833999999999</v>
      </c>
      <c r="CJ54" s="108">
        <f t="shared" si="95"/>
        <v>375.42695398100807</v>
      </c>
      <c r="CK54" s="108">
        <f t="shared" si="96"/>
        <v>384.88166000000001</v>
      </c>
      <c r="CL54" s="108">
        <f t="shared" si="100"/>
        <v>370.69677000000001</v>
      </c>
      <c r="CM54" s="21">
        <v>3.2519999999999998</v>
      </c>
      <c r="CN54" s="28">
        <f t="shared" si="54"/>
        <v>286.62042100000002</v>
      </c>
      <c r="CO54" s="108">
        <f t="shared" si="55"/>
        <v>189.23546999999999</v>
      </c>
      <c r="CP54" s="23">
        <f t="shared" si="141"/>
        <v>1.5693887509392892</v>
      </c>
      <c r="CQ54" s="23">
        <f t="shared" si="142"/>
        <v>1.7239910804629386</v>
      </c>
      <c r="CR54" s="28">
        <f t="shared" si="56"/>
        <v>546.37129499999992</v>
      </c>
      <c r="CS54" s="23">
        <f t="shared" si="143"/>
        <v>2.8759391514164796</v>
      </c>
      <c r="CT54" s="23">
        <f t="shared" si="144"/>
        <v>2.514752876829276</v>
      </c>
      <c r="CU54" s="23">
        <f t="shared" si="145"/>
        <v>2.4545721297754035</v>
      </c>
      <c r="CV54" s="21">
        <f t="shared" si="146"/>
        <v>3.2674686325431574</v>
      </c>
      <c r="CW54" s="108">
        <v>28</v>
      </c>
      <c r="CX54" s="108">
        <f t="shared" si="122"/>
        <v>210.12292099999999</v>
      </c>
      <c r="CY54" s="108">
        <f t="shared" si="57"/>
        <v>384.87707899999998</v>
      </c>
      <c r="CZ54" s="23">
        <f t="shared" si="147"/>
        <v>2.5499414227514099</v>
      </c>
      <c r="DA54" s="24">
        <f t="shared" si="115"/>
        <v>5.744434014925373</v>
      </c>
      <c r="DB54" s="23">
        <f t="shared" si="148"/>
        <v>1.9389641187892546</v>
      </c>
      <c r="DC54" s="108">
        <v>38</v>
      </c>
      <c r="DD54" s="108">
        <v>56</v>
      </c>
      <c r="DE54" s="108">
        <f t="shared" si="123"/>
        <v>38.950537099999998</v>
      </c>
      <c r="DF54" s="108">
        <v>132</v>
      </c>
      <c r="DG54" s="108">
        <f t="shared" si="124"/>
        <v>343</v>
      </c>
      <c r="DH54" s="108">
        <f t="shared" si="125"/>
        <v>210.98649722001588</v>
      </c>
      <c r="DI54" s="248">
        <f t="shared" si="126"/>
        <v>1.6256964522346706</v>
      </c>
      <c r="DJ54" s="49">
        <f t="shared" si="127"/>
        <v>0.7719967376821455</v>
      </c>
      <c r="DK54" s="108">
        <v>20</v>
      </c>
      <c r="DL54" s="108">
        <v>40</v>
      </c>
      <c r="DM54" s="108">
        <f t="shared" si="128"/>
        <v>60</v>
      </c>
      <c r="DN54" s="108">
        <f t="shared" si="129"/>
        <v>18.60524225575854</v>
      </c>
      <c r="DO54" s="248">
        <f t="shared" si="130"/>
        <v>3.2248975409836063</v>
      </c>
      <c r="DP54" s="49">
        <f t="shared" si="131"/>
        <v>1.0583315604588819</v>
      </c>
      <c r="DQ54" s="108">
        <f t="shared" si="58"/>
        <v>58</v>
      </c>
      <c r="DR54" s="108">
        <f t="shared" si="132"/>
        <v>33.264561999999998</v>
      </c>
      <c r="DS54" s="108">
        <f t="shared" si="133"/>
        <v>29.168736303871437</v>
      </c>
      <c r="DT54" s="108">
        <f t="shared" si="59"/>
        <v>17.049462900000002</v>
      </c>
      <c r="DU54" s="108">
        <f t="shared" si="60"/>
        <v>24.735438000000002</v>
      </c>
      <c r="DV54" s="108">
        <f t="shared" si="116"/>
        <v>8.8312636961285627</v>
      </c>
      <c r="DW54" s="21">
        <f t="shared" si="149"/>
        <v>0.43248700435706555</v>
      </c>
      <c r="DX54" s="21">
        <f t="shared" si="150"/>
        <v>0.99217725119658073</v>
      </c>
      <c r="DY54" s="21">
        <f t="shared" si="151"/>
        <v>0.45062126475379993</v>
      </c>
      <c r="DZ54" s="23">
        <f t="shared" si="61"/>
        <v>2.2650761146516261</v>
      </c>
      <c r="EA54" s="23">
        <f t="shared" si="62"/>
        <v>1.405648626535654</v>
      </c>
      <c r="EB54" s="23">
        <f t="shared" si="117"/>
        <v>1.9987199738104071</v>
      </c>
      <c r="EC54" s="108">
        <v>22</v>
      </c>
      <c r="ED54" s="108">
        <f t="shared" si="102"/>
        <v>6</v>
      </c>
      <c r="EE54" s="21">
        <v>7.6999999999999999E-2</v>
      </c>
      <c r="EF54" s="21">
        <v>2.4580000000000002</v>
      </c>
      <c r="EG54" s="21">
        <f t="shared" si="103"/>
        <v>2.4698514744073683</v>
      </c>
      <c r="EH54" s="28">
        <v>98152</v>
      </c>
      <c r="EI54" s="66">
        <v>98152.82</v>
      </c>
      <c r="EJ54" s="28">
        <v>142334</v>
      </c>
      <c r="EK54" s="23">
        <f t="shared" si="157"/>
        <v>0.84358044337632965</v>
      </c>
      <c r="EL54" s="23">
        <f t="shared" si="63"/>
        <v>1.425085876003612</v>
      </c>
      <c r="EM54" s="28">
        <v>40932</v>
      </c>
      <c r="EN54" s="28">
        <v>98153</v>
      </c>
      <c r="EO54" s="28">
        <f t="shared" si="134"/>
        <v>165328.99900000001</v>
      </c>
      <c r="EP54" s="28">
        <v>80526</v>
      </c>
      <c r="EQ54" s="28">
        <f t="shared" si="64"/>
        <v>121458</v>
      </c>
      <c r="ER54" s="28">
        <f t="shared" si="135"/>
        <v>215473.34</v>
      </c>
      <c r="ES54" s="28">
        <f t="shared" si="136"/>
        <v>127340.62089116142</v>
      </c>
      <c r="ET54" s="28">
        <f t="shared" si="65"/>
        <v>-67175.999000000011</v>
      </c>
      <c r="EU54" s="28">
        <f t="shared" si="66"/>
        <v>-94015.34</v>
      </c>
      <c r="EV54" s="28">
        <f t="shared" si="67"/>
        <v>-86408.620891161423</v>
      </c>
      <c r="EW54" s="21">
        <f t="shared" si="152"/>
        <v>-0.27468138501107242</v>
      </c>
      <c r="EX54" s="30">
        <f t="shared" si="153"/>
        <v>-0.39792014123135711</v>
      </c>
      <c r="EY54" s="30">
        <f t="shared" si="154"/>
        <v>-0.28662437144859748</v>
      </c>
      <c r="EZ54" s="201">
        <f t="shared" si="97"/>
        <v>1.0400639277937014</v>
      </c>
      <c r="FA54" s="28">
        <v>132959.60999999999</v>
      </c>
      <c r="FB54">
        <f t="shared" si="104"/>
        <v>-44182</v>
      </c>
      <c r="FC54" s="28">
        <f t="shared" si="105"/>
        <v>-34806.789999999979</v>
      </c>
      <c r="FD54" s="21">
        <v>-0.22700000000000001</v>
      </c>
      <c r="FE54" s="21">
        <f t="shared" si="155"/>
        <v>-0.21015100356297739</v>
      </c>
      <c r="FF54" s="23">
        <f t="shared" si="70"/>
        <v>1.2443959202115367</v>
      </c>
      <c r="FG54" s="23">
        <f t="shared" si="71"/>
        <v>0.68422111942884956</v>
      </c>
      <c r="FH54" s="66">
        <v>161052</v>
      </c>
      <c r="FI54" s="66">
        <f t="shared" si="114"/>
        <v>241578</v>
      </c>
      <c r="FJ54" s="66">
        <f t="shared" si="137"/>
        <v>220947.4185861795</v>
      </c>
      <c r="FK54" s="248">
        <f t="shared" si="138"/>
        <v>1.0933732629502237</v>
      </c>
      <c r="FL54" s="24">
        <f t="shared" si="139"/>
        <v>0.1707681853487335</v>
      </c>
      <c r="FM54" s="23">
        <f t="shared" si="140"/>
        <v>0.57445554016529121</v>
      </c>
      <c r="FN54" s="23">
        <f t="shared" si="72"/>
        <v>0.74517897159773827</v>
      </c>
    </row>
    <row r="55" spans="1:170" x14ac:dyDescent="0.25">
      <c r="A55" s="9" t="s">
        <v>118</v>
      </c>
      <c r="B55" s="9" t="s">
        <v>121</v>
      </c>
      <c r="C55" s="315">
        <f t="shared" si="108"/>
        <v>24</v>
      </c>
      <c r="D55" s="315">
        <v>0</v>
      </c>
      <c r="E55" s="315">
        <v>0</v>
      </c>
      <c r="F55" s="312">
        <v>0</v>
      </c>
      <c r="G55" s="312">
        <v>0</v>
      </c>
      <c r="H55" s="315">
        <v>24</v>
      </c>
      <c r="I55" s="312">
        <v>0</v>
      </c>
      <c r="J55" s="312">
        <v>0</v>
      </c>
      <c r="K55" s="331"/>
      <c r="L55" s="99">
        <v>11.5</v>
      </c>
      <c r="M55" s="327">
        <f t="shared" si="109"/>
        <v>0.47916666666666669</v>
      </c>
      <c r="N55" s="327">
        <f>M55/M73</f>
        <v>7.5115320673856097E-3</v>
      </c>
      <c r="O55" s="11">
        <v>5</v>
      </c>
      <c r="P55" s="327">
        <f t="shared" si="110"/>
        <v>0.20833333333333334</v>
      </c>
      <c r="Q55" s="321">
        <f>P55/P73</f>
        <v>1.4107143491534767E-2</v>
      </c>
      <c r="R55" s="327">
        <f t="shared" si="111"/>
        <v>0.41145833333333331</v>
      </c>
      <c r="S55" s="321">
        <f>R55/R73</f>
        <v>7.9840428755640451E-3</v>
      </c>
      <c r="T55" s="321">
        <f t="shared" si="112"/>
        <v>9.1604349234228992E-3</v>
      </c>
      <c r="U55" s="320"/>
      <c r="V55" s="320">
        <f t="shared" si="107"/>
        <v>0</v>
      </c>
      <c r="W55" s="320"/>
      <c r="X55" s="321">
        <f>V55/V73</f>
        <v>0</v>
      </c>
      <c r="Y55" s="322">
        <f t="shared" si="113"/>
        <v>5.496260954053739E-3</v>
      </c>
      <c r="Z55" s="322">
        <v>-0.217</v>
      </c>
      <c r="AA55" s="324">
        <v>0.314</v>
      </c>
      <c r="AB55" s="314">
        <v>24</v>
      </c>
      <c r="AC55" s="203">
        <v>0.75937557776161735</v>
      </c>
      <c r="AD55" s="126">
        <f t="shared" si="93"/>
        <v>0.36846615070207844</v>
      </c>
      <c r="AE55" s="339">
        <v>21</v>
      </c>
      <c r="AF55" s="257">
        <v>37772.854564454989</v>
      </c>
      <c r="AG55" s="257">
        <f>AT55*BK$32</f>
        <v>84300.333997146823</v>
      </c>
      <c r="AH55" s="21">
        <f>C55*BA55</f>
        <v>0.5366374706259347</v>
      </c>
      <c r="AI55" s="57" t="e">
        <f>AU55*BK$9</f>
        <v>#DIV/0!</v>
      </c>
      <c r="AJ55" s="56" t="e">
        <f>AV55*BK$16</f>
        <v>#DIV/0!</v>
      </c>
      <c r="AK55" s="56" t="e">
        <f>SUM(AL55:AM55)</f>
        <v>#DIV/0!</v>
      </c>
      <c r="AL55" s="56" t="e">
        <f>AW55*BK$24</f>
        <v>#DIV/0!</v>
      </c>
      <c r="AM55" s="56" t="e">
        <f>AX55*BK$26</f>
        <v>#DIV/0!</v>
      </c>
      <c r="AN55" s="59">
        <f>AS55*BK$35</f>
        <v>44090.701911605582</v>
      </c>
      <c r="AO55" s="59">
        <f>AVERAGE(AF55,AR55,AN55)</f>
        <v>49988.62588491456</v>
      </c>
      <c r="AP55" s="257">
        <f>AVERAGE(AF55:AG55)</f>
        <v>61036.594280800906</v>
      </c>
      <c r="AQ55" s="283">
        <f>AO55-(AO$72*BE55)</f>
        <v>58313.823768147056</v>
      </c>
      <c r="AR55" s="56">
        <f>AP55+(AP$72*BF55)</f>
        <v>68102.321178683109</v>
      </c>
      <c r="AS55" s="59">
        <f>AB55*BE55</f>
        <v>0.75583980558768371</v>
      </c>
      <c r="AT55" s="59">
        <f>AB55*BF55</f>
        <v>1.4942172804342382</v>
      </c>
      <c r="AU55" s="21" t="e">
        <f>AB55*BG55</f>
        <v>#DIV/0!</v>
      </c>
      <c r="AV55" s="21" t="e">
        <f>AB55*BB55</f>
        <v>#DIV/0!</v>
      </c>
      <c r="AW55" s="21" t="e">
        <f t="shared" si="158"/>
        <v>#DIV/0!</v>
      </c>
      <c r="AX55" s="21" t="e">
        <f>AB55*BD55</f>
        <v>#DIV/0!</v>
      </c>
      <c r="AY55" s="21"/>
      <c r="AZ55" s="21"/>
      <c r="BA55" s="21">
        <f>AA55/BH$2</f>
        <v>2.2359894609413945E-2</v>
      </c>
      <c r="BB55" s="24" t="e">
        <f>FF55/BK$14</f>
        <v>#DIV/0!</v>
      </c>
      <c r="BC55" s="24" t="e">
        <f>DZ55/BK$19</f>
        <v>#DIV/0!</v>
      </c>
      <c r="BD55" s="24" t="e">
        <f>EY55/BK$21</f>
        <v>#DIV/0!</v>
      </c>
      <c r="BE55" s="277">
        <f>FN55/BK$26</f>
        <v>3.1493325232820155E-2</v>
      </c>
      <c r="BF55" s="24">
        <f>FG55/BK$29</f>
        <v>6.2259053351426591E-2</v>
      </c>
      <c r="BG55" s="210" t="e">
        <f>AC55/BK$5</f>
        <v>#DIV/0!</v>
      </c>
      <c r="BL55">
        <v>31</v>
      </c>
      <c r="BM55">
        <v>31</v>
      </c>
      <c r="BN55">
        <f t="shared" si="94"/>
        <v>0</v>
      </c>
      <c r="BO55">
        <v>54</v>
      </c>
      <c r="BP55">
        <v>205</v>
      </c>
      <c r="BQ55" s="108">
        <v>54.714170000000003</v>
      </c>
      <c r="BR55">
        <f t="shared" si="99"/>
        <v>-23</v>
      </c>
      <c r="BS55">
        <v>220</v>
      </c>
      <c r="BT55">
        <v>146</v>
      </c>
      <c r="BV55" s="28">
        <v>0</v>
      </c>
      <c r="BW55" s="28">
        <f>AVERAGE(AQ55,AR55,BV55)</f>
        <v>42138.714982276724</v>
      </c>
      <c r="BX55" s="436">
        <f>BW55-(BZ55*BW$72)</f>
        <v>42138.714982276724</v>
      </c>
      <c r="BY55" s="21"/>
      <c r="BZ55" s="21"/>
      <c r="CC55">
        <v>59</v>
      </c>
      <c r="CD55">
        <f t="shared" si="50"/>
        <v>205</v>
      </c>
      <c r="CE55" s="28">
        <f t="shared" si="118"/>
        <v>92.912087999999997</v>
      </c>
      <c r="CF55" s="108">
        <f t="shared" si="119"/>
        <v>52.214160000000007</v>
      </c>
      <c r="CG55" s="28">
        <f t="shared" si="120"/>
        <v>102.31476000000001</v>
      </c>
      <c r="CH55" s="108">
        <f t="shared" si="121"/>
        <v>78.65303140978817</v>
      </c>
      <c r="CI55" s="108">
        <v>75.266270000000006</v>
      </c>
      <c r="CJ55" s="108">
        <f t="shared" si="95"/>
        <v>126.34696859021183</v>
      </c>
      <c r="CK55" s="108">
        <f t="shared" si="96"/>
        <v>129.73372999999998</v>
      </c>
      <c r="CL55" s="108">
        <f t="shared" si="100"/>
        <v>-23.714170000000003</v>
      </c>
      <c r="CM55" s="21">
        <v>-0.27700000000000002</v>
      </c>
      <c r="CN55" s="28">
        <f t="shared" si="54"/>
        <v>112.087912</v>
      </c>
      <c r="CO55" s="108">
        <f t="shared" si="55"/>
        <v>93.785839999999993</v>
      </c>
      <c r="CP55" s="23">
        <f t="shared" si="141"/>
        <v>0.59556834645116152</v>
      </c>
      <c r="CQ55" s="23">
        <f t="shared" si="142"/>
        <v>0.83726556811183428</v>
      </c>
      <c r="CR55" s="28">
        <f t="shared" si="56"/>
        <v>117.68523999999999</v>
      </c>
      <c r="CS55" s="23">
        <f t="shared" si="143"/>
        <v>0.61342910274151208</v>
      </c>
      <c r="CT55" s="23">
        <f t="shared" si="144"/>
        <v>0.84632016793596188</v>
      </c>
      <c r="CU55" s="21">
        <f t="shared" si="145"/>
        <v>-0.19825255468139374</v>
      </c>
      <c r="CV55" s="21">
        <f t="shared" si="146"/>
        <v>-0.25603100254932398</v>
      </c>
      <c r="CW55" s="108">
        <v>3</v>
      </c>
      <c r="CX55" s="108">
        <f t="shared" si="122"/>
        <v>75.267911999999995</v>
      </c>
      <c r="CY55" s="108">
        <f t="shared" si="57"/>
        <v>129.732088</v>
      </c>
      <c r="CZ55" s="23">
        <f t="shared" si="147"/>
        <v>0.83381829580323918</v>
      </c>
      <c r="DA55" s="24">
        <f t="shared" si="115"/>
        <v>5.4055036666666672</v>
      </c>
      <c r="DB55" s="23">
        <f t="shared" si="148"/>
        <v>1.8226260244420389</v>
      </c>
      <c r="DC55" s="108">
        <v>1</v>
      </c>
      <c r="DD55" s="108">
        <v>4</v>
      </c>
      <c r="DE55" s="108">
        <f t="shared" si="123"/>
        <v>13.952431199999999</v>
      </c>
      <c r="DF55" s="108">
        <v>22</v>
      </c>
      <c r="DG55" s="108">
        <f t="shared" si="124"/>
        <v>81</v>
      </c>
      <c r="DH55" s="108">
        <f t="shared" si="125"/>
        <v>69.229944400317706</v>
      </c>
      <c r="DI55" s="49">
        <f t="shared" si="126"/>
        <v>1.1700139398007126</v>
      </c>
      <c r="DJ55" s="49">
        <f t="shared" si="127"/>
        <v>0.25097407464906701</v>
      </c>
      <c r="DK55" s="108">
        <v>1</v>
      </c>
      <c r="DL55" s="108">
        <v>0</v>
      </c>
      <c r="DM55" s="108">
        <f t="shared" si="128"/>
        <v>1</v>
      </c>
      <c r="DN55" s="108">
        <f t="shared" si="129"/>
        <v>6.1048451151707708</v>
      </c>
      <c r="DO55" s="49">
        <f t="shared" si="130"/>
        <v>0.16380431954202446</v>
      </c>
      <c r="DP55" s="49">
        <f t="shared" si="131"/>
        <v>-0.4099954271798722</v>
      </c>
      <c r="DQ55" s="108">
        <f t="shared" si="58"/>
        <v>2</v>
      </c>
      <c r="DR55" s="108">
        <f t="shared" si="132"/>
        <v>11.915664</v>
      </c>
      <c r="DS55" s="108">
        <f t="shared" si="133"/>
        <v>10.448502556610665</v>
      </c>
      <c r="DT55" s="108">
        <f t="shared" si="59"/>
        <v>-9.9524311999999995</v>
      </c>
      <c r="DU55" s="108">
        <f t="shared" si="60"/>
        <v>-9.9156639999999996</v>
      </c>
      <c r="DV55" s="108">
        <f t="shared" si="116"/>
        <v>-9.4485025566106646</v>
      </c>
      <c r="DW55" s="21">
        <f t="shared" si="149"/>
        <v>-0.40249580450325839</v>
      </c>
      <c r="DX55" s="21">
        <f t="shared" si="150"/>
        <v>-0.51074763322907757</v>
      </c>
      <c r="DY55" s="21">
        <f t="shared" si="151"/>
        <v>-0.48211629938712991</v>
      </c>
      <c r="DZ55" s="23">
        <f t="shared" si="61"/>
        <v>0.35944787593031946</v>
      </c>
      <c r="EA55" s="23">
        <f t="shared" si="62"/>
        <v>0.50742010123709325</v>
      </c>
      <c r="EB55" s="23">
        <f t="shared" si="117"/>
        <v>0.51421105110518894</v>
      </c>
      <c r="EC55" s="108">
        <v>8</v>
      </c>
      <c r="ED55" s="108">
        <f t="shared" si="102"/>
        <v>-5</v>
      </c>
      <c r="EE55" s="21">
        <v>-0.36099999999999999</v>
      </c>
      <c r="EF55" s="21">
        <v>-0.29799999999999999</v>
      </c>
      <c r="EG55" s="21">
        <f t="shared" si="103"/>
        <v>-0.28227325191199298</v>
      </c>
      <c r="EH55" s="28">
        <v>279994</v>
      </c>
      <c r="EI55" s="66">
        <v>279994</v>
      </c>
      <c r="EJ55" s="28">
        <v>55101</v>
      </c>
      <c r="EK55" s="21">
        <f t="shared" si="157"/>
        <v>8.5731699191832225E-2</v>
      </c>
      <c r="EL55" s="23">
        <f t="shared" si="63"/>
        <v>0.31898935153110175</v>
      </c>
      <c r="EM55" s="28">
        <v>279994</v>
      </c>
      <c r="EN55" s="28">
        <v>279994</v>
      </c>
      <c r="EO55" s="28">
        <f t="shared" si="134"/>
        <v>59222.328000000009</v>
      </c>
      <c r="EP55" s="28">
        <v>0</v>
      </c>
      <c r="EQ55" s="28">
        <f t="shared" si="64"/>
        <v>279994</v>
      </c>
      <c r="ER55" s="28">
        <f t="shared" si="135"/>
        <v>77184.479999999996</v>
      </c>
      <c r="ES55" s="28">
        <f t="shared" si="136"/>
        <v>45614.5507669832</v>
      </c>
      <c r="ET55" s="28">
        <f t="shared" si="65"/>
        <v>220771.67199999999</v>
      </c>
      <c r="EU55" s="28">
        <f t="shared" si="66"/>
        <v>202809.52000000002</v>
      </c>
      <c r="EV55" s="28">
        <f t="shared" si="67"/>
        <v>234379.44923301681</v>
      </c>
      <c r="EW55" s="21">
        <f t="shared" si="152"/>
        <v>0.43556117991258142</v>
      </c>
      <c r="EX55" s="30">
        <f t="shared" si="153"/>
        <v>1.0793402623333566</v>
      </c>
      <c r="EY55" s="201">
        <f t="shared" si="154"/>
        <v>0.86461715399838768</v>
      </c>
      <c r="EZ55" s="201">
        <f t="shared" si="97"/>
        <v>0.74026273559645595</v>
      </c>
      <c r="FA55" s="28">
        <v>50098.49</v>
      </c>
      <c r="FB55">
        <f t="shared" si="104"/>
        <v>224893</v>
      </c>
      <c r="FC55" s="28">
        <f t="shared" si="105"/>
        <v>229895.51</v>
      </c>
      <c r="FD55" s="21">
        <v>1.2330000000000001</v>
      </c>
      <c r="FE55" s="21">
        <f t="shared" si="155"/>
        <v>1.3445752546231855</v>
      </c>
      <c r="FF55" s="23">
        <f t="shared" si="70"/>
        <v>0.56151558715754679</v>
      </c>
      <c r="FG55" s="23">
        <f t="shared" si="71"/>
        <v>0.73618816567559864</v>
      </c>
      <c r="FH55" s="66">
        <v>0</v>
      </c>
      <c r="FI55" s="66">
        <f t="shared" si="114"/>
        <v>0</v>
      </c>
      <c r="FJ55" s="66">
        <f t="shared" si="137"/>
        <v>72498.371723590142</v>
      </c>
      <c r="FK55" s="191">
        <f t="shared" si="138"/>
        <v>0</v>
      </c>
      <c r="FL55" s="24">
        <f t="shared" si="139"/>
        <v>-0.44618158710199918</v>
      </c>
      <c r="FM55" s="21">
        <f t="shared" si="140"/>
        <v>-0.12703361532570034</v>
      </c>
      <c r="FN55" s="23">
        <f t="shared" si="72"/>
        <v>0.36561808288369363</v>
      </c>
    </row>
    <row r="56" spans="1:170" x14ac:dyDescent="0.25">
      <c r="A56" s="7" t="s">
        <v>118</v>
      </c>
      <c r="B56" s="7" t="s">
        <v>100</v>
      </c>
      <c r="C56" s="315">
        <f t="shared" si="108"/>
        <v>83</v>
      </c>
      <c r="D56" s="315">
        <v>43</v>
      </c>
      <c r="E56" s="315">
        <v>40</v>
      </c>
      <c r="F56" s="312">
        <v>0</v>
      </c>
      <c r="G56" s="312">
        <v>0</v>
      </c>
      <c r="H56" s="315">
        <v>0</v>
      </c>
      <c r="I56" s="312">
        <v>0</v>
      </c>
      <c r="J56" s="312">
        <v>0</v>
      </c>
      <c r="K56" s="331"/>
      <c r="L56" s="99">
        <v>38</v>
      </c>
      <c r="M56" s="327">
        <f t="shared" si="109"/>
        <v>0.45783132530120479</v>
      </c>
      <c r="N56" s="327">
        <f>M56/M73</f>
        <v>7.1770741178163178E-3</v>
      </c>
      <c r="O56" s="11">
        <v>9.5</v>
      </c>
      <c r="P56" s="327">
        <f t="shared" si="110"/>
        <v>0.1144578313253012</v>
      </c>
      <c r="Q56" s="321">
        <f>P56/P73</f>
        <v>7.7504306411323529E-3</v>
      </c>
      <c r="R56" s="327">
        <f t="shared" si="111"/>
        <v>0.37198795180722893</v>
      </c>
      <c r="S56" s="321">
        <f>R56/R73</f>
        <v>7.2181494839627363E-3</v>
      </c>
      <c r="T56" s="321">
        <f t="shared" si="112"/>
        <v>7.3204132486453261E-3</v>
      </c>
      <c r="U56" s="320"/>
      <c r="V56" s="320">
        <f t="shared" si="107"/>
        <v>0</v>
      </c>
      <c r="W56" s="320"/>
      <c r="X56" s="321">
        <f>V56/V73</f>
        <v>0</v>
      </c>
      <c r="Y56" s="322">
        <f t="shared" si="113"/>
        <v>4.3922479491871952E-3</v>
      </c>
      <c r="Z56" s="322">
        <v>-0.13200000000000001</v>
      </c>
      <c r="AA56" s="323">
        <v>-0.89400000000000002</v>
      </c>
      <c r="AB56" s="314">
        <v>75</v>
      </c>
      <c r="AC56" s="202">
        <v>-0.52389960875926356</v>
      </c>
      <c r="AD56" s="124">
        <f t="shared" si="93"/>
        <v>-0.89990483154932666</v>
      </c>
      <c r="AE56" s="339">
        <v>76</v>
      </c>
      <c r="AF56" s="257"/>
      <c r="AG56" s="257"/>
      <c r="AH56" s="21"/>
      <c r="AI56" s="21"/>
      <c r="AJ56" s="44"/>
      <c r="AK56" s="59"/>
      <c r="AL56" s="70"/>
      <c r="AM56" s="59"/>
      <c r="AN56" s="59"/>
      <c r="AO56" s="59"/>
      <c r="AP56" s="257"/>
      <c r="AQ56" s="257"/>
      <c r="AR56" s="59"/>
      <c r="AS56" s="59"/>
      <c r="AT56" s="59"/>
      <c r="AU56" s="21"/>
      <c r="AV56" s="21"/>
      <c r="AW56" s="21"/>
      <c r="AX56" s="21"/>
      <c r="AY56" s="21"/>
      <c r="AZ56" s="21"/>
      <c r="BA56" s="21"/>
      <c r="BB56" s="24"/>
      <c r="BC56" s="24"/>
      <c r="BD56" s="24"/>
      <c r="BE56" s="24"/>
      <c r="BF56" s="24"/>
      <c r="BG56" s="24"/>
      <c r="BL56">
        <v>81</v>
      </c>
      <c r="BM56">
        <v>81</v>
      </c>
      <c r="BN56">
        <f t="shared" si="94"/>
        <v>0</v>
      </c>
      <c r="BO56">
        <v>188</v>
      </c>
      <c r="BP56">
        <v>190</v>
      </c>
      <c r="BQ56" s="108">
        <v>189.21983</v>
      </c>
      <c r="BR56">
        <f t="shared" si="99"/>
        <v>-107</v>
      </c>
      <c r="BS56">
        <v>213</v>
      </c>
      <c r="BT56">
        <v>116</v>
      </c>
      <c r="BV56" s="28"/>
      <c r="BW56" s="28"/>
      <c r="BX56" s="28"/>
      <c r="BY56" s="21"/>
      <c r="BZ56" s="21"/>
      <c r="CC56">
        <v>60</v>
      </c>
      <c r="CD56">
        <f t="shared" si="50"/>
        <v>176</v>
      </c>
      <c r="CE56" s="28">
        <f t="shared" si="118"/>
        <v>290.35027500000001</v>
      </c>
      <c r="CF56" s="108">
        <f t="shared" si="119"/>
        <v>163.16925000000001</v>
      </c>
      <c r="CG56" s="28">
        <f t="shared" si="120"/>
        <v>319.73362500000002</v>
      </c>
      <c r="CH56" s="108">
        <f t="shared" si="121"/>
        <v>245.79072315558801</v>
      </c>
      <c r="CI56" s="108">
        <v>235.2071</v>
      </c>
      <c r="CJ56" s="108">
        <f t="shared" si="95"/>
        <v>-55.790723155588012</v>
      </c>
      <c r="CK56" s="108">
        <f t="shared" si="96"/>
        <v>-45.207099999999997</v>
      </c>
      <c r="CL56" s="108">
        <f t="shared" si="100"/>
        <v>-108.21983</v>
      </c>
      <c r="CM56" s="21">
        <v>-1.028</v>
      </c>
      <c r="CN56" s="28">
        <f t="shared" si="54"/>
        <v>-114.35027500000001</v>
      </c>
      <c r="CO56" s="108">
        <f t="shared" si="55"/>
        <v>-47.169250000000005</v>
      </c>
      <c r="CP56" s="21">
        <f t="shared" si="141"/>
        <v>-0.66786462726434426</v>
      </c>
      <c r="CQ56" s="21">
        <f t="shared" si="142"/>
        <v>-0.47220492851288803</v>
      </c>
      <c r="CR56" s="28">
        <f t="shared" si="56"/>
        <v>-106.73362500000002</v>
      </c>
      <c r="CS56" s="21">
        <f t="shared" si="143"/>
        <v>-0.57100396022511768</v>
      </c>
      <c r="CT56" s="21">
        <f t="shared" si="144"/>
        <v>-0.37370753502956555</v>
      </c>
      <c r="CU56" s="21">
        <f t="shared" si="145"/>
        <v>-0.7666412023804493</v>
      </c>
      <c r="CV56" s="21">
        <f t="shared" si="146"/>
        <v>-1.0109686373249955</v>
      </c>
      <c r="CW56" s="108">
        <v>19</v>
      </c>
      <c r="CX56" s="108">
        <f t="shared" si="122"/>
        <v>235.21222499999999</v>
      </c>
      <c r="CY56" s="108">
        <f t="shared" si="57"/>
        <v>-45.212224999999989</v>
      </c>
      <c r="CZ56" s="21">
        <f t="shared" si="147"/>
        <v>-0.34286943884783838</v>
      </c>
      <c r="DA56" s="24">
        <f t="shared" si="115"/>
        <v>-0.60282966666666649</v>
      </c>
      <c r="DB56" s="21">
        <f t="shared" si="148"/>
        <v>-0.23973886496381386</v>
      </c>
      <c r="DC56" s="108">
        <v>21</v>
      </c>
      <c r="DD56" s="108">
        <v>27</v>
      </c>
      <c r="DE56" s="108">
        <f t="shared" si="123"/>
        <v>43.601347500000003</v>
      </c>
      <c r="DF56" s="108">
        <v>60</v>
      </c>
      <c r="DG56" s="108">
        <f t="shared" si="124"/>
        <v>120</v>
      </c>
      <c r="DH56" s="108">
        <f t="shared" si="125"/>
        <v>250.54646544876886</v>
      </c>
      <c r="DI56" s="49">
        <f t="shared" si="126"/>
        <v>0.47895307477222149</v>
      </c>
      <c r="DJ56" s="49">
        <f t="shared" si="127"/>
        <v>-0.53917775780087895</v>
      </c>
      <c r="DK56" s="108">
        <v>5</v>
      </c>
      <c r="DL56" s="108">
        <v>10</v>
      </c>
      <c r="DM56" s="108">
        <f t="shared" si="128"/>
        <v>15</v>
      </c>
      <c r="DN56" s="108">
        <f t="shared" si="129"/>
        <v>22.093725178713267</v>
      </c>
      <c r="DO56" s="49">
        <f t="shared" si="130"/>
        <v>0.67892579810181186</v>
      </c>
      <c r="DP56" s="49">
        <f t="shared" si="131"/>
        <v>-0.1629050205291683</v>
      </c>
      <c r="DQ56" s="108">
        <f t="shared" si="58"/>
        <v>26</v>
      </c>
      <c r="DR56" s="108">
        <f t="shared" si="132"/>
        <v>37.236449999999998</v>
      </c>
      <c r="DS56" s="108">
        <f t="shared" si="133"/>
        <v>32.651570489408329</v>
      </c>
      <c r="DT56" s="108">
        <f t="shared" si="59"/>
        <v>-16.601347500000003</v>
      </c>
      <c r="DU56" s="108">
        <f t="shared" si="60"/>
        <v>-11.236449999999998</v>
      </c>
      <c r="DV56" s="108">
        <f t="shared" si="116"/>
        <v>-11.651570489408329</v>
      </c>
      <c r="DW56" s="21">
        <f t="shared" si="149"/>
        <v>-0.60810104047265634</v>
      </c>
      <c r="DX56" s="21">
        <f t="shared" si="150"/>
        <v>-0.56803418493531266</v>
      </c>
      <c r="DY56" s="21">
        <f t="shared" si="151"/>
        <v>-0.59452934607840047</v>
      </c>
      <c r="DZ56" s="21">
        <f t="shared" si="61"/>
        <v>-0.58027823028700232</v>
      </c>
      <c r="EA56" s="21">
        <f t="shared" si="62"/>
        <v>-0.50278603290426616</v>
      </c>
      <c r="EB56" s="24">
        <f t="shared" si="117"/>
        <v>-0.42891298779177428</v>
      </c>
      <c r="EC56" s="108">
        <v>27</v>
      </c>
      <c r="ED56" s="108">
        <f t="shared" si="102"/>
        <v>-8</v>
      </c>
      <c r="EE56" s="21">
        <v>-0.48099999999999998</v>
      </c>
      <c r="EF56" s="21">
        <v>-0.89100000000000001</v>
      </c>
      <c r="EG56" s="21">
        <f t="shared" si="103"/>
        <v>-0.87847647799374662</v>
      </c>
      <c r="EH56" s="28">
        <v>0</v>
      </c>
      <c r="EI56" s="66">
        <v>0</v>
      </c>
      <c r="EJ56" s="28">
        <v>168037</v>
      </c>
      <c r="EK56" s="21">
        <f t="shared" si="157"/>
        <v>-0.44510957348295127</v>
      </c>
      <c r="EL56" s="21">
        <f t="shared" si="63"/>
        <v>-0.64290701668208639</v>
      </c>
      <c r="EM56" s="28">
        <v>0</v>
      </c>
      <c r="EN56" s="28">
        <v>0</v>
      </c>
      <c r="EO56" s="28">
        <f t="shared" si="134"/>
        <v>185069.77500000002</v>
      </c>
      <c r="EP56" s="28">
        <v>0</v>
      </c>
      <c r="EQ56" s="28">
        <f t="shared" si="64"/>
        <v>0</v>
      </c>
      <c r="ER56" s="28">
        <f t="shared" si="135"/>
        <v>241201.5</v>
      </c>
      <c r="ES56" s="28">
        <f t="shared" si="136"/>
        <v>142545.4711468225</v>
      </c>
      <c r="ET56" s="28">
        <f t="shared" si="65"/>
        <v>-185069.77500000002</v>
      </c>
      <c r="EU56" s="28">
        <f t="shared" si="66"/>
        <v>-241201.5</v>
      </c>
      <c r="EV56" s="28">
        <f t="shared" si="67"/>
        <v>-142545.4711468225</v>
      </c>
      <c r="EW56" s="21">
        <f t="shared" si="152"/>
        <v>-0.62686844845199607</v>
      </c>
      <c r="EX56" s="30">
        <f t="shared" si="153"/>
        <v>-0.65643582116742127</v>
      </c>
      <c r="EY56" s="30">
        <f t="shared" si="154"/>
        <v>-0.75797463468078452</v>
      </c>
      <c r="EZ56" s="30">
        <f t="shared" si="97"/>
        <v>-0.51992212114203307</v>
      </c>
      <c r="FA56" s="28">
        <v>157714.35999999999</v>
      </c>
      <c r="FB56">
        <f t="shared" si="104"/>
        <v>-168037</v>
      </c>
      <c r="FC56" s="28">
        <f t="shared" si="105"/>
        <v>-157714.35999999999</v>
      </c>
      <c r="FD56" s="21">
        <v>-0.9</v>
      </c>
      <c r="FE56" s="21">
        <f t="shared" si="155"/>
        <v>-0.93204736188269688</v>
      </c>
      <c r="FF56" s="21">
        <f t="shared" si="70"/>
        <v>-0.65135679204451524</v>
      </c>
      <c r="FG56" s="21">
        <f t="shared" si="71"/>
        <v>-0.56424594820952823</v>
      </c>
      <c r="FH56" s="66">
        <v>0</v>
      </c>
      <c r="FI56" s="66">
        <f t="shared" si="114"/>
        <v>0</v>
      </c>
      <c r="FJ56" s="66">
        <f t="shared" si="137"/>
        <v>262375.05957108818</v>
      </c>
      <c r="FK56" s="191">
        <f t="shared" si="138"/>
        <v>0</v>
      </c>
      <c r="FL56" s="24">
        <f t="shared" si="139"/>
        <v>-0.44618158710199918</v>
      </c>
      <c r="FM56" s="21">
        <f t="shared" si="140"/>
        <v>-0.44553837893057041</v>
      </c>
      <c r="FN56" s="21">
        <f t="shared" si="72"/>
        <v>-0.63649158939005024</v>
      </c>
    </row>
    <row r="57" spans="1:170" x14ac:dyDescent="0.25">
      <c r="A57" s="7" t="s">
        <v>118</v>
      </c>
      <c r="B57" s="7" t="s">
        <v>107</v>
      </c>
      <c r="C57" s="315">
        <f t="shared" si="108"/>
        <v>57</v>
      </c>
      <c r="D57" s="315">
        <v>57</v>
      </c>
      <c r="E57" s="315">
        <v>0</v>
      </c>
      <c r="F57" s="312">
        <v>0</v>
      </c>
      <c r="G57" s="312">
        <v>0</v>
      </c>
      <c r="H57" s="315">
        <v>0</v>
      </c>
      <c r="I57" s="312">
        <v>0</v>
      </c>
      <c r="J57" s="312">
        <v>0</v>
      </c>
      <c r="K57" s="331"/>
      <c r="L57" s="99">
        <v>12</v>
      </c>
      <c r="M57" s="327">
        <f t="shared" si="109"/>
        <v>0.21052631578947367</v>
      </c>
      <c r="N57" s="327">
        <f>M57/M73</f>
        <v>3.3002612286911603E-3</v>
      </c>
      <c r="O57" s="11">
        <v>8</v>
      </c>
      <c r="P57" s="327">
        <f t="shared" si="110"/>
        <v>0.14035087719298245</v>
      </c>
      <c r="Q57" s="321">
        <f>P57/P73</f>
        <v>9.5037598258760521E-3</v>
      </c>
      <c r="R57" s="327">
        <f t="shared" si="111"/>
        <v>0.19298245614035087</v>
      </c>
      <c r="S57" s="321">
        <f>R57/R73</f>
        <v>3.7446810022632162E-3</v>
      </c>
      <c r="T57" s="321">
        <f t="shared" si="112"/>
        <v>4.8511358779873837E-3</v>
      </c>
      <c r="U57" s="320"/>
      <c r="V57" s="320">
        <f t="shared" si="107"/>
        <v>0</v>
      </c>
      <c r="W57" s="320"/>
      <c r="X57" s="321">
        <f>V57/V73</f>
        <v>0</v>
      </c>
      <c r="Y57" s="322">
        <f t="shared" si="113"/>
        <v>2.91068152679243E-3</v>
      </c>
      <c r="Z57" s="322">
        <v>-0.435</v>
      </c>
      <c r="AA57" s="323">
        <v>-0.80400000000000005</v>
      </c>
      <c r="AB57" s="314">
        <v>57</v>
      </c>
      <c r="AC57" s="202">
        <v>-0.44934554079477329</v>
      </c>
      <c r="AD57" s="124">
        <f t="shared" si="93"/>
        <v>-0.80424257654607345</v>
      </c>
      <c r="AE57" s="339">
        <v>58</v>
      </c>
      <c r="AF57" s="257"/>
      <c r="AG57" s="257"/>
      <c r="AH57" s="21"/>
      <c r="AI57" s="21"/>
      <c r="AJ57" s="44"/>
      <c r="AK57" s="59"/>
      <c r="AL57" s="70"/>
      <c r="AM57" s="59"/>
      <c r="AN57" s="59"/>
      <c r="AO57" s="59"/>
      <c r="AP57" s="257"/>
      <c r="AQ57" s="257"/>
      <c r="AR57" s="59"/>
      <c r="AS57" s="59"/>
      <c r="AT57" s="59"/>
      <c r="AU57" s="21"/>
      <c r="AV57" s="21"/>
      <c r="AW57" s="21"/>
      <c r="AX57" s="21"/>
      <c r="AY57" s="21"/>
      <c r="AZ57" s="21"/>
      <c r="BA57" s="21"/>
      <c r="BB57" s="24"/>
      <c r="BC57" s="24"/>
      <c r="BD57" s="24"/>
      <c r="BE57" s="24"/>
      <c r="BF57" s="24"/>
      <c r="BG57" s="24"/>
      <c r="BL57">
        <v>14</v>
      </c>
      <c r="BM57">
        <v>14</v>
      </c>
      <c r="BN57">
        <f t="shared" si="94"/>
        <v>0</v>
      </c>
      <c r="BO57">
        <v>129</v>
      </c>
      <c r="BP57">
        <v>94</v>
      </c>
      <c r="BQ57" s="108">
        <v>129.94614999999999</v>
      </c>
      <c r="BR57">
        <f t="shared" si="99"/>
        <v>-115</v>
      </c>
      <c r="BS57">
        <v>102</v>
      </c>
      <c r="BT57">
        <v>45</v>
      </c>
      <c r="BV57" s="28"/>
      <c r="BW57" s="28"/>
      <c r="BX57" s="28"/>
      <c r="BY57" s="21"/>
      <c r="BZ57" s="21"/>
      <c r="CC57">
        <v>11</v>
      </c>
      <c r="CD57">
        <f t="shared" si="50"/>
        <v>56</v>
      </c>
      <c r="CE57" s="28">
        <f t="shared" si="118"/>
        <v>220.66620900000001</v>
      </c>
      <c r="CF57" s="108">
        <f t="shared" si="119"/>
        <v>124.00863000000001</v>
      </c>
      <c r="CG57" s="28">
        <f t="shared" si="120"/>
        <v>242.99755500000001</v>
      </c>
      <c r="CH57" s="108">
        <f t="shared" si="121"/>
        <v>186.80094959824689</v>
      </c>
      <c r="CI57" s="108">
        <v>178.75739999999999</v>
      </c>
      <c r="CJ57" s="108">
        <f t="shared" si="95"/>
        <v>-92.800949598246888</v>
      </c>
      <c r="CK57" s="108">
        <f t="shared" si="96"/>
        <v>-84.75739999999999</v>
      </c>
      <c r="CL57" s="108">
        <f t="shared" si="100"/>
        <v>-115.94614999999999</v>
      </c>
      <c r="CM57" s="21">
        <v>-1.099</v>
      </c>
      <c r="CN57" s="28">
        <f t="shared" si="54"/>
        <v>-164.66620900000001</v>
      </c>
      <c r="CO57" s="108">
        <f t="shared" si="55"/>
        <v>-79.008630000000011</v>
      </c>
      <c r="CP57" s="21">
        <f t="shared" si="141"/>
        <v>-0.94860707164230218</v>
      </c>
      <c r="CQ57" s="21">
        <f t="shared" si="142"/>
        <v>-0.76799225155899631</v>
      </c>
      <c r="CR57" s="28">
        <f t="shared" si="56"/>
        <v>-140.99755500000001</v>
      </c>
      <c r="CS57" s="21">
        <f t="shared" si="143"/>
        <v>-0.75184139365200087</v>
      </c>
      <c r="CT57" s="21">
        <f t="shared" si="144"/>
        <v>-0.6216161426344623</v>
      </c>
      <c r="CU57" s="21">
        <f t="shared" si="145"/>
        <v>-0.81860875788489906</v>
      </c>
      <c r="CV57" s="21">
        <f t="shared" si="146"/>
        <v>-1.0799922949867422</v>
      </c>
      <c r="CW57" s="108">
        <v>13</v>
      </c>
      <c r="CX57" s="108">
        <f t="shared" si="122"/>
        <v>178.761291</v>
      </c>
      <c r="CY57" s="108">
        <f t="shared" si="57"/>
        <v>-84.761291</v>
      </c>
      <c r="CZ57" s="21">
        <f t="shared" si="147"/>
        <v>-0.60887923408540046</v>
      </c>
      <c r="DA57" s="24">
        <f t="shared" si="115"/>
        <v>-1.4870401929824562</v>
      </c>
      <c r="DB57" s="21">
        <f t="shared" si="148"/>
        <v>-0.54324478634801709</v>
      </c>
      <c r="DC57" s="108">
        <v>23</v>
      </c>
      <c r="DD57" s="108">
        <v>27</v>
      </c>
      <c r="DE57" s="108">
        <f t="shared" si="123"/>
        <v>33.137024099999998</v>
      </c>
      <c r="DF57" s="108">
        <v>70</v>
      </c>
      <c r="DG57" s="108">
        <f t="shared" si="124"/>
        <v>81</v>
      </c>
      <c r="DH57" s="108">
        <f t="shared" si="125"/>
        <v>191.2065131056394</v>
      </c>
      <c r="DI57" s="49">
        <f t="shared" si="126"/>
        <v>0.42362573682439586</v>
      </c>
      <c r="DJ57" s="49">
        <f t="shared" si="127"/>
        <v>-0.60243846272048029</v>
      </c>
      <c r="DK57" s="108">
        <v>2</v>
      </c>
      <c r="DL57" s="108">
        <v>49</v>
      </c>
      <c r="DM57" s="108">
        <f t="shared" si="128"/>
        <v>51</v>
      </c>
      <c r="DN57" s="108">
        <f t="shared" si="129"/>
        <v>16.861000794281178</v>
      </c>
      <c r="DO57" s="248">
        <f t="shared" si="130"/>
        <v>3.0247314867156581</v>
      </c>
      <c r="DP57" s="49">
        <f t="shared" si="131"/>
        <v>0.96231709822947631</v>
      </c>
      <c r="DQ57" s="108">
        <f t="shared" si="58"/>
        <v>25</v>
      </c>
      <c r="DR57" s="108">
        <f t="shared" si="132"/>
        <v>28.299702</v>
      </c>
      <c r="DS57" s="108">
        <f t="shared" si="133"/>
        <v>24.815193571950328</v>
      </c>
      <c r="DT57" s="108">
        <f t="shared" si="59"/>
        <v>-6.1370240999999979</v>
      </c>
      <c r="DU57" s="108">
        <f t="shared" si="60"/>
        <v>-3.2997019999999999</v>
      </c>
      <c r="DV57" s="108">
        <f t="shared" si="116"/>
        <v>-1.8151935719503278</v>
      </c>
      <c r="DW57" s="21">
        <f t="shared" si="149"/>
        <v>-0.28451151327149538</v>
      </c>
      <c r="DX57" s="21">
        <f t="shared" si="150"/>
        <v>-0.22379300984611719</v>
      </c>
      <c r="DY57" s="21">
        <f t="shared" si="151"/>
        <v>-9.2621492383225132E-2</v>
      </c>
      <c r="DZ57" s="21">
        <f t="shared" si="61"/>
        <v>-0.63500892355687444</v>
      </c>
      <c r="EA57" s="21">
        <f t="shared" si="62"/>
        <v>-0.59914956176505352</v>
      </c>
      <c r="EB57" s="24">
        <f t="shared" si="117"/>
        <v>-0.48936748007165298</v>
      </c>
      <c r="EC57" s="108">
        <v>18</v>
      </c>
      <c r="ED57" s="108">
        <f t="shared" si="102"/>
        <v>-5</v>
      </c>
      <c r="EE57" s="21">
        <v>-0.36099999999999999</v>
      </c>
      <c r="EF57" s="21">
        <v>-0.91500000000000004</v>
      </c>
      <c r="EG57" s="21">
        <f t="shared" si="103"/>
        <v>-0.90024422124005654</v>
      </c>
      <c r="EH57" s="28">
        <v>0</v>
      </c>
      <c r="EI57" s="66">
        <v>0</v>
      </c>
      <c r="EJ57" s="28">
        <v>119880</v>
      </c>
      <c r="EK57" s="21">
        <f t="shared" si="157"/>
        <v>-0.21124957248299112</v>
      </c>
      <c r="EL57" s="21">
        <f t="shared" si="63"/>
        <v>-0.76740355619325595</v>
      </c>
      <c r="EM57" s="28">
        <v>26103</v>
      </c>
      <c r="EN57" s="28">
        <v>26103</v>
      </c>
      <c r="EO57" s="28">
        <f t="shared" si="134"/>
        <v>140653.02900000001</v>
      </c>
      <c r="EP57" s="28">
        <v>6252</v>
      </c>
      <c r="EQ57" s="28">
        <f t="shared" si="64"/>
        <v>32355</v>
      </c>
      <c r="ER57" s="28">
        <f t="shared" si="135"/>
        <v>183313.13999999998</v>
      </c>
      <c r="ES57" s="28">
        <f t="shared" si="136"/>
        <v>108334.5580715851</v>
      </c>
      <c r="ET57" s="28">
        <f t="shared" si="65"/>
        <v>-114550.02900000001</v>
      </c>
      <c r="EU57" s="28">
        <f t="shared" si="66"/>
        <v>-150958.13999999998</v>
      </c>
      <c r="EV57" s="28">
        <f t="shared" si="67"/>
        <v>-82231.558071585096</v>
      </c>
      <c r="EW57" s="21">
        <f t="shared" si="152"/>
        <v>-0.41093412450848049</v>
      </c>
      <c r="EX57" s="30">
        <f t="shared" si="153"/>
        <v>-0.37868435885274865</v>
      </c>
      <c r="EY57" s="30">
        <f t="shared" si="154"/>
        <v>-0.4760301422067546</v>
      </c>
      <c r="EZ57" s="30">
        <f t="shared" si="97"/>
        <v>-0.44509423158409123</v>
      </c>
      <c r="FA57" s="28">
        <v>111437.4</v>
      </c>
      <c r="FB57">
        <f t="shared" si="104"/>
        <v>-119880</v>
      </c>
      <c r="FC57" s="28">
        <f t="shared" si="105"/>
        <v>-111437.4</v>
      </c>
      <c r="FD57" s="21">
        <v>-0.63800000000000001</v>
      </c>
      <c r="FE57" s="21">
        <f t="shared" si="155"/>
        <v>-0.6602401095050987</v>
      </c>
      <c r="FF57" s="21">
        <f t="shared" si="70"/>
        <v>-0.57141741101682653</v>
      </c>
      <c r="FG57" s="21">
        <f t="shared" si="71"/>
        <v>-0.51096348060013153</v>
      </c>
      <c r="FH57" s="66">
        <v>58010</v>
      </c>
      <c r="FI57" s="66">
        <f t="shared" si="114"/>
        <v>64262</v>
      </c>
      <c r="FJ57" s="66">
        <f t="shared" si="137"/>
        <v>200233.59809372516</v>
      </c>
      <c r="FK57" s="191">
        <f t="shared" si="138"/>
        <v>0.32093515080281532</v>
      </c>
      <c r="FL57" s="24">
        <f t="shared" si="139"/>
        <v>-0.26508984563671278</v>
      </c>
      <c r="FM57" s="21">
        <f t="shared" si="140"/>
        <v>-0.23278568174447978</v>
      </c>
      <c r="FN57" s="21">
        <f t="shared" si="72"/>
        <v>-0.62481578351934575</v>
      </c>
    </row>
    <row r="58" spans="1:170" x14ac:dyDescent="0.25">
      <c r="A58" s="9" t="s">
        <v>118</v>
      </c>
      <c r="B58" s="9" t="s">
        <v>124</v>
      </c>
      <c r="C58" s="315">
        <f t="shared" si="108"/>
        <v>12</v>
      </c>
      <c r="D58" s="315">
        <v>0</v>
      </c>
      <c r="E58" s="315">
        <v>12</v>
      </c>
      <c r="F58" s="312">
        <v>0</v>
      </c>
      <c r="G58" s="312">
        <v>0</v>
      </c>
      <c r="H58" s="315">
        <v>0</v>
      </c>
      <c r="I58" s="312">
        <v>0</v>
      </c>
      <c r="J58" s="312">
        <v>0</v>
      </c>
      <c r="K58" s="331"/>
      <c r="L58" s="99">
        <v>2.5</v>
      </c>
      <c r="M58" s="327">
        <f t="shared" si="109"/>
        <v>0.20833333333333334</v>
      </c>
      <c r="N58" s="327">
        <f>M58/M73</f>
        <v>3.2658835075589608E-3</v>
      </c>
      <c r="O58" s="11">
        <v>2.5</v>
      </c>
      <c r="P58" s="327">
        <f t="shared" si="110"/>
        <v>0.20833333333333334</v>
      </c>
      <c r="Q58" s="321">
        <f>P58/P73</f>
        <v>1.4107143491534767E-2</v>
      </c>
      <c r="R58" s="327">
        <f t="shared" si="111"/>
        <v>0.20833333333333334</v>
      </c>
      <c r="S58" s="321">
        <f>R58/R73</f>
        <v>4.0425533547159727E-3</v>
      </c>
      <c r="T58" s="321">
        <f t="shared" si="112"/>
        <v>5.9761985035529123E-3</v>
      </c>
      <c r="U58" s="320"/>
      <c r="V58" s="320">
        <f t="shared" si="107"/>
        <v>0</v>
      </c>
      <c r="W58" s="320"/>
      <c r="X58" s="321">
        <f>V58/V73</f>
        <v>0</v>
      </c>
      <c r="Y58" s="322">
        <f t="shared" si="113"/>
        <v>3.5857191021317473E-3</v>
      </c>
      <c r="Z58" s="322">
        <v>-0.313</v>
      </c>
      <c r="AA58" s="323">
        <v>-0.17</v>
      </c>
      <c r="AB58" s="314">
        <v>7</v>
      </c>
      <c r="AC58" s="202">
        <v>4.177679290339717E-2</v>
      </c>
      <c r="AD58" s="124">
        <f t="shared" si="93"/>
        <v>-0.16449689424577107</v>
      </c>
      <c r="AE58" s="339">
        <v>7</v>
      </c>
      <c r="AF58" s="257"/>
      <c r="AG58" s="257"/>
      <c r="AH58" s="21"/>
      <c r="AI58" s="21"/>
      <c r="AJ58" s="44"/>
      <c r="AK58" s="59"/>
      <c r="AL58" s="70"/>
      <c r="AM58" s="59"/>
      <c r="AN58" s="59"/>
      <c r="AO58" s="59"/>
      <c r="AP58" s="257"/>
      <c r="AQ58" s="257">
        <v>0</v>
      </c>
      <c r="AR58" s="59">
        <v>0</v>
      </c>
      <c r="AS58" s="59"/>
      <c r="AT58" s="59"/>
      <c r="AU58" s="21"/>
      <c r="AV58" s="21"/>
      <c r="AW58" s="21"/>
      <c r="AX58" s="21"/>
      <c r="AY58" s="21"/>
      <c r="AZ58" s="21"/>
      <c r="BA58" s="21"/>
      <c r="BB58" s="24"/>
      <c r="BC58" s="24"/>
      <c r="BD58" s="24"/>
      <c r="BE58" s="24"/>
      <c r="BF58" s="24"/>
      <c r="BG58" s="24"/>
      <c r="BL58">
        <v>6</v>
      </c>
      <c r="BM58">
        <v>6</v>
      </c>
      <c r="BN58">
        <f t="shared" si="94"/>
        <v>0</v>
      </c>
      <c r="BO58">
        <v>27</v>
      </c>
      <c r="BP58">
        <v>9</v>
      </c>
      <c r="BQ58" s="108">
        <v>27.35708</v>
      </c>
      <c r="BR58">
        <f t="shared" si="99"/>
        <v>-21</v>
      </c>
      <c r="BS58">
        <v>12</v>
      </c>
      <c r="BT58">
        <v>7</v>
      </c>
      <c r="BV58" s="28">
        <f>BY58*CB$4</f>
        <v>20297.394154072434</v>
      </c>
      <c r="BW58" s="28">
        <f>AVERAGE(AQ58,AR58,BV58)</f>
        <v>6765.7980513574776</v>
      </c>
      <c r="BX58" s="436">
        <f>BW58-(BZ58*BW$72)</f>
        <v>1140.6993995551857</v>
      </c>
      <c r="BY58" s="21">
        <f>AE58*BZ58</f>
        <v>0.28392244535340022</v>
      </c>
      <c r="BZ58" s="21">
        <f>FM58/CB3</f>
        <v>4.0560349336200029E-2</v>
      </c>
      <c r="CC58">
        <v>3</v>
      </c>
      <c r="CD58">
        <f t="shared" si="50"/>
        <v>10</v>
      </c>
      <c r="CE58" s="28">
        <f t="shared" si="118"/>
        <v>27.099359</v>
      </c>
      <c r="CF58" s="108">
        <f t="shared" si="119"/>
        <v>15.229130000000001</v>
      </c>
      <c r="CG58" s="28">
        <f t="shared" si="120"/>
        <v>29.841805000000001</v>
      </c>
      <c r="CH58" s="108">
        <f t="shared" si="121"/>
        <v>22.940467494521549</v>
      </c>
      <c r="CI58" s="108">
        <v>21.952660000000002</v>
      </c>
      <c r="CJ58" s="108">
        <f t="shared" si="95"/>
        <v>-13.940467494521549</v>
      </c>
      <c r="CK58" s="108">
        <f t="shared" si="96"/>
        <v>-12.952660000000002</v>
      </c>
      <c r="CL58" s="108">
        <f t="shared" si="100"/>
        <v>-21.35708</v>
      </c>
      <c r="CM58" s="21">
        <v>-0.25900000000000001</v>
      </c>
      <c r="CN58" s="28">
        <f t="shared" si="54"/>
        <v>-17.099359</v>
      </c>
      <c r="CO58" s="108">
        <f t="shared" si="55"/>
        <v>-8.2291300000000014</v>
      </c>
      <c r="CP58" s="21">
        <f t="shared" si="141"/>
        <v>-0.12524407537643822</v>
      </c>
      <c r="CQ58" s="21">
        <f t="shared" si="142"/>
        <v>-0.1104518462011653</v>
      </c>
      <c r="CR58" s="28">
        <f t="shared" si="56"/>
        <v>-17.841805000000001</v>
      </c>
      <c r="CS58" s="21">
        <f t="shared" si="143"/>
        <v>-0.10185262290203508</v>
      </c>
      <c r="CT58" s="21">
        <f t="shared" si="144"/>
        <v>-9.3378566361451296E-2</v>
      </c>
      <c r="CU58" s="21">
        <f t="shared" si="145"/>
        <v>-0.1823986675263207</v>
      </c>
      <c r="CV58" s="21">
        <f t="shared" si="146"/>
        <v>-0.23497376272002271</v>
      </c>
      <c r="CW58" s="108">
        <v>9</v>
      </c>
      <c r="CX58" s="108">
        <f t="shared" si="122"/>
        <v>21.953140999999999</v>
      </c>
      <c r="CY58" s="108">
        <f t="shared" si="57"/>
        <v>-12.953140999999999</v>
      </c>
      <c r="CZ58" s="21">
        <f t="shared" si="147"/>
        <v>-0.12589257447912461</v>
      </c>
      <c r="DA58" s="24">
        <f t="shared" si="115"/>
        <v>-1.850448714285714</v>
      </c>
      <c r="DB58" s="21">
        <f t="shared" si="148"/>
        <v>-0.66798503181488056</v>
      </c>
      <c r="DC58" s="108">
        <v>17</v>
      </c>
      <c r="DD58" s="108">
        <v>20</v>
      </c>
      <c r="DE58" s="108">
        <f t="shared" si="123"/>
        <v>4.0694591000000004</v>
      </c>
      <c r="DF58" s="108">
        <v>6</v>
      </c>
      <c r="DG58" s="108">
        <f t="shared" si="124"/>
        <v>9</v>
      </c>
      <c r="DH58" s="108">
        <f t="shared" si="125"/>
        <v>23.076648133439235</v>
      </c>
      <c r="DI58" s="49">
        <f t="shared" si="126"/>
        <v>0.39000464660023754</v>
      </c>
      <c r="DJ58" s="49">
        <f t="shared" si="127"/>
        <v>-0.64088046890829764</v>
      </c>
      <c r="DK58" s="108">
        <v>8</v>
      </c>
      <c r="DL58" s="108">
        <v>25</v>
      </c>
      <c r="DM58" s="108">
        <f t="shared" si="128"/>
        <v>33</v>
      </c>
      <c r="DN58" s="108">
        <f t="shared" si="129"/>
        <v>2.0349483717235906</v>
      </c>
      <c r="DO58" s="248">
        <f t="shared" si="130"/>
        <v>16.216627634660419</v>
      </c>
      <c r="DP58" s="49">
        <f t="shared" si="131"/>
        <v>7.290127370872189</v>
      </c>
      <c r="DQ58" s="108">
        <f t="shared" si="58"/>
        <v>25</v>
      </c>
      <c r="DR58" s="108">
        <f t="shared" si="132"/>
        <v>3.4754019999999999</v>
      </c>
      <c r="DS58" s="108">
        <f t="shared" si="133"/>
        <v>3.0474799123447771</v>
      </c>
      <c r="DT58" s="108">
        <f t="shared" si="59"/>
        <v>15.9305409</v>
      </c>
      <c r="DU58" s="108">
        <f t="shared" si="60"/>
        <v>21.524598000000001</v>
      </c>
      <c r="DV58" s="108">
        <f t="shared" si="116"/>
        <v>13.952520087655223</v>
      </c>
      <c r="DW58" s="21">
        <f t="shared" si="149"/>
        <v>0.39788644518904731</v>
      </c>
      <c r="DX58" s="21">
        <f t="shared" si="150"/>
        <v>0.85291324349173814</v>
      </c>
      <c r="DY58" s="21">
        <f t="shared" si="151"/>
        <v>0.7119368716346014</v>
      </c>
      <c r="DZ58" s="21">
        <f t="shared" si="61"/>
        <v>2.3082144120735518E-2</v>
      </c>
      <c r="EA58" s="21">
        <f t="shared" si="62"/>
        <v>9.5145333257776382E-2</v>
      </c>
      <c r="EB58" s="23">
        <f t="shared" si="117"/>
        <v>0.10795029313756188</v>
      </c>
      <c r="EC58" s="108">
        <v>4</v>
      </c>
      <c r="ED58" s="108">
        <f t="shared" si="102"/>
        <v>5</v>
      </c>
      <c r="EE58" s="21">
        <v>3.6999999999999998E-2</v>
      </c>
      <c r="EF58" s="21">
        <v>-0.185</v>
      </c>
      <c r="EG58" s="21">
        <f t="shared" si="103"/>
        <v>-0.16698032204001703</v>
      </c>
      <c r="EH58" s="28">
        <v>0</v>
      </c>
      <c r="EI58" s="66">
        <v>0</v>
      </c>
      <c r="EJ58" s="28">
        <v>29556</v>
      </c>
      <c r="EK58" s="23">
        <f t="shared" si="157"/>
        <v>1.3418714910368239</v>
      </c>
      <c r="EL58" s="21">
        <f t="shared" si="63"/>
        <v>0.11929525434060587</v>
      </c>
      <c r="EM58" s="28">
        <v>0</v>
      </c>
      <c r="EN58" s="28">
        <v>0</v>
      </c>
      <c r="EO58" s="28">
        <f t="shared" si="134"/>
        <v>17273.179</v>
      </c>
      <c r="EP58" s="28">
        <v>0</v>
      </c>
      <c r="EQ58" s="28">
        <f t="shared" si="64"/>
        <v>0</v>
      </c>
      <c r="ER58" s="28">
        <f t="shared" si="135"/>
        <v>22512.14</v>
      </c>
      <c r="ES58" s="28">
        <f t="shared" si="136"/>
        <v>13304.243973703433</v>
      </c>
      <c r="ET58" s="28">
        <f t="shared" si="65"/>
        <v>-17273.179</v>
      </c>
      <c r="EU58" s="28">
        <f t="shared" si="66"/>
        <v>-22512.14</v>
      </c>
      <c r="EV58" s="28">
        <f t="shared" si="67"/>
        <v>-13304.243973703433</v>
      </c>
      <c r="EW58" s="21">
        <f t="shared" si="152"/>
        <v>-0.10358851843564806</v>
      </c>
      <c r="EX58" s="30">
        <f t="shared" si="153"/>
        <v>-6.1267343308959374E-2</v>
      </c>
      <c r="EY58" s="30">
        <f t="shared" si="154"/>
        <v>-8.7108263464843946E-2</v>
      </c>
      <c r="EZ58" s="30">
        <f t="shared" si="97"/>
        <v>4.0263238558953376E-2</v>
      </c>
      <c r="FA58" s="28">
        <v>26399.65</v>
      </c>
      <c r="FB58">
        <f t="shared" si="104"/>
        <v>-29556</v>
      </c>
      <c r="FC58" s="28">
        <f t="shared" si="105"/>
        <v>-26399.65</v>
      </c>
      <c r="FD58" s="21">
        <v>-0.14799999999999999</v>
      </c>
      <c r="FE58" s="21">
        <f t="shared" si="155"/>
        <v>-0.16077175255440215</v>
      </c>
      <c r="FF58" s="21">
        <f t="shared" si="70"/>
        <v>-2.0994018913496268E-2</v>
      </c>
      <c r="FG58" s="21">
        <f t="shared" si="71"/>
        <v>3.2580262631082074E-2</v>
      </c>
      <c r="FH58" s="66">
        <v>0</v>
      </c>
      <c r="FI58" s="66">
        <f t="shared" si="114"/>
        <v>0</v>
      </c>
      <c r="FJ58" s="66">
        <f t="shared" si="137"/>
        <v>24166.123907863381</v>
      </c>
      <c r="FK58" s="191">
        <f t="shared" si="138"/>
        <v>0</v>
      </c>
      <c r="FL58" s="24">
        <f t="shared" si="139"/>
        <v>-0.44618158710199918</v>
      </c>
      <c r="FM58" s="23">
        <f t="shared" si="140"/>
        <v>0.62665025978129463</v>
      </c>
      <c r="FN58" s="21">
        <f t="shared" si="72"/>
        <v>3.0141745230104294E-2</v>
      </c>
    </row>
    <row r="59" spans="1:170" x14ac:dyDescent="0.25">
      <c r="A59" s="9" t="s">
        <v>118</v>
      </c>
      <c r="B59" s="9" t="s">
        <v>144</v>
      </c>
      <c r="C59" s="315">
        <f t="shared" si="108"/>
        <v>13</v>
      </c>
      <c r="D59" s="315">
        <v>13</v>
      </c>
      <c r="E59" s="315">
        <v>0</v>
      </c>
      <c r="F59" s="312">
        <v>0</v>
      </c>
      <c r="G59" s="312">
        <v>0</v>
      </c>
      <c r="H59" s="315">
        <v>0</v>
      </c>
      <c r="I59" s="312">
        <v>0</v>
      </c>
      <c r="J59" s="312">
        <v>0</v>
      </c>
      <c r="K59" s="331"/>
      <c r="L59" s="99">
        <v>1.5</v>
      </c>
      <c r="M59" s="327">
        <f t="shared" si="109"/>
        <v>0.11538461538461539</v>
      </c>
      <c r="N59" s="327">
        <f>M59/M73</f>
        <v>1.8087970195711169E-3</v>
      </c>
      <c r="O59" s="11">
        <v>1</v>
      </c>
      <c r="P59" s="327">
        <f t="shared" si="110"/>
        <v>7.6923076923076927E-2</v>
      </c>
      <c r="Q59" s="321">
        <f>P59/P73</f>
        <v>5.2087914430282217E-3</v>
      </c>
      <c r="R59" s="327">
        <f t="shared" si="111"/>
        <v>0.10576923076923077</v>
      </c>
      <c r="S59" s="321">
        <f>R59/R73</f>
        <v>2.0523732416250322E-3</v>
      </c>
      <c r="T59" s="321">
        <f t="shared" si="112"/>
        <v>2.658795625435393E-3</v>
      </c>
      <c r="U59" s="320"/>
      <c r="V59" s="320">
        <f t="shared" si="107"/>
        <v>0</v>
      </c>
      <c r="W59" s="320"/>
      <c r="X59" s="321">
        <f>V59/V73</f>
        <v>0</v>
      </c>
      <c r="Y59" s="322">
        <f t="shared" si="113"/>
        <v>1.5952773752612357E-3</v>
      </c>
      <c r="Z59" s="322">
        <v>-0.76300000000000001</v>
      </c>
      <c r="AA59" s="323">
        <v>-0.247</v>
      </c>
      <c r="AB59" s="314">
        <v>10</v>
      </c>
      <c r="AC59" s="202">
        <v>-0.12194957287237718</v>
      </c>
      <c r="AD59" s="124">
        <f t="shared" si="93"/>
        <v>-0.24235464878196614</v>
      </c>
      <c r="AE59" s="339">
        <v>10</v>
      </c>
      <c r="AF59" s="257"/>
      <c r="AG59" s="257"/>
      <c r="AH59" s="21"/>
      <c r="AI59" s="21"/>
      <c r="AJ59" s="44"/>
      <c r="AK59" s="56" t="e">
        <f>SUM(AL59:AM59)</f>
        <v>#DIV/0!</v>
      </c>
      <c r="AL59" s="70"/>
      <c r="AM59" s="56" t="e">
        <f>AX59*BK$26</f>
        <v>#DIV/0!</v>
      </c>
      <c r="AN59" s="59"/>
      <c r="AO59" s="59"/>
      <c r="AP59" s="257"/>
      <c r="AQ59" s="257"/>
      <c r="AR59" s="59"/>
      <c r="AS59" s="59"/>
      <c r="AT59" s="59"/>
      <c r="AU59" s="21"/>
      <c r="AV59" s="21"/>
      <c r="AW59" s="21"/>
      <c r="AX59" s="21" t="e">
        <f>AB59*BD59</f>
        <v>#DIV/0!</v>
      </c>
      <c r="AY59" s="21"/>
      <c r="AZ59" s="21"/>
      <c r="BA59" s="21"/>
      <c r="BB59" s="24"/>
      <c r="BC59" s="24"/>
      <c r="BD59" s="24" t="e">
        <f>EY59/BK$21</f>
        <v>#DIV/0!</v>
      </c>
      <c r="BE59" s="24"/>
      <c r="BF59" s="24"/>
      <c r="BG59" s="24"/>
      <c r="BL59">
        <v>2</v>
      </c>
      <c r="BM59">
        <v>2</v>
      </c>
      <c r="BN59">
        <f t="shared" si="94"/>
        <v>0</v>
      </c>
      <c r="BO59">
        <v>29</v>
      </c>
      <c r="BP59">
        <v>13</v>
      </c>
      <c r="BQ59" s="108">
        <v>29.636839999999999</v>
      </c>
      <c r="BR59">
        <f t="shared" si="99"/>
        <v>-27</v>
      </c>
      <c r="BS59">
        <v>13</v>
      </c>
      <c r="BT59">
        <v>7</v>
      </c>
      <c r="BV59" s="28"/>
      <c r="BW59" s="28"/>
      <c r="BX59" s="28"/>
      <c r="BY59" s="21"/>
      <c r="BZ59" s="21"/>
      <c r="CC59">
        <v>1</v>
      </c>
      <c r="CD59">
        <f t="shared" si="50"/>
        <v>8</v>
      </c>
      <c r="CE59" s="28">
        <f t="shared" si="118"/>
        <v>38.713369999999998</v>
      </c>
      <c r="CF59" s="108">
        <f t="shared" si="119"/>
        <v>21.7559</v>
      </c>
      <c r="CG59" s="28">
        <f t="shared" si="120"/>
        <v>42.631149999999998</v>
      </c>
      <c r="CH59" s="108">
        <f t="shared" si="121"/>
        <v>32.772096420745072</v>
      </c>
      <c r="CI59" s="108">
        <v>31.360949999999999</v>
      </c>
      <c r="CJ59" s="108">
        <f t="shared" si="95"/>
        <v>-19.772096420745072</v>
      </c>
      <c r="CK59" s="108">
        <f t="shared" si="96"/>
        <v>-18.360949999999999</v>
      </c>
      <c r="CL59" s="108">
        <f t="shared" si="100"/>
        <v>-27.636839999999999</v>
      </c>
      <c r="CM59" s="21">
        <v>-0.313</v>
      </c>
      <c r="CN59" s="28">
        <f t="shared" si="54"/>
        <v>-30.713369999999998</v>
      </c>
      <c r="CO59" s="108">
        <f t="shared" si="55"/>
        <v>-14.7559</v>
      </c>
      <c r="CP59" s="21">
        <f t="shared" si="141"/>
        <v>-0.20120471889601207</v>
      </c>
      <c r="CQ59" s="21">
        <f t="shared" si="142"/>
        <v>-0.17108543348953731</v>
      </c>
      <c r="CR59" s="28">
        <f t="shared" si="56"/>
        <v>-29.631149999999998</v>
      </c>
      <c r="CS59" s="21">
        <f t="shared" si="143"/>
        <v>-0.16407417459164156</v>
      </c>
      <c r="CT59" s="21">
        <f t="shared" si="144"/>
        <v>-0.1324410403349191</v>
      </c>
      <c r="CU59" s="21">
        <f t="shared" si="145"/>
        <v>-0.22463659921367302</v>
      </c>
      <c r="CV59" s="21">
        <f t="shared" si="146"/>
        <v>-0.29107446841664558</v>
      </c>
      <c r="CW59" s="108">
        <v>1</v>
      </c>
      <c r="CX59" s="108">
        <f t="shared" si="122"/>
        <v>31.361629999999998</v>
      </c>
      <c r="CY59" s="108">
        <f t="shared" si="57"/>
        <v>-18.361629999999998</v>
      </c>
      <c r="CZ59" s="21">
        <f t="shared" si="147"/>
        <v>-0.16227045130267856</v>
      </c>
      <c r="DA59" s="24">
        <f t="shared" si="115"/>
        <v>-1.8361629999999998</v>
      </c>
      <c r="DB59" s="21">
        <f t="shared" si="148"/>
        <v>-0.66308144975170036</v>
      </c>
      <c r="DC59" s="108">
        <v>1</v>
      </c>
      <c r="DD59" s="108">
        <v>2</v>
      </c>
      <c r="DE59" s="108">
        <f t="shared" si="123"/>
        <v>5.8135130000000004</v>
      </c>
      <c r="DF59" s="108">
        <v>1</v>
      </c>
      <c r="DG59" s="108">
        <f t="shared" si="124"/>
        <v>2</v>
      </c>
      <c r="DH59" s="108">
        <f t="shared" si="125"/>
        <v>32.96664019062748</v>
      </c>
      <c r="DI59" s="49">
        <f t="shared" si="126"/>
        <v>6.066738947114806E-2</v>
      </c>
      <c r="DJ59" s="49">
        <f t="shared" si="127"/>
        <v>-1.0174412761880738</v>
      </c>
      <c r="DK59" s="108">
        <v>0</v>
      </c>
      <c r="DL59" s="108">
        <v>5</v>
      </c>
      <c r="DM59" s="108">
        <f t="shared" si="128"/>
        <v>5</v>
      </c>
      <c r="DN59" s="108">
        <f t="shared" si="129"/>
        <v>2.9070691024622719</v>
      </c>
      <c r="DO59" s="248">
        <f t="shared" si="130"/>
        <v>1.7199453551912567</v>
      </c>
      <c r="DP59" s="49">
        <f t="shared" si="131"/>
        <v>0.33644504814150106</v>
      </c>
      <c r="DQ59" s="108">
        <f t="shared" si="58"/>
        <v>1</v>
      </c>
      <c r="DR59" s="108">
        <f t="shared" si="132"/>
        <v>4.9648599999999998</v>
      </c>
      <c r="DS59" s="108">
        <f t="shared" si="133"/>
        <v>4.3535427319211104</v>
      </c>
      <c r="DT59" s="108">
        <f t="shared" si="59"/>
        <v>-3.8135130000000004</v>
      </c>
      <c r="DU59" s="108">
        <f t="shared" si="60"/>
        <v>-3.9648599999999998</v>
      </c>
      <c r="DV59" s="108">
        <f t="shared" si="116"/>
        <v>-3.3535427319211104</v>
      </c>
      <c r="DW59" s="21">
        <f t="shared" si="149"/>
        <v>-0.21266130093042337</v>
      </c>
      <c r="DX59" s="21">
        <f t="shared" si="150"/>
        <v>-0.25264295840691048</v>
      </c>
      <c r="DY59" s="21">
        <f t="shared" si="151"/>
        <v>-0.17111680946937097</v>
      </c>
      <c r="DZ59" s="21">
        <f t="shared" si="61"/>
        <v>-0.17622095617633701</v>
      </c>
      <c r="EA59" s="21">
        <f t="shared" si="62"/>
        <v>-0.17109327748449571</v>
      </c>
      <c r="EB59" s="24">
        <f t="shared" si="117"/>
        <v>-0.14210998261853208</v>
      </c>
      <c r="EC59" s="108">
        <v>4</v>
      </c>
      <c r="ED59" s="108">
        <f t="shared" si="102"/>
        <v>-3</v>
      </c>
      <c r="EE59" s="21">
        <v>-0.28199999999999997</v>
      </c>
      <c r="EF59" s="21">
        <v>-0.30499999999999999</v>
      </c>
      <c r="EG59" s="21">
        <f t="shared" si="103"/>
        <v>-0.28880585131248421</v>
      </c>
      <c r="EH59" s="28">
        <v>0</v>
      </c>
      <c r="EI59" s="66">
        <v>0</v>
      </c>
      <c r="EJ59" s="28">
        <v>31760</v>
      </c>
      <c r="EK59" s="21">
        <f t="shared" si="157"/>
        <v>-0.67896969510568006</v>
      </c>
      <c r="EL59" s="21">
        <f t="shared" si="63"/>
        <v>-0.21406427877373668</v>
      </c>
      <c r="EM59" s="28">
        <v>0</v>
      </c>
      <c r="EN59" s="28">
        <v>84410</v>
      </c>
      <c r="EO59" s="28">
        <f t="shared" si="134"/>
        <v>24675.97</v>
      </c>
      <c r="EP59" s="28">
        <v>0</v>
      </c>
      <c r="EQ59" s="28">
        <f t="shared" si="64"/>
        <v>0</v>
      </c>
      <c r="ER59" s="28">
        <f t="shared" si="135"/>
        <v>32160.2</v>
      </c>
      <c r="ES59" s="28">
        <f t="shared" si="136"/>
        <v>19006.062819576331</v>
      </c>
      <c r="ET59" s="28">
        <f t="shared" si="65"/>
        <v>59734.03</v>
      </c>
      <c r="EU59" s="28">
        <f t="shared" si="66"/>
        <v>-32160.2</v>
      </c>
      <c r="EV59" s="28">
        <f t="shared" si="67"/>
        <v>-19006.062819576331</v>
      </c>
      <c r="EW59" s="21">
        <f t="shared" si="152"/>
        <v>-0.12667439770107519</v>
      </c>
      <c r="EX59" s="30">
        <f t="shared" si="153"/>
        <v>-8.7524776155656209E-2</v>
      </c>
      <c r="EY59" s="201">
        <f t="shared" si="154"/>
        <v>0.22077370846322492</v>
      </c>
      <c r="EZ59" s="30">
        <f t="shared" si="97"/>
        <v>-0.12027590003338173</v>
      </c>
      <c r="FA59" s="28">
        <v>28426.74</v>
      </c>
      <c r="FB59">
        <f t="shared" si="104"/>
        <v>-31760</v>
      </c>
      <c r="FC59" s="28">
        <f t="shared" si="105"/>
        <v>-28426.74</v>
      </c>
      <c r="FD59" s="21">
        <v>-0.16</v>
      </c>
      <c r="FE59" s="21">
        <f t="shared" si="155"/>
        <v>-0.17267784498618904</v>
      </c>
      <c r="FF59" s="21">
        <f t="shared" si="70"/>
        <v>-1.742309032051223E-2</v>
      </c>
      <c r="FG59" s="21">
        <f t="shared" si="71"/>
        <v>-0.1376658769529599</v>
      </c>
      <c r="FH59" s="66">
        <v>0</v>
      </c>
      <c r="FI59" s="66">
        <f t="shared" si="114"/>
        <v>0</v>
      </c>
      <c r="FJ59" s="66">
        <f t="shared" si="137"/>
        <v>34523.03415409055</v>
      </c>
      <c r="FK59" s="191">
        <f t="shared" si="138"/>
        <v>0</v>
      </c>
      <c r="FL59" s="24">
        <f t="shared" si="139"/>
        <v>-0.44618158710199918</v>
      </c>
      <c r="FM59" s="21">
        <f t="shared" si="140"/>
        <v>-0.58585445190420771</v>
      </c>
      <c r="FN59" s="21">
        <f t="shared" si="72"/>
        <v>-0.17910832634467208</v>
      </c>
    </row>
    <row r="60" spans="1:170" x14ac:dyDescent="0.25">
      <c r="A60" s="7" t="s">
        <v>129</v>
      </c>
      <c r="B60" s="7" t="s">
        <v>130</v>
      </c>
      <c r="C60" s="315">
        <f t="shared" si="108"/>
        <v>27</v>
      </c>
      <c r="D60" s="312">
        <v>0</v>
      </c>
      <c r="E60" s="312">
        <v>0</v>
      </c>
      <c r="F60" s="312">
        <v>0</v>
      </c>
      <c r="G60" s="312">
        <v>27</v>
      </c>
      <c r="H60" s="312">
        <v>0</v>
      </c>
      <c r="I60" s="312">
        <v>0</v>
      </c>
      <c r="J60" s="312">
        <v>0</v>
      </c>
      <c r="K60" s="331"/>
      <c r="L60" s="99">
        <v>86</v>
      </c>
      <c r="M60" s="324">
        <f t="shared" si="109"/>
        <v>3.1851851851851851</v>
      </c>
      <c r="N60" s="327">
        <f>M60/M73</f>
        <v>4.9931730071123663E-2</v>
      </c>
      <c r="O60" s="11">
        <v>0.5</v>
      </c>
      <c r="P60" s="327">
        <f t="shared" si="110"/>
        <v>1.8518518518518517E-2</v>
      </c>
      <c r="Q60" s="321">
        <f>P60/P73</f>
        <v>1.2539683103586457E-3</v>
      </c>
      <c r="R60" s="327">
        <f t="shared" si="111"/>
        <v>2.3935185185185186</v>
      </c>
      <c r="S60" s="334">
        <f>R60/R73</f>
        <v>4.6444446319736842E-2</v>
      </c>
      <c r="T60" s="334">
        <f t="shared" si="112"/>
        <v>3.7762289630932408E-2</v>
      </c>
      <c r="U60" s="320"/>
      <c r="V60" s="320">
        <f t="shared" si="107"/>
        <v>0</v>
      </c>
      <c r="W60" s="320"/>
      <c r="X60" s="321">
        <f>V60/V73</f>
        <v>0</v>
      </c>
      <c r="Y60" s="333">
        <f t="shared" si="113"/>
        <v>2.2657373778559444E-2</v>
      </c>
      <c r="Z60" s="333">
        <v>0.64600000000000002</v>
      </c>
      <c r="AA60" s="324">
        <v>0.33</v>
      </c>
      <c r="AB60" s="314">
        <v>26</v>
      </c>
      <c r="AC60" s="203">
        <v>0.17376899560241721</v>
      </c>
      <c r="AD60" s="126">
        <f t="shared" si="93"/>
        <v>0.33497646016833693</v>
      </c>
      <c r="AE60" s="339">
        <v>23</v>
      </c>
      <c r="AF60" s="257">
        <v>37199.265187124824</v>
      </c>
      <c r="AG60" s="257">
        <f>AT60*BK$32</f>
        <v>28403.190386187318</v>
      </c>
      <c r="AH60" s="21">
        <f>C60*BA60</f>
        <v>0.63447981200598169</v>
      </c>
      <c r="AI60" s="57" t="e">
        <f>AU60*BK$9</f>
        <v>#DIV/0!</v>
      </c>
      <c r="AJ60" s="56" t="e">
        <f>AV60*BK$16</f>
        <v>#DIV/0!</v>
      </c>
      <c r="AK60" s="56" t="e">
        <f>SUM(AL60:AM60)</f>
        <v>#DIV/0!</v>
      </c>
      <c r="AL60" s="56" t="e">
        <f>AW60*BK$24</f>
        <v>#DIV/0!</v>
      </c>
      <c r="AM60" s="59"/>
      <c r="AN60" s="59">
        <f>AS60*BK$35</f>
        <v>18138.909263636895</v>
      </c>
      <c r="AO60" s="59">
        <f>AVERAGE(AF60,AR60,AN60)</f>
        <v>30112.306964142073</v>
      </c>
      <c r="AP60" s="257">
        <f>AVERAGE(AF60:AG60)</f>
        <v>32801.227786656069</v>
      </c>
      <c r="AQ60" s="283">
        <f>AO60-(AO$72*BE60)</f>
        <v>33273.831921180215</v>
      </c>
      <c r="AR60" s="56">
        <f>AP60+(AP$72*BF60)</f>
        <v>34998.746441664509</v>
      </c>
      <c r="AS60" s="59">
        <f>AB60*BE60</f>
        <v>0.31095240168519889</v>
      </c>
      <c r="AT60" s="59">
        <f>AB60*BF60</f>
        <v>0.50344448096660133</v>
      </c>
      <c r="AU60" s="21" t="e">
        <f>AB60*BG60</f>
        <v>#DIV/0!</v>
      </c>
      <c r="AV60" s="21" t="e">
        <f>AB60*BB60</f>
        <v>#DIV/0!</v>
      </c>
      <c r="AW60" s="21" t="e">
        <f>AB60*BC60</f>
        <v>#DIV/0!</v>
      </c>
      <c r="AX60" s="21"/>
      <c r="AY60" s="21"/>
      <c r="AZ60" s="21"/>
      <c r="BA60" s="21">
        <f>AA60/BH$2</f>
        <v>2.349925229651784E-2</v>
      </c>
      <c r="BB60" s="24" t="e">
        <f>FF60/BK$14</f>
        <v>#DIV/0!</v>
      </c>
      <c r="BC60" s="24" t="e">
        <f>DZ60/BK$19</f>
        <v>#DIV/0!</v>
      </c>
      <c r="BD60" s="24"/>
      <c r="BE60" s="277">
        <f>FN60/BK$26</f>
        <v>1.1959707757123034E-2</v>
      </c>
      <c r="BF60" s="24">
        <f>FG60/BK$29</f>
        <v>1.9363249267946206E-2</v>
      </c>
      <c r="BG60" s="210" t="e">
        <f>AC60/BK$5</f>
        <v>#DIV/0!</v>
      </c>
      <c r="BL60">
        <v>198</v>
      </c>
      <c r="BM60">
        <v>198</v>
      </c>
      <c r="BN60">
        <f t="shared" si="94"/>
        <v>0</v>
      </c>
      <c r="BO60">
        <v>61</v>
      </c>
      <c r="BP60">
        <v>192</v>
      </c>
      <c r="BQ60" s="108">
        <v>61.553440000000002</v>
      </c>
      <c r="BR60">
        <f t="shared" si="99"/>
        <v>137</v>
      </c>
      <c r="BS60">
        <v>315</v>
      </c>
      <c r="BT60">
        <v>152</v>
      </c>
      <c r="BV60" s="28">
        <v>0</v>
      </c>
      <c r="BW60" s="28">
        <f>AVERAGE(AQ60,AR60,BV60)</f>
        <v>22757.526120948241</v>
      </c>
      <c r="BX60" s="436">
        <f>BW60-(BZ60*BW$72)</f>
        <v>22757.526120948241</v>
      </c>
      <c r="BY60" s="21"/>
      <c r="BZ60" s="21"/>
      <c r="CC60">
        <v>77</v>
      </c>
      <c r="CD60">
        <f t="shared" si="50"/>
        <v>229</v>
      </c>
      <c r="CE60" s="28">
        <f t="shared" si="118"/>
        <v>100.65476200000001</v>
      </c>
      <c r="CF60" s="108">
        <f t="shared" si="119"/>
        <v>56.565340000000006</v>
      </c>
      <c r="CG60" s="28">
        <f t="shared" si="120"/>
        <v>110.84099000000001</v>
      </c>
      <c r="CH60" s="108">
        <f t="shared" si="121"/>
        <v>85.207450693937176</v>
      </c>
      <c r="CI60" s="108">
        <v>81.538460000000001</v>
      </c>
      <c r="CJ60" s="108">
        <f t="shared" si="95"/>
        <v>106.79254930606282</v>
      </c>
      <c r="CK60" s="108">
        <f t="shared" si="96"/>
        <v>110.46154</v>
      </c>
      <c r="CL60" s="108">
        <f t="shared" si="100"/>
        <v>136.44656000000001</v>
      </c>
      <c r="CM60" s="21">
        <v>1.153</v>
      </c>
      <c r="CN60" s="28">
        <f t="shared" si="54"/>
        <v>128.34523799999999</v>
      </c>
      <c r="CO60" s="108">
        <f t="shared" si="55"/>
        <v>95.434659999999994</v>
      </c>
      <c r="CP60" s="23">
        <f t="shared" si="141"/>
        <v>0.68627761243217911</v>
      </c>
      <c r="CQ60" s="23">
        <f t="shared" si="142"/>
        <v>0.85258307913073239</v>
      </c>
      <c r="CR60" s="28">
        <f t="shared" si="56"/>
        <v>204.15900999999999</v>
      </c>
      <c r="CS60" s="23">
        <f t="shared" si="143"/>
        <v>1.0698185077381548</v>
      </c>
      <c r="CT60" s="23">
        <f t="shared" si="144"/>
        <v>0.7153372120557423</v>
      </c>
      <c r="CU60" s="23">
        <f t="shared" si="145"/>
        <v>0.87899529758310047</v>
      </c>
      <c r="CV60" s="21">
        <f t="shared" si="146"/>
        <v>1.1747768591979835</v>
      </c>
      <c r="CW60" s="108">
        <v>3</v>
      </c>
      <c r="CX60" s="108">
        <f t="shared" si="122"/>
        <v>81.540237999999988</v>
      </c>
      <c r="CY60" s="108">
        <f t="shared" si="57"/>
        <v>110.45976200000001</v>
      </c>
      <c r="CZ60" s="23">
        <f t="shared" si="147"/>
        <v>0.70419127773379753</v>
      </c>
      <c r="DA60" s="24">
        <f t="shared" si="115"/>
        <v>4.2484523846153852</v>
      </c>
      <c r="DB60" s="23">
        <f t="shared" si="148"/>
        <v>1.4254673105428004</v>
      </c>
      <c r="DC60" s="108">
        <v>3</v>
      </c>
      <c r="DD60" s="108">
        <v>4</v>
      </c>
      <c r="DE60" s="108">
        <f t="shared" si="123"/>
        <v>15.115133800000001</v>
      </c>
      <c r="DF60" s="108">
        <v>56</v>
      </c>
      <c r="DG60" s="108">
        <f t="shared" si="124"/>
        <v>133</v>
      </c>
      <c r="DH60" s="108">
        <f t="shared" si="125"/>
        <v>75.823272438443212</v>
      </c>
      <c r="DI60" s="248">
        <f t="shared" si="126"/>
        <v>1.7540788694918894</v>
      </c>
      <c r="DJ60" s="49">
        <f t="shared" si="127"/>
        <v>0.91878786330313222</v>
      </c>
      <c r="DK60" s="108">
        <v>1</v>
      </c>
      <c r="DL60" s="108">
        <v>3</v>
      </c>
      <c r="DM60" s="108">
        <f t="shared" si="128"/>
        <v>4</v>
      </c>
      <c r="DN60" s="108">
        <f t="shared" si="129"/>
        <v>6.6862589356632256</v>
      </c>
      <c r="DO60" s="49">
        <f t="shared" si="130"/>
        <v>0.59824186267521973</v>
      </c>
      <c r="DP60" s="49">
        <f t="shared" si="131"/>
        <v>-0.20160701072859635</v>
      </c>
      <c r="DQ60" s="108">
        <f t="shared" si="58"/>
        <v>4</v>
      </c>
      <c r="DR60" s="108">
        <f t="shared" si="132"/>
        <v>12.908636</v>
      </c>
      <c r="DS60" s="108">
        <f t="shared" si="133"/>
        <v>11.319211102994887</v>
      </c>
      <c r="DT60" s="108">
        <f t="shared" si="59"/>
        <v>-11.115133800000001</v>
      </c>
      <c r="DU60" s="108">
        <f t="shared" si="60"/>
        <v>-8.9086359999999996</v>
      </c>
      <c r="DV60" s="108">
        <f t="shared" si="116"/>
        <v>-8.3192111029948865</v>
      </c>
      <c r="DW60" s="21">
        <f t="shared" si="149"/>
        <v>-0.43845019641449851</v>
      </c>
      <c r="DX60" s="21">
        <f t="shared" si="150"/>
        <v>-0.46706973113772704</v>
      </c>
      <c r="DY60" s="21">
        <f t="shared" si="151"/>
        <v>-0.42449343128875316</v>
      </c>
      <c r="DZ60" s="23">
        <f t="shared" si="61"/>
        <v>0.69275133169999148</v>
      </c>
      <c r="EA60" s="23">
        <f t="shared" si="62"/>
        <v>0.53331395152586103</v>
      </c>
      <c r="EB60" s="23">
        <f t="shared" si="117"/>
        <v>0.43037955121961846</v>
      </c>
      <c r="EC60" s="108">
        <v>9</v>
      </c>
      <c r="ED60" s="108">
        <f t="shared" si="102"/>
        <v>-6</v>
      </c>
      <c r="EE60" s="21">
        <v>-0.40100000000000002</v>
      </c>
      <c r="EF60" s="21">
        <v>0.76400000000000001</v>
      </c>
      <c r="EG60" s="21">
        <f t="shared" si="103"/>
        <v>0.78083264439848765</v>
      </c>
      <c r="EH60" s="28">
        <v>0</v>
      </c>
      <c r="EI60" s="66">
        <v>0</v>
      </c>
      <c r="EJ60" s="28">
        <v>61253</v>
      </c>
      <c r="EK60" s="23">
        <f t="shared" si="157"/>
        <v>0.63868914479520011</v>
      </c>
      <c r="EL60" s="23">
        <f t="shared" si="63"/>
        <v>0.39794077653970256</v>
      </c>
      <c r="EM60" s="28">
        <v>0</v>
      </c>
      <c r="EN60" s="28">
        <v>0</v>
      </c>
      <c r="EO60" s="28">
        <f t="shared" si="134"/>
        <v>64157.522000000004</v>
      </c>
      <c r="EP60" s="28">
        <v>0</v>
      </c>
      <c r="EQ60" s="28">
        <f t="shared" si="64"/>
        <v>0</v>
      </c>
      <c r="ER60" s="28">
        <f t="shared" si="135"/>
        <v>83616.52</v>
      </c>
      <c r="ES60" s="28">
        <f t="shared" si="136"/>
        <v>49415.763330898466</v>
      </c>
      <c r="ET60" s="28">
        <f t="shared" si="65"/>
        <v>-64157.522000000004</v>
      </c>
      <c r="EU60" s="28">
        <f t="shared" si="66"/>
        <v>-83616.52</v>
      </c>
      <c r="EV60" s="28">
        <f t="shared" si="67"/>
        <v>-49415.763330898466</v>
      </c>
      <c r="EW60" s="21">
        <f t="shared" si="152"/>
        <v>-0.24979908711668647</v>
      </c>
      <c r="EX60" s="30">
        <f t="shared" si="153"/>
        <v>-0.22756441800470609</v>
      </c>
      <c r="EY60" s="30">
        <f t="shared" si="154"/>
        <v>-0.27455622012812142</v>
      </c>
      <c r="EZ60" s="201">
        <f t="shared" si="97"/>
        <v>0.16720196352988864</v>
      </c>
      <c r="FA60" s="28">
        <v>55860.17</v>
      </c>
      <c r="FB60">
        <f t="shared" si="104"/>
        <v>-61253</v>
      </c>
      <c r="FC60" s="28">
        <f t="shared" si="105"/>
        <v>-55860.17</v>
      </c>
      <c r="FD60" s="21">
        <v>-0.32</v>
      </c>
      <c r="FE60" s="21">
        <f t="shared" si="155"/>
        <v>-0.33380781617688904</v>
      </c>
      <c r="FF60" s="23">
        <f t="shared" si="70"/>
        <v>0.3058283109687463</v>
      </c>
      <c r="FG60" s="23">
        <f t="shared" si="71"/>
        <v>0.22896260371363419</v>
      </c>
      <c r="FH60" s="66">
        <v>0</v>
      </c>
      <c r="FI60" s="66">
        <f t="shared" si="114"/>
        <v>0</v>
      </c>
      <c r="FJ60" s="66">
        <f t="shared" si="137"/>
        <v>79402.978554408255</v>
      </c>
      <c r="FK60" s="191">
        <f t="shared" si="138"/>
        <v>0</v>
      </c>
      <c r="FL60" s="24">
        <f t="shared" si="139"/>
        <v>-0.44618158710199918</v>
      </c>
      <c r="FM60" s="21">
        <f t="shared" si="140"/>
        <v>0.20474085203632036</v>
      </c>
      <c r="FN60" s="23">
        <f t="shared" si="72"/>
        <v>0.13884483107714693</v>
      </c>
    </row>
    <row r="61" spans="1:170" x14ac:dyDescent="0.25">
      <c r="A61" s="7" t="s">
        <v>129</v>
      </c>
      <c r="B61" s="7" t="s">
        <v>145</v>
      </c>
      <c r="C61" s="315">
        <f t="shared" si="108"/>
        <v>9</v>
      </c>
      <c r="D61" s="312">
        <v>0</v>
      </c>
      <c r="E61" s="312">
        <v>9</v>
      </c>
      <c r="F61" s="312">
        <v>0</v>
      </c>
      <c r="G61" s="312">
        <v>0</v>
      </c>
      <c r="H61" s="312">
        <v>0</v>
      </c>
      <c r="I61" s="312">
        <v>0</v>
      </c>
      <c r="J61" s="312">
        <v>0</v>
      </c>
      <c r="K61" s="331"/>
      <c r="L61" s="99">
        <v>2</v>
      </c>
      <c r="M61" s="327">
        <f t="shared" si="109"/>
        <v>0.22222222222222221</v>
      </c>
      <c r="N61" s="327">
        <f>M61/M73</f>
        <v>3.483609074729558E-3</v>
      </c>
      <c r="O61" s="11">
        <v>1</v>
      </c>
      <c r="P61" s="327">
        <f t="shared" si="110"/>
        <v>0.1111111111111111</v>
      </c>
      <c r="Q61" s="321">
        <f>P61/P73</f>
        <v>7.5238098621518753E-3</v>
      </c>
      <c r="R61" s="327">
        <f t="shared" si="111"/>
        <v>0.19444444444444442</v>
      </c>
      <c r="S61" s="321">
        <f>R61/R73</f>
        <v>3.7730497977349069E-3</v>
      </c>
      <c r="T61" s="321">
        <f t="shared" si="112"/>
        <v>4.4936592715851369E-3</v>
      </c>
      <c r="U61" s="320"/>
      <c r="V61" s="320">
        <f t="shared" si="107"/>
        <v>0</v>
      </c>
      <c r="W61" s="320"/>
      <c r="X61" s="321">
        <f>V61/V73</f>
        <v>0</v>
      </c>
      <c r="Y61" s="322">
        <f t="shared" si="113"/>
        <v>2.6961955629510822E-3</v>
      </c>
      <c r="Z61" s="322">
        <v>-0.67300000000000004</v>
      </c>
      <c r="AA61" s="323">
        <v>-0.158</v>
      </c>
      <c r="AB61" s="314">
        <v>7</v>
      </c>
      <c r="AC61" s="202">
        <v>-6.8895234403194491E-2</v>
      </c>
      <c r="AD61" s="124">
        <f t="shared" si="93"/>
        <v>-0.15258166353802499</v>
      </c>
      <c r="AE61" s="339">
        <v>10</v>
      </c>
      <c r="AF61" s="257"/>
      <c r="AG61" s="257"/>
      <c r="AH61" s="21"/>
      <c r="AI61" s="21"/>
      <c r="AJ61" s="44"/>
      <c r="AK61" s="59"/>
      <c r="AL61" s="70"/>
      <c r="AM61" s="59"/>
      <c r="AN61" s="59"/>
      <c r="AO61" s="59"/>
      <c r="AP61" s="257"/>
      <c r="AQ61" s="257"/>
      <c r="AR61" s="59"/>
      <c r="AS61" s="59"/>
      <c r="AT61" s="59"/>
      <c r="AU61" s="21"/>
      <c r="AV61" s="21"/>
      <c r="AW61" s="21"/>
      <c r="AX61" s="21"/>
      <c r="AY61" s="21"/>
      <c r="AZ61" s="21"/>
      <c r="BA61" s="21"/>
      <c r="BB61" s="24"/>
      <c r="BC61" s="24"/>
      <c r="BD61" s="24"/>
      <c r="BE61" s="24"/>
      <c r="BF61" s="24"/>
      <c r="BG61" s="24"/>
      <c r="BL61">
        <v>3</v>
      </c>
      <c r="BM61">
        <v>3</v>
      </c>
      <c r="BN61">
        <f t="shared" si="94"/>
        <v>0</v>
      </c>
      <c r="BO61">
        <v>20</v>
      </c>
      <c r="BP61">
        <v>1</v>
      </c>
      <c r="BQ61" s="108">
        <v>20.517810000000001</v>
      </c>
      <c r="BR61">
        <f t="shared" si="99"/>
        <v>-17</v>
      </c>
      <c r="BS61">
        <v>4</v>
      </c>
      <c r="BT61">
        <v>1</v>
      </c>
      <c r="BV61" s="28"/>
      <c r="BW61" s="28"/>
      <c r="BX61" s="28"/>
      <c r="BY61" s="21"/>
      <c r="BZ61" s="21"/>
      <c r="CC61">
        <v>4</v>
      </c>
      <c r="CD61">
        <f t="shared" si="50"/>
        <v>5</v>
      </c>
      <c r="CE61" s="28">
        <f t="shared" si="118"/>
        <v>27.099359</v>
      </c>
      <c r="CF61" s="108">
        <f t="shared" si="119"/>
        <v>15.229130000000001</v>
      </c>
      <c r="CG61" s="28">
        <f t="shared" si="120"/>
        <v>29.841805000000001</v>
      </c>
      <c r="CH61" s="108">
        <f t="shared" si="121"/>
        <v>22.940467494521549</v>
      </c>
      <c r="CI61" s="108">
        <v>21.952660000000002</v>
      </c>
      <c r="CJ61" s="108">
        <f t="shared" si="95"/>
        <v>-21.940467494521549</v>
      </c>
      <c r="CK61" s="108">
        <f t="shared" si="96"/>
        <v>-20.952660000000002</v>
      </c>
      <c r="CL61" s="108">
        <f t="shared" si="100"/>
        <v>-17.517810000000001</v>
      </c>
      <c r="CM61" s="21">
        <v>-0.224</v>
      </c>
      <c r="CN61" s="28">
        <f t="shared" si="54"/>
        <v>-22.099359</v>
      </c>
      <c r="CO61" s="108">
        <f t="shared" si="55"/>
        <v>-14.229130000000001</v>
      </c>
      <c r="CP61" s="21">
        <f t="shared" si="141"/>
        <v>-0.15314204149368826</v>
      </c>
      <c r="CQ61" s="21">
        <f t="shared" si="142"/>
        <v>-0.16619174874564477</v>
      </c>
      <c r="CR61" s="28">
        <f t="shared" si="56"/>
        <v>-25.841805000000001</v>
      </c>
      <c r="CS61" s="21">
        <f t="shared" si="143"/>
        <v>-0.14407485098314152</v>
      </c>
      <c r="CT61" s="21">
        <f t="shared" si="144"/>
        <v>-0.14696561652208501</v>
      </c>
      <c r="CU61" s="21">
        <f t="shared" si="145"/>
        <v>-0.15657557492575935</v>
      </c>
      <c r="CV61" s="21">
        <f t="shared" si="146"/>
        <v>-0.20067535699116157</v>
      </c>
      <c r="CW61" s="108">
        <v>5</v>
      </c>
      <c r="CX61" s="108">
        <f t="shared" si="122"/>
        <v>21.953140999999999</v>
      </c>
      <c r="CY61" s="108">
        <f t="shared" si="57"/>
        <v>-20.953140999999999</v>
      </c>
      <c r="CZ61" s="21">
        <f t="shared" si="147"/>
        <v>-0.17970113627677858</v>
      </c>
      <c r="DA61" s="24">
        <f t="shared" si="115"/>
        <v>-2.993305857142857</v>
      </c>
      <c r="DB61" s="21">
        <f t="shared" si="148"/>
        <v>-1.0602715968692928</v>
      </c>
      <c r="DC61" s="108">
        <v>6</v>
      </c>
      <c r="DD61" s="108">
        <v>8</v>
      </c>
      <c r="DE61" s="108">
        <f t="shared" si="123"/>
        <v>4.0694591000000004</v>
      </c>
      <c r="DF61" s="108">
        <v>1</v>
      </c>
      <c r="DG61" s="108">
        <f t="shared" si="124"/>
        <v>5</v>
      </c>
      <c r="DH61" s="108">
        <f t="shared" si="125"/>
        <v>32.96664019062748</v>
      </c>
      <c r="DI61" s="49">
        <f t="shared" si="126"/>
        <v>0.15166847367787015</v>
      </c>
      <c r="DJ61" s="49">
        <f t="shared" si="127"/>
        <v>-0.91339157943971461</v>
      </c>
      <c r="DK61" s="108">
        <v>1</v>
      </c>
      <c r="DL61" s="108">
        <v>4</v>
      </c>
      <c r="DM61" s="108">
        <f t="shared" si="128"/>
        <v>5</v>
      </c>
      <c r="DN61" s="108">
        <f t="shared" si="129"/>
        <v>2.9070691024622719</v>
      </c>
      <c r="DO61" s="248">
        <f t="shared" si="130"/>
        <v>1.7199453551912567</v>
      </c>
      <c r="DP61" s="49">
        <f t="shared" si="131"/>
        <v>0.33644504814150106</v>
      </c>
      <c r="DQ61" s="108">
        <f t="shared" si="58"/>
        <v>7</v>
      </c>
      <c r="DR61" s="108">
        <f t="shared" si="132"/>
        <v>3.4754019999999999</v>
      </c>
      <c r="DS61" s="108">
        <f t="shared" si="133"/>
        <v>3.0474799123447771</v>
      </c>
      <c r="DT61" s="108">
        <f t="shared" si="59"/>
        <v>3.9305408999999996</v>
      </c>
      <c r="DU61" s="108">
        <f t="shared" si="60"/>
        <v>3.5245980000000001</v>
      </c>
      <c r="DV61" s="108">
        <f t="shared" si="116"/>
        <v>2.9525200876552229</v>
      </c>
      <c r="DW61" s="21">
        <f t="shared" si="149"/>
        <v>2.6809006353973593E-2</v>
      </c>
      <c r="DX61" s="21">
        <f t="shared" si="150"/>
        <v>7.2197873467955156E-2</v>
      </c>
      <c r="DY61" s="21">
        <f t="shared" si="151"/>
        <v>0.15065435501529023</v>
      </c>
      <c r="DZ61" s="21">
        <f t="shared" si="61"/>
        <v>-0.10135388664886273</v>
      </c>
      <c r="EA61" s="21">
        <f t="shared" si="62"/>
        <v>-8.6980222805411012E-2</v>
      </c>
      <c r="EB61" s="24">
        <f t="shared" si="117"/>
        <v>-7.2560623637741198E-2</v>
      </c>
      <c r="EC61" s="108">
        <v>3</v>
      </c>
      <c r="ED61" s="108">
        <f t="shared" si="102"/>
        <v>2</v>
      </c>
      <c r="EE61" s="21">
        <v>-8.3000000000000004E-2</v>
      </c>
      <c r="EF61" s="21">
        <v>-0.188</v>
      </c>
      <c r="EG61" s="21">
        <f t="shared" si="103"/>
        <v>-0.17125651774337117</v>
      </c>
      <c r="EH61" s="28">
        <v>0</v>
      </c>
      <c r="EI61" s="66">
        <v>0</v>
      </c>
      <c r="EJ61" s="28">
        <v>22823</v>
      </c>
      <c r="EK61" s="21">
        <f t="shared" si="157"/>
        <v>-0.6009324225444107</v>
      </c>
      <c r="EL61" s="21">
        <f t="shared" si="63"/>
        <v>-9.6807062753277412E-2</v>
      </c>
      <c r="EM61" s="28">
        <v>0</v>
      </c>
      <c r="EN61" s="28">
        <v>0</v>
      </c>
      <c r="EO61" s="28">
        <f t="shared" si="134"/>
        <v>17273.179</v>
      </c>
      <c r="EP61" s="28">
        <v>0</v>
      </c>
      <c r="EQ61" s="28">
        <f t="shared" si="64"/>
        <v>0</v>
      </c>
      <c r="ER61" s="28">
        <f t="shared" si="135"/>
        <v>22512.14</v>
      </c>
      <c r="ES61" s="28">
        <f t="shared" si="136"/>
        <v>13304.243973703433</v>
      </c>
      <c r="ET61" s="28">
        <f t="shared" si="65"/>
        <v>-17273.179</v>
      </c>
      <c r="EU61" s="28">
        <f t="shared" si="66"/>
        <v>-22512.14</v>
      </c>
      <c r="EV61" s="28">
        <f t="shared" si="67"/>
        <v>-13304.243973703433</v>
      </c>
      <c r="EW61" s="21">
        <f t="shared" si="152"/>
        <v>-0.10358851843564806</v>
      </c>
      <c r="EX61" s="30">
        <f t="shared" si="153"/>
        <v>-6.1267343308959374E-2</v>
      </c>
      <c r="EY61" s="30">
        <f t="shared" si="154"/>
        <v>-8.7108263464843946E-2</v>
      </c>
      <c r="EZ61" s="30">
        <f t="shared" si="97"/>
        <v>-6.8043311506228471E-2</v>
      </c>
      <c r="FA61" s="28">
        <v>20235.96</v>
      </c>
      <c r="FB61">
        <f t="shared" si="104"/>
        <v>-22823</v>
      </c>
      <c r="FC61" s="28">
        <f t="shared" si="105"/>
        <v>-20235.96</v>
      </c>
      <c r="FD61" s="21">
        <v>-0.111</v>
      </c>
      <c r="FE61" s="21">
        <f t="shared" si="155"/>
        <v>-0.12456938223000574</v>
      </c>
      <c r="FF61" s="21">
        <f t="shared" si="70"/>
        <v>-9.5655637375255217E-2</v>
      </c>
      <c r="FG61" s="21">
        <f t="shared" si="71"/>
        <v>-7.6695071006830345E-2</v>
      </c>
      <c r="FH61" s="66">
        <v>0</v>
      </c>
      <c r="FI61" s="66">
        <f t="shared" si="114"/>
        <v>0</v>
      </c>
      <c r="FJ61" s="66">
        <f t="shared" si="137"/>
        <v>34523.03415409055</v>
      </c>
      <c r="FK61" s="191">
        <f t="shared" si="138"/>
        <v>0</v>
      </c>
      <c r="FL61" s="24">
        <f t="shared" si="139"/>
        <v>-0.44618158710199918</v>
      </c>
      <c r="FM61" s="21">
        <f t="shared" si="140"/>
        <v>-0.53903208836744609</v>
      </c>
      <c r="FN61" s="21">
        <f t="shared" si="72"/>
        <v>-9.9519645026225678E-2</v>
      </c>
    </row>
    <row r="62" spans="1:170" x14ac:dyDescent="0.25">
      <c r="A62" s="9" t="s">
        <v>135</v>
      </c>
      <c r="B62" s="9" t="s">
        <v>100</v>
      </c>
      <c r="C62" s="315">
        <f t="shared" si="108"/>
        <v>19</v>
      </c>
      <c r="D62" s="315">
        <v>6</v>
      </c>
      <c r="E62" s="315">
        <v>13</v>
      </c>
      <c r="F62" s="312">
        <v>0</v>
      </c>
      <c r="G62" s="315">
        <v>0</v>
      </c>
      <c r="H62" s="312">
        <v>0</v>
      </c>
      <c r="I62" s="312">
        <v>0</v>
      </c>
      <c r="J62" s="312">
        <v>0</v>
      </c>
      <c r="K62" s="331"/>
      <c r="L62" s="99">
        <v>12</v>
      </c>
      <c r="M62" s="327">
        <f t="shared" si="109"/>
        <v>0.63157894736842102</v>
      </c>
      <c r="N62" s="327">
        <f>M62/M73</f>
        <v>9.9007836860734808E-3</v>
      </c>
      <c r="O62" s="11">
        <v>6</v>
      </c>
      <c r="P62" s="327">
        <f t="shared" si="110"/>
        <v>0.31578947368421051</v>
      </c>
      <c r="Q62" s="321">
        <f>P62/P73</f>
        <v>2.138345960822112E-2</v>
      </c>
      <c r="R62" s="327">
        <f t="shared" si="111"/>
        <v>0.55263157894736836</v>
      </c>
      <c r="S62" s="321">
        <f>R62/R73</f>
        <v>1.072340468829921E-2</v>
      </c>
      <c r="T62" s="321">
        <f t="shared" si="112"/>
        <v>1.2771452666610391E-2</v>
      </c>
      <c r="U62" s="320"/>
      <c r="V62" s="320">
        <f t="shared" si="107"/>
        <v>0</v>
      </c>
      <c r="W62" s="320"/>
      <c r="X62" s="321">
        <f>V62/V73</f>
        <v>0</v>
      </c>
      <c r="Y62" s="322">
        <f t="shared" si="113"/>
        <v>7.6628715999662346E-3</v>
      </c>
      <c r="Z62" s="322">
        <v>-0.59399999999999997</v>
      </c>
      <c r="AA62" s="323">
        <v>-0.113</v>
      </c>
      <c r="AB62" s="314">
        <v>16</v>
      </c>
      <c r="AC62" s="202">
        <v>-7.806754556051447E-2</v>
      </c>
      <c r="AD62" s="124">
        <f t="shared" si="93"/>
        <v>-0.10705849590181461</v>
      </c>
      <c r="AE62" s="339">
        <v>19</v>
      </c>
      <c r="AF62" s="257"/>
      <c r="AG62" s="257"/>
      <c r="AH62" s="21"/>
      <c r="AI62" s="21"/>
      <c r="AJ62" s="44"/>
      <c r="AK62" s="59"/>
      <c r="AL62" s="70"/>
      <c r="AM62" s="59"/>
      <c r="AN62" s="59"/>
      <c r="AO62" s="59"/>
      <c r="AP62" s="257"/>
      <c r="AQ62" s="257"/>
      <c r="AR62" s="59"/>
      <c r="AS62" s="59"/>
      <c r="AT62" s="59"/>
      <c r="AU62" s="21"/>
      <c r="AV62" s="21"/>
      <c r="AW62" s="21"/>
      <c r="AX62" s="21"/>
      <c r="AY62" s="21"/>
      <c r="AZ62" s="21"/>
      <c r="BA62" s="21"/>
      <c r="BB62" s="24"/>
      <c r="BC62" s="24"/>
      <c r="BD62" s="24"/>
      <c r="BE62" s="24"/>
      <c r="BF62" s="24"/>
      <c r="BG62" s="24"/>
      <c r="BL62">
        <v>34</v>
      </c>
      <c r="BM62">
        <v>34</v>
      </c>
      <c r="BN62">
        <f t="shared" si="94"/>
        <v>0</v>
      </c>
      <c r="BO62">
        <v>43</v>
      </c>
      <c r="BP62">
        <v>40</v>
      </c>
      <c r="BQ62" s="108">
        <v>43.315379999999998</v>
      </c>
      <c r="BR62">
        <f t="shared" si="99"/>
        <v>-9</v>
      </c>
      <c r="BS62">
        <v>56</v>
      </c>
      <c r="BT62">
        <v>33</v>
      </c>
      <c r="BV62" s="28"/>
      <c r="BW62" s="28"/>
      <c r="BX62" s="28"/>
      <c r="BY62" s="21"/>
      <c r="BZ62" s="21"/>
      <c r="CC62">
        <v>49</v>
      </c>
      <c r="CD62">
        <f t="shared" si="50"/>
        <v>82</v>
      </c>
      <c r="CE62" s="28">
        <f t="shared" si="118"/>
        <v>61.941392</v>
      </c>
      <c r="CF62" s="108">
        <f t="shared" si="119"/>
        <v>34.809440000000002</v>
      </c>
      <c r="CG62" s="28">
        <f t="shared" si="120"/>
        <v>68.20984</v>
      </c>
      <c r="CH62" s="108">
        <f t="shared" si="121"/>
        <v>52.435354273192111</v>
      </c>
      <c r="CI62" s="108">
        <v>50.177509999999998</v>
      </c>
      <c r="CJ62" s="108">
        <f t="shared" si="95"/>
        <v>-12.435354273192111</v>
      </c>
      <c r="CK62" s="108">
        <f t="shared" si="96"/>
        <v>-10.177509999999998</v>
      </c>
      <c r="CL62" s="108">
        <f t="shared" si="100"/>
        <v>-9.3153799999999976</v>
      </c>
      <c r="CM62" s="21">
        <v>-0.152</v>
      </c>
      <c r="CN62" s="28">
        <f t="shared" si="54"/>
        <v>20.058608</v>
      </c>
      <c r="CO62" s="108">
        <f t="shared" si="55"/>
        <v>-1.8094400000000022</v>
      </c>
      <c r="CP62" s="21">
        <f t="shared" si="141"/>
        <v>8.2082265493940793E-2</v>
      </c>
      <c r="CQ62" s="21">
        <f t="shared" si="142"/>
        <v>-5.0813030373537058E-2</v>
      </c>
      <c r="CR62" s="28">
        <f t="shared" si="56"/>
        <v>-12.20984</v>
      </c>
      <c r="CS62" s="21">
        <f t="shared" si="143"/>
        <v>-7.2128359055183985E-2</v>
      </c>
      <c r="CT62" s="21">
        <f t="shared" si="144"/>
        <v>-8.32967441503496E-2</v>
      </c>
      <c r="CU62" s="21">
        <f t="shared" si="145"/>
        <v>-0.10140568339960399</v>
      </c>
      <c r="CV62" s="21">
        <f t="shared" si="146"/>
        <v>-0.12739833503058506</v>
      </c>
      <c r="CW62" s="108">
        <v>18</v>
      </c>
      <c r="CX62" s="108">
        <f t="shared" si="122"/>
        <v>50.178607999999997</v>
      </c>
      <c r="CY62" s="108">
        <f t="shared" si="57"/>
        <v>-10.178607999999997</v>
      </c>
      <c r="CZ62" s="21">
        <f t="shared" si="147"/>
        <v>-0.1072308706803583</v>
      </c>
      <c r="DA62" s="24">
        <f t="shared" si="115"/>
        <v>-0.63616299999999981</v>
      </c>
      <c r="DB62" s="21">
        <f t="shared" si="148"/>
        <v>-0.25118055644456755</v>
      </c>
      <c r="DC62" s="108">
        <v>9</v>
      </c>
      <c r="DD62" s="108">
        <v>27</v>
      </c>
      <c r="DE62" s="108">
        <f t="shared" si="123"/>
        <v>9.3016208000000002</v>
      </c>
      <c r="DF62" s="108">
        <v>21</v>
      </c>
      <c r="DG62" s="108">
        <f t="shared" si="124"/>
        <v>70</v>
      </c>
      <c r="DH62" s="108">
        <f t="shared" si="125"/>
        <v>62.636616362192214</v>
      </c>
      <c r="DI62" s="49">
        <f t="shared" si="126"/>
        <v>1.1175571744685169</v>
      </c>
      <c r="DJ62" s="49">
        <f t="shared" si="127"/>
        <v>0.1909955527139226</v>
      </c>
      <c r="DK62" s="108">
        <v>1</v>
      </c>
      <c r="DL62" s="108">
        <v>4</v>
      </c>
      <c r="DM62" s="108">
        <f t="shared" si="128"/>
        <v>5</v>
      </c>
      <c r="DN62" s="108">
        <f t="shared" si="129"/>
        <v>5.5234312946783168</v>
      </c>
      <c r="DO62" s="49">
        <f t="shared" si="130"/>
        <v>0.90523439746908241</v>
      </c>
      <c r="DP62" s="49">
        <f t="shared" si="131"/>
        <v>-5.4350657774674994E-2</v>
      </c>
      <c r="DQ62" s="108">
        <f t="shared" si="58"/>
        <v>10</v>
      </c>
      <c r="DR62" s="108">
        <f t="shared" si="132"/>
        <v>7.9437759999999997</v>
      </c>
      <c r="DS62" s="108">
        <f t="shared" si="133"/>
        <v>6.9656683710737761</v>
      </c>
      <c r="DT62" s="108">
        <f t="shared" si="59"/>
        <v>17.698379199999998</v>
      </c>
      <c r="DU62" s="108">
        <f t="shared" si="60"/>
        <v>2.0562240000000003</v>
      </c>
      <c r="DV62" s="108">
        <f t="shared" si="116"/>
        <v>2.0343316289262239</v>
      </c>
      <c r="DW62" s="21">
        <f t="shared" si="149"/>
        <v>0.45255352090892642</v>
      </c>
      <c r="DX62" s="21">
        <f t="shared" si="150"/>
        <v>8.509976204438368E-3</v>
      </c>
      <c r="DY62" s="21">
        <f t="shared" si="151"/>
        <v>0.10380316148381577</v>
      </c>
      <c r="DZ62" s="21">
        <f t="shared" si="61"/>
        <v>5.904211093584362E-2</v>
      </c>
      <c r="EA62" s="21">
        <f t="shared" si="62"/>
        <v>-1.2158982409198847E-2</v>
      </c>
      <c r="EB62" s="24">
        <f t="shared" si="117"/>
        <v>-3.6521767741808257E-2</v>
      </c>
      <c r="EC62" s="108">
        <v>6</v>
      </c>
      <c r="ED62" s="108">
        <f t="shared" si="102"/>
        <v>12</v>
      </c>
      <c r="EE62" s="21">
        <v>0.316</v>
      </c>
      <c r="EF62" s="21">
        <v>-3.5000000000000003E-2</v>
      </c>
      <c r="EG62" s="21">
        <f t="shared" si="103"/>
        <v>-1.6548751272938797E-2</v>
      </c>
      <c r="EH62" s="28">
        <v>0</v>
      </c>
      <c r="EI62" s="66">
        <v>0</v>
      </c>
      <c r="EJ62" s="28">
        <v>44667</v>
      </c>
      <c r="EK62" s="21">
        <f t="shared" si="157"/>
        <v>0.1296590000917732</v>
      </c>
      <c r="EL62" s="21">
        <f t="shared" si="63"/>
        <v>6.3689193171565184E-2</v>
      </c>
      <c r="EM62" s="28">
        <v>0</v>
      </c>
      <c r="EN62" s="28">
        <v>0</v>
      </c>
      <c r="EO62" s="28">
        <f t="shared" si="134"/>
        <v>39481.552000000003</v>
      </c>
      <c r="EP62" s="28">
        <v>0</v>
      </c>
      <c r="EQ62" s="28">
        <f t="shared" si="64"/>
        <v>0</v>
      </c>
      <c r="ER62" s="28">
        <f t="shared" si="135"/>
        <v>51456.32</v>
      </c>
      <c r="ES62" s="28">
        <f t="shared" si="136"/>
        <v>30409.700511322131</v>
      </c>
      <c r="ET62" s="28">
        <f t="shared" si="65"/>
        <v>-39481.552000000003</v>
      </c>
      <c r="EU62" s="28">
        <f t="shared" si="66"/>
        <v>-51456.32</v>
      </c>
      <c r="EV62" s="28">
        <f t="shared" si="67"/>
        <v>-30409.700511322131</v>
      </c>
      <c r="EW62" s="21">
        <f t="shared" si="152"/>
        <v>-0.17284615623192942</v>
      </c>
      <c r="EX62" s="30">
        <f t="shared" si="153"/>
        <v>-0.14003964184904991</v>
      </c>
      <c r="EY62" s="30">
        <f t="shared" si="154"/>
        <v>-0.17589940083165961</v>
      </c>
      <c r="EZ62" s="30">
        <f t="shared" si="97"/>
        <v>-7.7928917384704921E-2</v>
      </c>
      <c r="FA62" s="28">
        <v>40369.43</v>
      </c>
      <c r="FB62">
        <f t="shared" si="104"/>
        <v>-44667</v>
      </c>
      <c r="FC62" s="28">
        <f t="shared" si="105"/>
        <v>-40369.43</v>
      </c>
      <c r="FD62" s="21">
        <v>-0.23</v>
      </c>
      <c r="FE62" s="21">
        <f t="shared" si="155"/>
        <v>-0.24282311284512834</v>
      </c>
      <c r="FF62" s="21">
        <f t="shared" si="70"/>
        <v>-3.4934493771157676E-2</v>
      </c>
      <c r="FG62" s="21">
        <f t="shared" si="71"/>
        <v>-6.331124618513928E-2</v>
      </c>
      <c r="FH62" s="66">
        <v>0</v>
      </c>
      <c r="FI62" s="66">
        <f t="shared" si="114"/>
        <v>0</v>
      </c>
      <c r="FJ62" s="66">
        <f t="shared" si="137"/>
        <v>65593.764892772044</v>
      </c>
      <c r="FK62" s="191">
        <f t="shared" si="138"/>
        <v>0</v>
      </c>
      <c r="FL62" s="24">
        <f t="shared" si="139"/>
        <v>-0.44618158710199918</v>
      </c>
      <c r="FM62" s="21">
        <f t="shared" si="140"/>
        <v>-0.10067723478573576</v>
      </c>
      <c r="FN62" s="21">
        <f t="shared" si="72"/>
        <v>-3.0924946589832657E-2</v>
      </c>
    </row>
    <row r="63" spans="1:170" x14ac:dyDescent="0.25">
      <c r="A63" s="7" t="s">
        <v>135</v>
      </c>
      <c r="B63" s="7" t="s">
        <v>136</v>
      </c>
      <c r="C63" s="315">
        <f t="shared" si="108"/>
        <v>43</v>
      </c>
      <c r="D63" s="315">
        <v>0</v>
      </c>
      <c r="E63" s="315">
        <v>43</v>
      </c>
      <c r="F63" s="312">
        <v>0</v>
      </c>
      <c r="G63" s="315">
        <v>0</v>
      </c>
      <c r="H63" s="312">
        <v>0</v>
      </c>
      <c r="I63" s="312">
        <v>0</v>
      </c>
      <c r="J63" s="312">
        <v>0</v>
      </c>
      <c r="K63" s="331"/>
      <c r="L63" s="99">
        <v>34.5</v>
      </c>
      <c r="M63" s="327">
        <f t="shared" si="109"/>
        <v>0.80232558139534882</v>
      </c>
      <c r="N63" s="327">
        <f>M63/M73</f>
        <v>1.2577449043064275E-2</v>
      </c>
      <c r="O63" s="11">
        <v>3</v>
      </c>
      <c r="P63" s="327">
        <f t="shared" si="110"/>
        <v>6.9767441860465115E-2</v>
      </c>
      <c r="Q63" s="321">
        <f>P63/P73</f>
        <v>4.724252704141875E-3</v>
      </c>
      <c r="R63" s="327">
        <f t="shared" si="111"/>
        <v>0.6191860465116279</v>
      </c>
      <c r="S63" s="321">
        <f>R63/R73</f>
        <v>1.2014844621690727E-2</v>
      </c>
      <c r="T63" s="321">
        <f t="shared" si="112"/>
        <v>1.0614149958333674E-2</v>
      </c>
      <c r="U63" s="320">
        <v>41945</v>
      </c>
      <c r="V63" s="320">
        <f>U63/C63</f>
        <v>975.46511627906978</v>
      </c>
      <c r="W63" s="320"/>
      <c r="X63" s="321">
        <f>V63/V73</f>
        <v>1.2526341736637693E-2</v>
      </c>
      <c r="Y63" s="322">
        <f t="shared" si="113"/>
        <v>1.1379026669655283E-2</v>
      </c>
      <c r="Z63" s="322">
        <v>8.9999999999999993E-3</v>
      </c>
      <c r="AA63" s="323">
        <v>-0.46</v>
      </c>
      <c r="AB63" s="314">
        <v>39</v>
      </c>
      <c r="AC63" s="202">
        <v>-0.39021173557172451</v>
      </c>
      <c r="AD63" s="124">
        <f t="shared" si="93"/>
        <v>-0.46279716755339995</v>
      </c>
      <c r="AE63" s="339">
        <v>32</v>
      </c>
      <c r="AF63" s="257"/>
      <c r="AG63" s="257"/>
      <c r="AH63" s="21"/>
      <c r="AI63" s="21"/>
      <c r="AJ63" s="44"/>
      <c r="AK63" s="59"/>
      <c r="AL63" s="70"/>
      <c r="AM63" s="59"/>
      <c r="AN63" s="59"/>
      <c r="AO63" s="59"/>
      <c r="AP63" s="257"/>
      <c r="AQ63" s="257"/>
      <c r="AR63" s="59"/>
      <c r="AS63" s="59"/>
      <c r="AT63" s="59"/>
      <c r="AU63" s="21"/>
      <c r="AV63" s="21"/>
      <c r="AW63" s="21"/>
      <c r="AX63" s="21"/>
      <c r="AY63" s="21"/>
      <c r="AZ63" s="21"/>
      <c r="BA63" s="21"/>
      <c r="BB63" s="24"/>
      <c r="BC63" s="24"/>
      <c r="BD63" s="24"/>
      <c r="BE63" s="24"/>
      <c r="BF63" s="24"/>
      <c r="BG63" s="24"/>
      <c r="BL63">
        <v>62</v>
      </c>
      <c r="BM63">
        <v>61</v>
      </c>
      <c r="BN63">
        <f t="shared" si="94"/>
        <v>1</v>
      </c>
      <c r="BO63">
        <v>97</v>
      </c>
      <c r="BP63">
        <v>68</v>
      </c>
      <c r="BQ63" s="108">
        <v>98.02955</v>
      </c>
      <c r="BR63">
        <f t="shared" si="99"/>
        <v>-35</v>
      </c>
      <c r="BS63">
        <v>93</v>
      </c>
      <c r="BT63">
        <v>50</v>
      </c>
      <c r="BV63" s="28"/>
      <c r="BW63" s="28"/>
      <c r="BX63" s="28"/>
      <c r="BY63" s="21"/>
      <c r="BZ63" s="21"/>
      <c r="CC63">
        <v>41</v>
      </c>
      <c r="CD63">
        <f t="shared" si="50"/>
        <v>91</v>
      </c>
      <c r="CE63" s="28">
        <f t="shared" si="118"/>
        <v>150.98214300000001</v>
      </c>
      <c r="CF63" s="108">
        <f t="shared" si="119"/>
        <v>84.848010000000002</v>
      </c>
      <c r="CG63" s="28">
        <f t="shared" si="120"/>
        <v>166.26148499999999</v>
      </c>
      <c r="CH63" s="108">
        <f t="shared" si="121"/>
        <v>127.81117604090576</v>
      </c>
      <c r="CI63" s="108">
        <v>122.30768999999999</v>
      </c>
      <c r="CJ63" s="108">
        <f t="shared" si="95"/>
        <v>-59.811176040905764</v>
      </c>
      <c r="CK63" s="108">
        <f t="shared" si="96"/>
        <v>-54.307689999999994</v>
      </c>
      <c r="CL63" s="108">
        <f t="shared" si="100"/>
        <v>-37.02955</v>
      </c>
      <c r="CM63" s="21">
        <v>-0.38400000000000001</v>
      </c>
      <c r="CN63" s="28">
        <f t="shared" si="54"/>
        <v>-59.982143000000008</v>
      </c>
      <c r="CO63" s="108">
        <f t="shared" si="55"/>
        <v>-34.848010000000002</v>
      </c>
      <c r="CP63" s="21">
        <f t="shared" si="141"/>
        <v>-0.36451256638550872</v>
      </c>
      <c r="CQ63" s="21">
        <f t="shared" si="142"/>
        <v>-0.35774080904169758</v>
      </c>
      <c r="CR63" s="28">
        <f t="shared" si="56"/>
        <v>-73.261484999999993</v>
      </c>
      <c r="CS63" s="21">
        <f t="shared" si="143"/>
        <v>-0.39434541904477677</v>
      </c>
      <c r="CT63" s="21">
        <f t="shared" si="144"/>
        <v>-0.40063806133381397</v>
      </c>
      <c r="CU63" s="21">
        <f t="shared" si="145"/>
        <v>-0.28781236442430386</v>
      </c>
      <c r="CV63" s="21">
        <f t="shared" si="146"/>
        <v>-0.37498494579217045</v>
      </c>
      <c r="CW63" s="108">
        <v>3</v>
      </c>
      <c r="CX63" s="108">
        <f t="shared" si="122"/>
        <v>122.310357</v>
      </c>
      <c r="CY63" s="108">
        <f t="shared" ref="CY63:CY70" si="159">BP63-CX63</f>
        <v>-54.310356999999996</v>
      </c>
      <c r="CZ63" s="21">
        <f t="shared" si="147"/>
        <v>-0.40406411359349009</v>
      </c>
      <c r="DA63" s="24">
        <f t="shared" si="115"/>
        <v>-1.3925732564102564</v>
      </c>
      <c r="DB63" s="21">
        <f t="shared" si="148"/>
        <v>-0.51081894004628592</v>
      </c>
      <c r="DC63" s="108">
        <v>8</v>
      </c>
      <c r="DD63" s="108">
        <v>9</v>
      </c>
      <c r="DE63" s="108">
        <f t="shared" si="123"/>
        <v>22.6727007</v>
      </c>
      <c r="DF63" s="108">
        <v>20</v>
      </c>
      <c r="DG63" s="108">
        <f t="shared" si="124"/>
        <v>61</v>
      </c>
      <c r="DH63" s="108">
        <f t="shared" si="125"/>
        <v>105.49324861000794</v>
      </c>
      <c r="DI63" s="49">
        <f t="shared" si="126"/>
        <v>0.57823605589687987</v>
      </c>
      <c r="DJ63" s="49">
        <f t="shared" si="127"/>
        <v>-0.42565862593178089</v>
      </c>
      <c r="DK63" s="108">
        <v>4</v>
      </c>
      <c r="DL63" s="108">
        <v>19</v>
      </c>
      <c r="DM63" s="108">
        <f t="shared" si="128"/>
        <v>23</v>
      </c>
      <c r="DN63" s="108">
        <f t="shared" si="129"/>
        <v>9.3026211278792701</v>
      </c>
      <c r="DO63" s="248">
        <f t="shared" si="130"/>
        <v>2.4724214480874314</v>
      </c>
      <c r="DP63" s="49">
        <f t="shared" si="131"/>
        <v>0.69738830430019139</v>
      </c>
      <c r="DQ63" s="108">
        <f t="shared" si="58"/>
        <v>12</v>
      </c>
      <c r="DR63" s="108">
        <f t="shared" si="132"/>
        <v>19.362953999999998</v>
      </c>
      <c r="DS63" s="108">
        <f t="shared" si="133"/>
        <v>16.978816654492331</v>
      </c>
      <c r="DT63" s="108">
        <f t="shared" si="59"/>
        <v>-13.6727007</v>
      </c>
      <c r="DU63" s="108">
        <f t="shared" si="60"/>
        <v>-7.3629539999999984</v>
      </c>
      <c r="DV63" s="108">
        <f t="shared" si="116"/>
        <v>-8.9788166544923307</v>
      </c>
      <c r="DW63" s="21">
        <f t="shared" si="149"/>
        <v>-0.51753814432294509</v>
      </c>
      <c r="DX63" s="21">
        <f t="shared" si="150"/>
        <v>-0.40002874810611028</v>
      </c>
      <c r="DY63" s="21">
        <f t="shared" si="151"/>
        <v>-0.4581502552815308</v>
      </c>
      <c r="DZ63" s="21">
        <f t="shared" si="61"/>
        <v>-0.42514360036431886</v>
      </c>
      <c r="EA63" s="21">
        <f t="shared" si="62"/>
        <v>-0.3828431706016559</v>
      </c>
      <c r="EB63" s="24">
        <f t="shared" si="117"/>
        <v>-0.41501610982074322</v>
      </c>
      <c r="EC63" s="108">
        <v>14</v>
      </c>
      <c r="ED63" s="108">
        <f t="shared" si="102"/>
        <v>-11</v>
      </c>
      <c r="EE63" s="21">
        <v>-0.6</v>
      </c>
      <c r="EF63" s="21">
        <v>-0.438</v>
      </c>
      <c r="EG63" s="21">
        <f t="shared" si="103"/>
        <v>-0.43123870934412789</v>
      </c>
      <c r="EH63" s="28">
        <v>0</v>
      </c>
      <c r="EI63" s="66">
        <v>0</v>
      </c>
      <c r="EJ63" s="28">
        <v>93056</v>
      </c>
      <c r="EK63" s="21">
        <f t="shared" si="157"/>
        <v>-0.14489689337378781</v>
      </c>
      <c r="EL63" s="21">
        <f t="shared" si="63"/>
        <v>-0.37339161181565911</v>
      </c>
      <c r="EM63" s="28">
        <v>0</v>
      </c>
      <c r="EN63" s="28">
        <v>0</v>
      </c>
      <c r="EO63" s="28">
        <f t="shared" si="134"/>
        <v>96236.28300000001</v>
      </c>
      <c r="EP63" s="28">
        <v>24482</v>
      </c>
      <c r="EQ63" s="28">
        <f t="shared" si="64"/>
        <v>24482</v>
      </c>
      <c r="ER63" s="28">
        <f t="shared" si="135"/>
        <v>125424.78</v>
      </c>
      <c r="ES63" s="28">
        <f t="shared" si="136"/>
        <v>74123.644996347692</v>
      </c>
      <c r="ET63" s="28">
        <f t="shared" si="65"/>
        <v>-96236.28300000001</v>
      </c>
      <c r="EU63" s="28">
        <f t="shared" si="66"/>
        <v>-100942.78</v>
      </c>
      <c r="EV63" s="28">
        <f t="shared" ref="EV63:EV70" si="160">EM63-ES63</f>
        <v>-74123.644996347692</v>
      </c>
      <c r="EW63" s="21">
        <f t="shared" si="152"/>
        <v>-0.29125736437464295</v>
      </c>
      <c r="EX63" s="30">
        <f t="shared" si="153"/>
        <v>-0.34134662700705909</v>
      </c>
      <c r="EY63" s="30">
        <f t="shared" si="154"/>
        <v>-0.40281008521352191</v>
      </c>
      <c r="EZ63" s="30">
        <f t="shared" si="97"/>
        <v>-0.38554831669526957</v>
      </c>
      <c r="FA63" s="28">
        <v>85881</v>
      </c>
      <c r="FB63">
        <f t="shared" si="104"/>
        <v>-93056</v>
      </c>
      <c r="FC63" s="28">
        <f t="shared" si="105"/>
        <v>-85881</v>
      </c>
      <c r="FD63" s="21">
        <v>-0.49299999999999999</v>
      </c>
      <c r="FE63" s="21">
        <f t="shared" si="155"/>
        <v>-0.51013485486730803</v>
      </c>
      <c r="FF63" s="21">
        <f t="shared" si="70"/>
        <v>-0.41621019430400008</v>
      </c>
      <c r="FG63" s="21">
        <f t="shared" si="71"/>
        <v>-0.36624455316381721</v>
      </c>
      <c r="FH63" s="66">
        <v>155840</v>
      </c>
      <c r="FI63" s="66">
        <f t="shared" si="114"/>
        <v>180322</v>
      </c>
      <c r="FJ63" s="66">
        <f t="shared" si="137"/>
        <v>110473.70929308975</v>
      </c>
      <c r="FK63" s="248">
        <f t="shared" si="138"/>
        <v>1.6322616589400547</v>
      </c>
      <c r="FL63" s="24">
        <f t="shared" si="139"/>
        <v>0.47484281799996403</v>
      </c>
      <c r="FM63" s="21">
        <f t="shared" si="140"/>
        <v>0.10299899117571294</v>
      </c>
      <c r="FN63" s="21">
        <f t="shared" si="72"/>
        <v>-0.34053791283925267</v>
      </c>
    </row>
    <row r="64" spans="1:170" x14ac:dyDescent="0.25">
      <c r="A64" s="9" t="s">
        <v>135</v>
      </c>
      <c r="B64" s="9" t="s">
        <v>137</v>
      </c>
      <c r="C64" s="315">
        <f t="shared" ref="C64:C70" si="161">SUM(D64:J64)</f>
        <v>75</v>
      </c>
      <c r="D64" s="315">
        <v>0</v>
      </c>
      <c r="E64" s="315">
        <v>75</v>
      </c>
      <c r="F64" s="312">
        <v>0</v>
      </c>
      <c r="G64" s="315">
        <v>0</v>
      </c>
      <c r="H64" s="312">
        <v>0</v>
      </c>
      <c r="I64" s="312">
        <v>0</v>
      </c>
      <c r="J64" s="312">
        <v>0</v>
      </c>
      <c r="K64" s="331"/>
      <c r="L64" s="99">
        <v>34</v>
      </c>
      <c r="M64" s="327">
        <f t="shared" ref="M64:M71" si="162">L64/C64</f>
        <v>0.45333333333333331</v>
      </c>
      <c r="N64" s="327">
        <f>M64/M73</f>
        <v>7.1065625124482985E-3</v>
      </c>
      <c r="O64" s="11">
        <v>11.5</v>
      </c>
      <c r="P64" s="327">
        <f t="shared" ref="P64:P71" si="163">O64/C64</f>
        <v>0.15333333333333332</v>
      </c>
      <c r="Q64" s="321">
        <f>P64/P73</f>
        <v>1.0382857609769588E-2</v>
      </c>
      <c r="R64" s="327">
        <f t="shared" ref="R64:R71" si="164">(0.75*M64)+(0.25*P64)</f>
        <v>0.3783333333333333</v>
      </c>
      <c r="S64" s="321">
        <f>R64/R73</f>
        <v>7.3412768921642052E-3</v>
      </c>
      <c r="T64" s="321">
        <f t="shared" ref="T64:T70" si="165">(0.75*N64)+(0.25*Q64)</f>
        <v>7.9256362867786215E-3</v>
      </c>
      <c r="U64" s="320"/>
      <c r="V64" s="320">
        <f t="shared" si="107"/>
        <v>0</v>
      </c>
      <c r="W64" s="320"/>
      <c r="X64" s="321">
        <f>V64/V73</f>
        <v>0</v>
      </c>
      <c r="Y64" s="322">
        <f t="shared" ref="Y64:Y70" si="166">(0.6*T64)+(0.4*X64)</f>
        <v>4.7553817720671727E-3</v>
      </c>
      <c r="Z64" s="322">
        <v>-0.312</v>
      </c>
      <c r="AA64" s="323">
        <v>-0.64100000000000001</v>
      </c>
      <c r="AB64" s="314">
        <v>85</v>
      </c>
      <c r="AC64" s="202">
        <v>-0.76558958318512782</v>
      </c>
      <c r="AD64" s="124">
        <f t="shared" si="93"/>
        <v>-0.63544751081567263</v>
      </c>
      <c r="AE64" s="339">
        <v>77</v>
      </c>
      <c r="AF64" s="256"/>
      <c r="AG64" s="256"/>
      <c r="AH64" s="21"/>
      <c r="AI64" s="21"/>
      <c r="AJ64" s="44"/>
      <c r="AK64" s="59"/>
      <c r="AL64" s="70"/>
      <c r="AM64" s="59"/>
      <c r="AN64" s="59"/>
      <c r="AO64" s="59"/>
      <c r="AP64" s="257"/>
      <c r="AQ64" s="257"/>
      <c r="AR64" s="59"/>
      <c r="AS64" s="59"/>
      <c r="AT64" s="59"/>
      <c r="AU64" s="21"/>
      <c r="AV64" s="21"/>
      <c r="AW64" s="21"/>
      <c r="AX64" s="21"/>
      <c r="AY64" s="21"/>
      <c r="AZ64" s="21"/>
      <c r="BA64" s="21"/>
      <c r="BB64" s="24"/>
      <c r="BC64" s="24"/>
      <c r="BD64" s="24"/>
      <c r="BE64" s="24"/>
      <c r="BF64" s="24"/>
      <c r="BG64" s="24"/>
      <c r="BL64">
        <v>82</v>
      </c>
      <c r="BM64">
        <v>82</v>
      </c>
      <c r="BN64">
        <f t="shared" si="94"/>
        <v>0</v>
      </c>
      <c r="BO64">
        <v>170</v>
      </c>
      <c r="BP64">
        <v>118</v>
      </c>
      <c r="BQ64" s="108">
        <v>170.98177000000001</v>
      </c>
      <c r="BR64">
        <f t="shared" si="99"/>
        <v>-88</v>
      </c>
      <c r="BS64">
        <v>151</v>
      </c>
      <c r="BT64">
        <v>86</v>
      </c>
      <c r="BV64" s="28"/>
      <c r="BW64" s="28"/>
      <c r="BX64" s="28"/>
      <c r="BY64" s="21"/>
      <c r="BZ64" s="21"/>
      <c r="CC64">
        <v>224</v>
      </c>
      <c r="CD64">
        <f t="shared" si="50"/>
        <v>310</v>
      </c>
      <c r="CE64" s="28">
        <f t="shared" si="118"/>
        <v>329.06364500000001</v>
      </c>
      <c r="CF64" s="108">
        <f t="shared" si="119"/>
        <v>184.92515</v>
      </c>
      <c r="CG64" s="28">
        <f t="shared" si="120"/>
        <v>362.36477500000001</v>
      </c>
      <c r="CH64" s="108">
        <f t="shared" si="121"/>
        <v>278.56281957633308</v>
      </c>
      <c r="CI64" s="108">
        <v>266.56805000000003</v>
      </c>
      <c r="CJ64" s="108">
        <f t="shared" si="95"/>
        <v>-160.56281957633308</v>
      </c>
      <c r="CK64" s="108">
        <f t="shared" si="96"/>
        <v>-148.56805000000003</v>
      </c>
      <c r="CL64" s="108">
        <f t="shared" si="100"/>
        <v>-88.981770000000012</v>
      </c>
      <c r="CM64" s="21">
        <v>-0.85799999999999998</v>
      </c>
      <c r="CN64" s="28">
        <f t="shared" si="54"/>
        <v>-19.063645000000008</v>
      </c>
      <c r="CO64" s="108">
        <f t="shared" si="55"/>
        <v>-98.925150000000002</v>
      </c>
      <c r="CP64" s="21">
        <f t="shared" si="141"/>
        <v>-0.136203992230956</v>
      </c>
      <c r="CQ64" s="21">
        <f t="shared" si="142"/>
        <v>-0.95301639886319234</v>
      </c>
      <c r="CR64" s="28">
        <f t="shared" si="56"/>
        <v>-211.36477500000001</v>
      </c>
      <c r="CS64" s="21">
        <f t="shared" si="143"/>
        <v>-1.1232239951861753</v>
      </c>
      <c r="CT64" s="21">
        <f t="shared" si="144"/>
        <v>-1.075510983321218</v>
      </c>
      <c r="CU64" s="21">
        <f t="shared" si="145"/>
        <v>-0.63724519615136022</v>
      </c>
      <c r="CV64" s="21">
        <f t="shared" si="146"/>
        <v>-0.83910398927571161</v>
      </c>
      <c r="CW64" s="108">
        <v>22</v>
      </c>
      <c r="CX64" s="108">
        <f t="shared" si="122"/>
        <v>266.57385499999998</v>
      </c>
      <c r="CY64" s="108">
        <f t="shared" si="159"/>
        <v>-148.57385499999998</v>
      </c>
      <c r="CZ64" s="21">
        <f t="shared" si="147"/>
        <v>-1.038087020767994</v>
      </c>
      <c r="DA64" s="24">
        <f t="shared" si="115"/>
        <v>-1.7479277058823528</v>
      </c>
      <c r="DB64" s="21">
        <f t="shared" si="148"/>
        <v>-0.63279461936147008</v>
      </c>
      <c r="DC64" s="108">
        <v>36</v>
      </c>
      <c r="DD64" s="108">
        <v>46</v>
      </c>
      <c r="DE64" s="108">
        <f t="shared" si="123"/>
        <v>49.414860500000003</v>
      </c>
      <c r="DF64" s="108">
        <v>96</v>
      </c>
      <c r="DG64" s="108">
        <f t="shared" si="124"/>
        <v>320</v>
      </c>
      <c r="DH64" s="108">
        <f t="shared" si="125"/>
        <v>253.8431294678316</v>
      </c>
      <c r="DI64" s="49">
        <f t="shared" si="126"/>
        <v>1.2606210799199595</v>
      </c>
      <c r="DJ64" s="49">
        <f t="shared" si="127"/>
        <v>0.35457333980977085</v>
      </c>
      <c r="DK64" s="108">
        <v>25</v>
      </c>
      <c r="DL64" s="108">
        <v>30</v>
      </c>
      <c r="DM64" s="108">
        <f t="shared" si="128"/>
        <v>55</v>
      </c>
      <c r="DN64" s="108">
        <f t="shared" si="129"/>
        <v>22.384432088959493</v>
      </c>
      <c r="DO64" s="248">
        <f t="shared" si="130"/>
        <v>2.4570647931303666</v>
      </c>
      <c r="DP64" s="49">
        <f t="shared" si="131"/>
        <v>0.69002211539899361</v>
      </c>
      <c r="DQ64" s="108">
        <f t="shared" si="58"/>
        <v>61</v>
      </c>
      <c r="DR64" s="108">
        <f t="shared" si="132"/>
        <v>42.201309999999999</v>
      </c>
      <c r="DS64" s="108">
        <f t="shared" si="133"/>
        <v>37.005113221329438</v>
      </c>
      <c r="DT64" s="108">
        <f t="shared" si="59"/>
        <v>-3.4148605000000032</v>
      </c>
      <c r="DU64" s="108">
        <f t="shared" si="60"/>
        <v>18.798690000000001</v>
      </c>
      <c r="DV64" s="108">
        <f t="shared" si="116"/>
        <v>-1.005113221329438</v>
      </c>
      <c r="DW64" s="21">
        <f t="shared" si="149"/>
        <v>-0.20033372187332354</v>
      </c>
      <c r="DX64" s="21">
        <f t="shared" si="150"/>
        <v>0.73468222833224994</v>
      </c>
      <c r="DY64" s="21">
        <f t="shared" si="151"/>
        <v>-5.1286588941375409E-2</v>
      </c>
      <c r="DZ64" s="21">
        <f t="shared" si="61"/>
        <v>-0.8925014268579623</v>
      </c>
      <c r="EA64" s="21">
        <f t="shared" si="62"/>
        <v>-0.72758394638273816</v>
      </c>
      <c r="EB64" s="24">
        <f t="shared" si="117"/>
        <v>-0.81945488472625738</v>
      </c>
      <c r="EC64" s="108">
        <v>24</v>
      </c>
      <c r="ED64" s="108">
        <f t="shared" si="102"/>
        <v>-2</v>
      </c>
      <c r="EE64" s="21">
        <v>-0.24199999999999999</v>
      </c>
      <c r="EF64" s="21">
        <v>-0.70399999999999996</v>
      </c>
      <c r="EG64" s="21">
        <f t="shared" si="103"/>
        <v>-0.68982799195678368</v>
      </c>
      <c r="EH64" s="28">
        <v>50283</v>
      </c>
      <c r="EI64" s="66">
        <v>50283</v>
      </c>
      <c r="EJ64" s="28">
        <v>153409</v>
      </c>
      <c r="EK64" s="23">
        <f t="shared" si="157"/>
        <v>0.43843553370707655</v>
      </c>
      <c r="EL64" s="21">
        <f t="shared" si="63"/>
        <v>8.1517562909845492E-2</v>
      </c>
      <c r="EM64" s="28">
        <v>17440</v>
      </c>
      <c r="EN64" s="28">
        <v>159407</v>
      </c>
      <c r="EO64" s="28">
        <f t="shared" si="134"/>
        <v>209745.74500000002</v>
      </c>
      <c r="EP64" s="28">
        <v>75017</v>
      </c>
      <c r="EQ64" s="28">
        <f t="shared" si="64"/>
        <v>92457</v>
      </c>
      <c r="ER64" s="28">
        <f t="shared" si="135"/>
        <v>273361.7</v>
      </c>
      <c r="ES64" s="28">
        <f t="shared" si="136"/>
        <v>161551.53396639883</v>
      </c>
      <c r="ET64" s="28">
        <f t="shared" si="65"/>
        <v>-50338.745000000024</v>
      </c>
      <c r="EU64" s="28">
        <f t="shared" si="66"/>
        <v>-180904.7</v>
      </c>
      <c r="EV64" s="28">
        <f t="shared" si="160"/>
        <v>-144111.53396639883</v>
      </c>
      <c r="EW64" s="21">
        <f t="shared" si="152"/>
        <v>-0.48259025730355737</v>
      </c>
      <c r="EX64" s="30">
        <f t="shared" si="153"/>
        <v>-0.66364769345419128</v>
      </c>
      <c r="EY64" s="30">
        <f t="shared" si="154"/>
        <v>-0.21930746656799388</v>
      </c>
      <c r="EZ64" s="30">
        <f t="shared" si="97"/>
        <v>-0.75713200821743087</v>
      </c>
      <c r="FA64" s="28">
        <v>143611.35</v>
      </c>
      <c r="FB64">
        <f t="shared" si="104"/>
        <v>-103126</v>
      </c>
      <c r="FC64" s="28">
        <f t="shared" si="105"/>
        <v>-93328.35</v>
      </c>
      <c r="FD64" s="21">
        <v>-0.54700000000000004</v>
      </c>
      <c r="FE64" s="21">
        <f t="shared" si="155"/>
        <v>-0.55387678910400617</v>
      </c>
      <c r="FF64" s="21">
        <f t="shared" si="70"/>
        <v>-0.62322384274197495</v>
      </c>
      <c r="FG64" s="21">
        <f t="shared" si="71"/>
        <v>-0.70200944521131947</v>
      </c>
      <c r="FH64" s="66">
        <v>15315</v>
      </c>
      <c r="FI64" s="66">
        <f t="shared" si="114"/>
        <v>90332</v>
      </c>
      <c r="FJ64" s="66">
        <f t="shared" si="137"/>
        <v>265827.36298649723</v>
      </c>
      <c r="FK64" s="191">
        <f t="shared" si="138"/>
        <v>0.33981452844110877</v>
      </c>
      <c r="FL64" s="24">
        <f t="shared" si="139"/>
        <v>-0.25443691663922841</v>
      </c>
      <c r="FM64" s="21">
        <f t="shared" si="140"/>
        <v>0.16128655356855459</v>
      </c>
      <c r="FN64" s="21">
        <f t="shared" si="72"/>
        <v>-0.14412556517551567</v>
      </c>
    </row>
    <row r="65" spans="1:170" x14ac:dyDescent="0.25">
      <c r="A65" s="9" t="s">
        <v>135</v>
      </c>
      <c r="B65" s="196" t="s">
        <v>296</v>
      </c>
      <c r="C65" s="315">
        <f t="shared" si="161"/>
        <v>6</v>
      </c>
      <c r="D65" s="315">
        <v>0</v>
      </c>
      <c r="E65" s="315">
        <v>0</v>
      </c>
      <c r="F65" s="312">
        <v>0</v>
      </c>
      <c r="G65" s="315">
        <v>6</v>
      </c>
      <c r="H65" s="312">
        <v>0</v>
      </c>
      <c r="I65" s="312">
        <v>0</v>
      </c>
      <c r="J65" s="312">
        <v>0</v>
      </c>
      <c r="K65" s="331"/>
      <c r="L65" s="99">
        <v>5</v>
      </c>
      <c r="M65" s="327">
        <f t="shared" si="162"/>
        <v>0.83333333333333337</v>
      </c>
      <c r="N65" s="327">
        <f>M65/M73</f>
        <v>1.3063534030235843E-2</v>
      </c>
      <c r="O65" s="11">
        <v>0</v>
      </c>
      <c r="P65" s="327">
        <f t="shared" si="163"/>
        <v>0</v>
      </c>
      <c r="Q65" s="321">
        <f>P65/P73</f>
        <v>0</v>
      </c>
      <c r="R65" s="327">
        <f t="shared" si="164"/>
        <v>0.625</v>
      </c>
      <c r="S65" s="321">
        <f>R65/R73</f>
        <v>1.2127660064147916E-2</v>
      </c>
      <c r="T65" s="321">
        <f t="shared" si="165"/>
        <v>9.7976505226768824E-3</v>
      </c>
      <c r="U65" s="320"/>
      <c r="V65" s="320">
        <f t="shared" si="107"/>
        <v>0</v>
      </c>
      <c r="W65" s="320"/>
      <c r="X65" s="321">
        <f>V65/V73</f>
        <v>0</v>
      </c>
      <c r="Y65" s="322">
        <f t="shared" si="166"/>
        <v>5.8785903136061293E-3</v>
      </c>
      <c r="Z65" s="322">
        <v>-0.36299999999999999</v>
      </c>
      <c r="AA65" s="323">
        <v>-4.5999999999999999E-2</v>
      </c>
      <c r="AB65" s="314">
        <v>10</v>
      </c>
      <c r="AC65" s="202">
        <v>-4.2553565460634157E-2</v>
      </c>
      <c r="AD65" s="124">
        <f t="shared" ref="AD65:AD70" si="167">(0.6*EG65)+(0.4*FE65)</f>
        <v>-3.7595622150264942E-2</v>
      </c>
      <c r="AE65" s="339">
        <v>12</v>
      </c>
      <c r="AF65" s="256"/>
      <c r="AG65" s="256"/>
      <c r="AH65" s="21"/>
      <c r="AI65" s="21"/>
      <c r="AJ65" s="44"/>
      <c r="AK65" s="59"/>
      <c r="AL65" s="70"/>
      <c r="AM65" s="59"/>
      <c r="AN65" s="59"/>
      <c r="AO65" s="59"/>
      <c r="AP65" s="257"/>
      <c r="AQ65" s="257"/>
      <c r="AR65" s="59"/>
      <c r="AS65" s="59"/>
      <c r="AT65" s="59"/>
      <c r="AU65" s="21"/>
      <c r="AV65" s="21"/>
      <c r="AW65" s="21"/>
      <c r="AX65" s="21"/>
      <c r="AY65" s="21"/>
      <c r="AZ65" s="21"/>
      <c r="BA65" s="21"/>
      <c r="BB65" s="24"/>
      <c r="BC65" s="24"/>
      <c r="BD65" s="24"/>
      <c r="BE65" s="24"/>
      <c r="BF65" s="24"/>
      <c r="BG65" s="24"/>
      <c r="BL65">
        <v>27</v>
      </c>
      <c r="BM65">
        <v>27</v>
      </c>
      <c r="BO65">
        <v>14</v>
      </c>
      <c r="BP65">
        <v>21</v>
      </c>
      <c r="BQ65" s="108">
        <v>13.67854</v>
      </c>
      <c r="BR65">
        <f t="shared" ref="BR65:BR70" si="168">BL65-BO65</f>
        <v>13</v>
      </c>
      <c r="BS65">
        <v>21</v>
      </c>
      <c r="BT65">
        <v>13</v>
      </c>
      <c r="BV65" s="28"/>
      <c r="BW65" s="28"/>
      <c r="BX65" s="28"/>
      <c r="BY65" s="21"/>
      <c r="BZ65" s="21"/>
      <c r="CC65">
        <v>8</v>
      </c>
      <c r="CD65">
        <f t="shared" si="50"/>
        <v>21</v>
      </c>
      <c r="CE65" s="28">
        <f t="shared" si="118"/>
        <v>38.713369999999998</v>
      </c>
      <c r="CF65" s="108">
        <f t="shared" si="119"/>
        <v>21.7559</v>
      </c>
      <c r="CG65" s="28">
        <f t="shared" ref="CG65:CG70" si="169">AB65*BS$75</f>
        <v>42.631149999999998</v>
      </c>
      <c r="CH65" s="108">
        <f t="shared" ref="CH65:CH70" si="170">AB65*BP$72</f>
        <v>32.772096420745072</v>
      </c>
      <c r="CI65" s="108">
        <v>31.360949999999999</v>
      </c>
      <c r="CJ65" s="108">
        <f t="shared" si="95"/>
        <v>-11.772096420745072</v>
      </c>
      <c r="CK65" s="108">
        <f t="shared" si="96"/>
        <v>-10.360949999999999</v>
      </c>
      <c r="CL65" s="108">
        <f t="shared" ref="CL65:CL70" si="171">BM65-BQ65</f>
        <v>13.32146</v>
      </c>
      <c r="CM65" s="21">
        <v>4.4999999999999998E-2</v>
      </c>
      <c r="CN65" s="28">
        <f t="shared" si="54"/>
        <v>-17.713369999999998</v>
      </c>
      <c r="CO65" s="108">
        <f t="shared" si="55"/>
        <v>-8.7559000000000005</v>
      </c>
      <c r="CP65" s="21">
        <f t="shared" si="141"/>
        <v>-0.12867000699116196</v>
      </c>
      <c r="CQ65" s="21">
        <f t="shared" si="142"/>
        <v>-0.11534553094505785</v>
      </c>
      <c r="CR65" s="28">
        <f t="shared" si="56"/>
        <v>-21.631149999999998</v>
      </c>
      <c r="CS65" s="21">
        <f t="shared" si="143"/>
        <v>-0.1218519465105351</v>
      </c>
      <c r="CT65" s="21">
        <f t="shared" ref="CT65:CT70" si="172">(CJ65-CJ$71)/CJ$72</f>
        <v>-7.885399017428539E-2</v>
      </c>
      <c r="CU65" s="21">
        <f t="shared" si="145"/>
        <v>5.0850661036731873E-2</v>
      </c>
      <c r="CV65" s="21">
        <f t="shared" ref="CV65:CV70" si="173">(CL65-CL$72)/CL$73</f>
        <v>7.4829568383166303E-2</v>
      </c>
      <c r="CW65" s="108">
        <v>0</v>
      </c>
      <c r="CX65" s="108">
        <f t="shared" ref="CX65:CX70" si="174">AB65*BP$75</f>
        <v>31.361629999999998</v>
      </c>
      <c r="CY65" s="108">
        <f t="shared" si="159"/>
        <v>-10.361629999999998</v>
      </c>
      <c r="CZ65" s="21">
        <f t="shared" si="147"/>
        <v>-0.10846188950502458</v>
      </c>
      <c r="DA65" s="24">
        <f t="shared" ref="DA65:DA70" si="175">CY65/AB65</f>
        <v>-1.0361629999999997</v>
      </c>
      <c r="DB65" s="21">
        <f t="shared" si="148"/>
        <v>-0.38848085421361178</v>
      </c>
      <c r="DC65" s="108">
        <v>8</v>
      </c>
      <c r="DD65" s="108">
        <v>8</v>
      </c>
      <c r="DE65" s="108">
        <f t="shared" ref="DE65:DE70" si="176">AB65*DD$74</f>
        <v>5.8135130000000004</v>
      </c>
      <c r="DF65" s="108">
        <v>4</v>
      </c>
      <c r="DG65" s="108">
        <f t="shared" si="124"/>
        <v>12</v>
      </c>
      <c r="DH65" s="108">
        <f t="shared" si="125"/>
        <v>39.559968228752979</v>
      </c>
      <c r="DI65" s="49">
        <f t="shared" si="126"/>
        <v>0.30333694735574029</v>
      </c>
      <c r="DJ65" s="49">
        <f t="shared" si="127"/>
        <v>-0.73997541819244939</v>
      </c>
      <c r="DK65" s="108">
        <v>0</v>
      </c>
      <c r="DL65" s="108">
        <v>0</v>
      </c>
      <c r="DM65" s="108">
        <f t="shared" si="128"/>
        <v>0</v>
      </c>
      <c r="DN65" s="108">
        <f t="shared" si="129"/>
        <v>3.4884829229547263</v>
      </c>
      <c r="DO65" s="49">
        <f t="shared" si="130"/>
        <v>0</v>
      </c>
      <c r="DP65" s="49">
        <f t="shared" si="131"/>
        <v>-0.48856810879264834</v>
      </c>
      <c r="DQ65" s="108">
        <f t="shared" si="58"/>
        <v>8</v>
      </c>
      <c r="DR65" s="108">
        <f t="shared" si="132"/>
        <v>4.9648599999999998</v>
      </c>
      <c r="DS65" s="108">
        <f t="shared" ref="DS65:DS70" si="177">AB65*DC$72</f>
        <v>4.3535427319211104</v>
      </c>
      <c r="DT65" s="108">
        <f t="shared" si="59"/>
        <v>2.1864869999999996</v>
      </c>
      <c r="DU65" s="108">
        <f t="shared" si="60"/>
        <v>3.0351400000000002</v>
      </c>
      <c r="DV65" s="108">
        <f t="shared" ref="DV65:DV70" si="178">DC65-DS65</f>
        <v>3.6464572680788896</v>
      </c>
      <c r="DW65" s="21">
        <f t="shared" si="149"/>
        <v>-2.7122581512886546E-2</v>
      </c>
      <c r="DX65" s="21">
        <f t="shared" si="150"/>
        <v>5.0968574380116226E-2</v>
      </c>
      <c r="DY65" s="21">
        <f t="shared" si="151"/>
        <v>0.18606297383382703</v>
      </c>
      <c r="DZ65" s="21">
        <f t="shared" si="61"/>
        <v>-9.8169605261122964E-2</v>
      </c>
      <c r="EA65" s="21">
        <f t="shared" si="62"/>
        <v>-3.9993404750336636E-2</v>
      </c>
      <c r="EB65" s="24">
        <f t="shared" ref="EB65:EB70" si="179">(0.75*CT65)+(0.25*DY65)</f>
        <v>-1.2624749172257282E-2</v>
      </c>
      <c r="EC65" s="108">
        <v>2</v>
      </c>
      <c r="ED65" s="108">
        <f t="shared" ref="ED65:ED70" si="180">CW65-EC65</f>
        <v>-2</v>
      </c>
      <c r="EE65" s="21">
        <v>-0.24199999999999999</v>
      </c>
      <c r="EF65" s="21">
        <v>-2.7E-2</v>
      </c>
      <c r="EG65" s="21">
        <f t="shared" ref="EG65:EG70" si="181">(0.75*CV65)+(0.25*EE65)</f>
        <v>-4.3778237126252673E-3</v>
      </c>
      <c r="EH65" s="28">
        <v>0</v>
      </c>
      <c r="EI65" s="66">
        <v>0</v>
      </c>
      <c r="EJ65" s="28">
        <v>15854</v>
      </c>
      <c r="EK65" s="21">
        <f t="shared" si="157"/>
        <v>-0.67712359084249907</v>
      </c>
      <c r="EL65" s="21">
        <f t="shared" si="63"/>
        <v>-8.3760361648342427E-2</v>
      </c>
      <c r="EM65" s="28">
        <v>0</v>
      </c>
      <c r="EN65" s="28">
        <v>0</v>
      </c>
      <c r="EO65" s="28">
        <f t="shared" ref="EO65:EO70" si="182">AB65*EN$74</f>
        <v>24675.97</v>
      </c>
      <c r="EP65" s="28">
        <v>0</v>
      </c>
      <c r="EQ65" s="28">
        <f t="shared" si="64"/>
        <v>0</v>
      </c>
      <c r="ER65" s="28">
        <f t="shared" si="135"/>
        <v>32160.2</v>
      </c>
      <c r="ES65" s="28">
        <f t="shared" ref="ES65:ES70" si="183">AB65*EM$72</f>
        <v>19006.062819576331</v>
      </c>
      <c r="ET65" s="28">
        <f t="shared" si="65"/>
        <v>-24675.97</v>
      </c>
      <c r="EU65" s="28">
        <f t="shared" si="66"/>
        <v>-32160.2</v>
      </c>
      <c r="EV65" s="28">
        <f t="shared" si="160"/>
        <v>-19006.062819576331</v>
      </c>
      <c r="EW65" s="21">
        <f t="shared" si="152"/>
        <v>-0.12667439770107519</v>
      </c>
      <c r="EX65" s="30">
        <f t="shared" si="153"/>
        <v>-8.7524776155656209E-2</v>
      </c>
      <c r="EY65" s="30">
        <f t="shared" si="154"/>
        <v>-0.1167053092537825</v>
      </c>
      <c r="EZ65" s="30">
        <f t="shared" si="97"/>
        <v>-4.258475996561685E-2</v>
      </c>
      <c r="FA65" s="28">
        <v>13911.43</v>
      </c>
      <c r="FB65">
        <f t="shared" ref="FB65:FB70" si="184">EH65-EJ65</f>
        <v>-15854</v>
      </c>
      <c r="FC65" s="28">
        <f t="shared" ref="FC65:FC70" si="185">EI65-FA65</f>
        <v>-13911.43</v>
      </c>
      <c r="FD65" s="21">
        <v>-7.3999999999999996E-2</v>
      </c>
      <c r="FE65" s="21">
        <f t="shared" ref="FE65:FE70" si="186">(FC65-FC$72)/FC$73</f>
        <v>-8.7422319806724449E-2</v>
      </c>
      <c r="FF65" s="21">
        <f t="shared" si="70"/>
        <v>-0.10558388685818679</v>
      </c>
      <c r="FG65" s="21">
        <f t="shared" si="71"/>
        <v>-5.9005953312464464E-2</v>
      </c>
      <c r="FH65" s="66">
        <v>0</v>
      </c>
      <c r="FI65" s="66">
        <f t="shared" si="114"/>
        <v>0</v>
      </c>
      <c r="FJ65" s="66">
        <f t="shared" si="137"/>
        <v>41427.640984908656</v>
      </c>
      <c r="FK65" s="191">
        <f t="shared" si="138"/>
        <v>0</v>
      </c>
      <c r="FL65" s="24">
        <f t="shared" si="139"/>
        <v>-0.44618158710199918</v>
      </c>
      <c r="FM65" s="21">
        <f t="shared" si="140"/>
        <v>-0.58474678934629909</v>
      </c>
      <c r="FN65" s="21">
        <f t="shared" si="72"/>
        <v>-0.10092597606943554</v>
      </c>
    </row>
    <row r="66" spans="1:170" x14ac:dyDescent="0.25">
      <c r="A66" s="9" t="s">
        <v>138</v>
      </c>
      <c r="B66" s="9" t="s">
        <v>107</v>
      </c>
      <c r="C66" s="315">
        <f t="shared" si="161"/>
        <v>86</v>
      </c>
      <c r="D66" s="312">
        <v>57</v>
      </c>
      <c r="E66" s="312">
        <v>13</v>
      </c>
      <c r="F66" s="312">
        <v>0</v>
      </c>
      <c r="G66" s="312">
        <v>10</v>
      </c>
      <c r="H66" s="312">
        <v>6</v>
      </c>
      <c r="I66" s="312">
        <v>0</v>
      </c>
      <c r="J66" s="312">
        <v>0</v>
      </c>
      <c r="K66" s="331"/>
      <c r="L66" s="99">
        <v>32</v>
      </c>
      <c r="M66" s="327">
        <f t="shared" si="162"/>
        <v>0.37209302325581395</v>
      </c>
      <c r="N66" s="327">
        <f>M66/M73</f>
        <v>5.8330198460587951E-3</v>
      </c>
      <c r="O66" s="11">
        <v>19.5</v>
      </c>
      <c r="P66" s="327">
        <f t="shared" si="163"/>
        <v>0.22674418604651161</v>
      </c>
      <c r="Q66" s="321">
        <f>P66/P73</f>
        <v>1.5353821288461094E-2</v>
      </c>
      <c r="R66" s="327">
        <f t="shared" si="164"/>
        <v>0.33575581395348836</v>
      </c>
      <c r="S66" s="321">
        <f>R66/R73</f>
        <v>6.5150918019027176E-3</v>
      </c>
      <c r="T66" s="321">
        <f t="shared" si="165"/>
        <v>8.2132202066593704E-3</v>
      </c>
      <c r="U66" s="320"/>
      <c r="V66" s="320">
        <f t="shared" si="107"/>
        <v>0</v>
      </c>
      <c r="W66" s="320"/>
      <c r="X66" s="321">
        <f>V66/V73</f>
        <v>0</v>
      </c>
      <c r="Y66" s="322">
        <f t="shared" si="166"/>
        <v>4.9279321239956222E-3</v>
      </c>
      <c r="Z66" s="322">
        <v>-0.76800000000000002</v>
      </c>
      <c r="AA66" s="323">
        <v>-1.0049999999999999</v>
      </c>
      <c r="AB66" s="314">
        <v>76</v>
      </c>
      <c r="AC66" s="202">
        <v>-0.83639256658962702</v>
      </c>
      <c r="AD66" s="124">
        <f t="shared" si="167"/>
        <v>-1.0101430157476208</v>
      </c>
      <c r="AE66" s="339">
        <v>69</v>
      </c>
      <c r="AF66" s="256"/>
      <c r="AG66" s="256"/>
      <c r="AH66" s="21"/>
      <c r="AI66" s="21"/>
      <c r="AJ66" s="44"/>
      <c r="AK66" s="59"/>
      <c r="AL66" s="70"/>
      <c r="AM66" s="59"/>
      <c r="AN66" s="59"/>
      <c r="AO66" s="59"/>
      <c r="AP66" s="257"/>
      <c r="AQ66" s="257"/>
      <c r="AR66" s="59"/>
      <c r="AS66" s="59"/>
      <c r="AT66" s="59"/>
      <c r="AU66" s="21"/>
      <c r="AV66" s="21"/>
      <c r="AW66" s="21"/>
      <c r="AX66" s="21"/>
      <c r="AY66" s="21"/>
      <c r="AZ66" s="21"/>
      <c r="BA66" s="21"/>
      <c r="BB66" s="24"/>
      <c r="BC66" s="24"/>
      <c r="BD66" s="24"/>
      <c r="BE66" s="24"/>
      <c r="BF66" s="24"/>
      <c r="BG66" s="24"/>
      <c r="BL66">
        <v>62</v>
      </c>
      <c r="BM66">
        <v>62</v>
      </c>
      <c r="BO66">
        <v>195</v>
      </c>
      <c r="BP66">
        <v>84</v>
      </c>
      <c r="BQ66" s="108">
        <v>196.0591</v>
      </c>
      <c r="BR66">
        <f t="shared" si="168"/>
        <v>-133</v>
      </c>
      <c r="BS66">
        <v>110</v>
      </c>
      <c r="BT66">
        <v>58</v>
      </c>
      <c r="BV66" s="28"/>
      <c r="BW66" s="28"/>
      <c r="BX66" s="28"/>
      <c r="BY66" s="21"/>
      <c r="BZ66" s="21"/>
      <c r="CC66">
        <v>18</v>
      </c>
      <c r="CD66">
        <f t="shared" ref="CD66:CD70" si="187">BT66+CC66</f>
        <v>76</v>
      </c>
      <c r="CE66" s="28">
        <f t="shared" ref="CE66:CE70" si="188">AB66*CC$75</f>
        <v>294.22161199999999</v>
      </c>
      <c r="CF66" s="108">
        <f t="shared" ref="CF66:CF70" si="189">AB66*BT$75</f>
        <v>165.34484</v>
      </c>
      <c r="CG66" s="28">
        <f t="shared" si="169"/>
        <v>323.99673999999999</v>
      </c>
      <c r="CH66" s="108">
        <f t="shared" si="170"/>
        <v>249.06793279766254</v>
      </c>
      <c r="CI66" s="108">
        <v>238.34318999999999</v>
      </c>
      <c r="CJ66" s="108">
        <f t="shared" si="95"/>
        <v>-165.06793279766254</v>
      </c>
      <c r="CK66" s="108">
        <f t="shared" si="96"/>
        <v>-154.34318999999999</v>
      </c>
      <c r="CL66" s="108">
        <f t="shared" si="171"/>
        <v>-134.0591</v>
      </c>
      <c r="CM66" s="21">
        <v>-1.26</v>
      </c>
      <c r="CN66" s="28">
        <f t="shared" ref="CN66:CN70" si="190">CD66-CE66</f>
        <v>-218.22161199999999</v>
      </c>
      <c r="CO66" s="108">
        <f t="shared" ref="CO66:CO70" si="191">BT66-CF66</f>
        <v>-107.34484</v>
      </c>
      <c r="CP66" s="21">
        <f t="shared" ref="CP66:CP70" si="192">(CN66-CN$71)/CN$72</f>
        <v>-1.2474244353002364</v>
      </c>
      <c r="CQ66" s="21">
        <f t="shared" ref="CQ66:CQ70" si="193">(CO66-CO$71)/CO$72</f>
        <v>-1.0312351822056471</v>
      </c>
      <c r="CR66" s="28">
        <f t="shared" ref="CR66:CR70" si="194">BS66-CG66</f>
        <v>-213.99673999999999</v>
      </c>
      <c r="CS66" s="21">
        <f t="shared" si="143"/>
        <v>-1.1371149235026115</v>
      </c>
      <c r="CT66" s="21">
        <f t="shared" si="172"/>
        <v>-1.1056879493425573</v>
      </c>
      <c r="CU66" s="21">
        <f t="shared" si="145"/>
        <v>-0.94043722660924989</v>
      </c>
      <c r="CV66" s="21">
        <f t="shared" si="173"/>
        <v>-1.2418056886909035</v>
      </c>
      <c r="CW66" s="108">
        <v>21</v>
      </c>
      <c r="CX66" s="108">
        <f t="shared" si="174"/>
        <v>238.348388</v>
      </c>
      <c r="CY66" s="108">
        <f t="shared" si="159"/>
        <v>-154.348388</v>
      </c>
      <c r="CZ66" s="21">
        <f t="shared" si="147"/>
        <v>-1.0769269352408806</v>
      </c>
      <c r="DA66" s="24">
        <f t="shared" si="175"/>
        <v>-2.0308998421052631</v>
      </c>
      <c r="DB66" s="21">
        <f t="shared" si="148"/>
        <v>-0.72992501577084046</v>
      </c>
      <c r="DC66" s="108">
        <v>25</v>
      </c>
      <c r="DD66" s="108">
        <v>34</v>
      </c>
      <c r="DE66" s="108">
        <f t="shared" si="176"/>
        <v>44.182698800000004</v>
      </c>
      <c r="DF66" s="108">
        <v>43</v>
      </c>
      <c r="DG66" s="108">
        <f t="shared" si="124"/>
        <v>61</v>
      </c>
      <c r="DH66" s="108">
        <f t="shared" si="125"/>
        <v>227.46981731532961</v>
      </c>
      <c r="DI66" s="49">
        <f t="shared" si="126"/>
        <v>0.26816744621304578</v>
      </c>
      <c r="DJ66" s="49">
        <f t="shared" si="127"/>
        <v>-0.78018786138022089</v>
      </c>
      <c r="DK66" s="108">
        <v>5</v>
      </c>
      <c r="DL66" s="108">
        <v>4</v>
      </c>
      <c r="DM66" s="108">
        <f t="shared" si="128"/>
        <v>9</v>
      </c>
      <c r="DN66" s="108">
        <f t="shared" si="129"/>
        <v>20.058776806989677</v>
      </c>
      <c r="DO66" s="49">
        <f t="shared" si="130"/>
        <v>0.44868139700641479</v>
      </c>
      <c r="DP66" s="49">
        <f t="shared" si="131"/>
        <v>-0.27334728524460938</v>
      </c>
      <c r="DQ66" s="108">
        <f t="shared" ref="DQ66:DQ70" si="195">DC66+DK66</f>
        <v>30</v>
      </c>
      <c r="DR66" s="108">
        <f t="shared" ref="DR66:DR70" si="196">AB66*DK$74</f>
        <v>37.732935999999995</v>
      </c>
      <c r="DS66" s="108">
        <f t="shared" si="177"/>
        <v>33.086924762600439</v>
      </c>
      <c r="DT66" s="108">
        <f t="shared" ref="DT66:DT70" si="197">DD66-DE66</f>
        <v>-10.182698800000004</v>
      </c>
      <c r="DU66" s="108">
        <f t="shared" ref="DU66:DU70" si="198">DQ66-DR66</f>
        <v>-7.7329359999999951</v>
      </c>
      <c r="DV66" s="108">
        <f t="shared" si="178"/>
        <v>-8.0869247626004395</v>
      </c>
      <c r="DW66" s="21">
        <f t="shared" ref="DW66:DW70" si="199">(DT66-DT$71)/DT$72</f>
        <v>-0.40961639710781683</v>
      </c>
      <c r="DX66" s="21">
        <f t="shared" ref="DX66:DX70" si="200">(DU66-DU$71)/DU$72</f>
        <v>-0.41607600555234009</v>
      </c>
      <c r="DY66" s="21">
        <f>(DV66-DV$71)/DV$72</f>
        <v>-0.41264086204212724</v>
      </c>
      <c r="DZ66" s="21">
        <f t="shared" ref="DZ66:DZ70" si="201">(0.75*CS66)+(0.25*DW66)</f>
        <v>-0.95524029190391269</v>
      </c>
      <c r="EA66" s="21">
        <f t="shared" ref="EA66:EA70" si="202">(0.75*CQ66)+(0.25*DY66)</f>
        <v>-0.87658660216476714</v>
      </c>
      <c r="EB66" s="24">
        <f t="shared" si="179"/>
        <v>-0.93242617751744983</v>
      </c>
      <c r="EC66" s="108">
        <v>28</v>
      </c>
      <c r="ED66" s="108">
        <f t="shared" si="180"/>
        <v>-7</v>
      </c>
      <c r="EE66" s="21">
        <v>-0.441</v>
      </c>
      <c r="EF66" s="21">
        <v>-1.0549999999999999</v>
      </c>
      <c r="EG66" s="21">
        <f t="shared" si="181"/>
        <v>-1.0416042665181775</v>
      </c>
      <c r="EH66" s="28">
        <v>0</v>
      </c>
      <c r="EI66" s="66">
        <v>0</v>
      </c>
      <c r="EJ66" s="28">
        <v>173485</v>
      </c>
      <c r="EK66" s="21">
        <f t="shared" si="157"/>
        <v>-0.65347771734631799</v>
      </c>
      <c r="EL66" s="21">
        <f t="shared" ref="EL66:EL70" si="203">(0.75*CP66)+(0.25*DX66)</f>
        <v>-1.0395873278632624</v>
      </c>
      <c r="EM66" s="28">
        <v>0</v>
      </c>
      <c r="EN66" s="28">
        <v>0</v>
      </c>
      <c r="EO66" s="28">
        <f t="shared" si="182"/>
        <v>187537.372</v>
      </c>
      <c r="EP66" s="28">
        <v>0</v>
      </c>
      <c r="EQ66" s="28">
        <f t="shared" ref="EQ66:EQ70" si="204">EM66+EP66</f>
        <v>0</v>
      </c>
      <c r="ER66" s="28">
        <f t="shared" ref="ER66:ER70" si="205">AB66*EP$74</f>
        <v>244417.52</v>
      </c>
      <c r="ES66" s="28">
        <f t="shared" si="183"/>
        <v>144446.07742878012</v>
      </c>
      <c r="ET66" s="28">
        <f t="shared" ref="ET66:ET70" si="206">EN66-EO66</f>
        <v>-187537.372</v>
      </c>
      <c r="EU66" s="28">
        <f t="shared" ref="EU66:EU70" si="207">EQ66-ER66</f>
        <v>-244417.52</v>
      </c>
      <c r="EV66" s="28">
        <f t="shared" si="160"/>
        <v>-144446.07742878012</v>
      </c>
      <c r="EW66" s="21">
        <f t="shared" ref="EW66:EW70" si="208">(EU66-EU$71)/EU$72</f>
        <v>-0.63456374154047168</v>
      </c>
      <c r="EX66" s="30">
        <f>(EV66-EV$71)/EV$72</f>
        <v>-0.6651882987829868</v>
      </c>
      <c r="EY66" s="30">
        <f t="shared" ref="EY66:EY70" si="209">(ET66-ET$71)/ET$72</f>
        <v>-0.76784031661043062</v>
      </c>
      <c r="EZ66" s="30">
        <f t="shared" si="97"/>
        <v>-0.82553102602366457</v>
      </c>
      <c r="FA66" s="28">
        <v>162975.93</v>
      </c>
      <c r="FB66">
        <f t="shared" si="184"/>
        <v>-173485</v>
      </c>
      <c r="FC66" s="28">
        <f t="shared" si="185"/>
        <v>-162975.93</v>
      </c>
      <c r="FD66" s="21">
        <v>-0.92900000000000005</v>
      </c>
      <c r="FE66" s="21">
        <f t="shared" si="186"/>
        <v>-0.9629511395917858</v>
      </c>
      <c r="FF66" s="21">
        <f t="shared" ref="FF66:FF70" si="210">(0.6*DZ66)+(0.4*EY66)</f>
        <v>-0.88028030178651995</v>
      </c>
      <c r="FG66" s="21">
        <f t="shared" ref="FG66:FG70" si="211">(0.6*EA66)+(0.4*EX66)</f>
        <v>-0.79202728081205498</v>
      </c>
      <c r="FH66" s="66">
        <v>0</v>
      </c>
      <c r="FI66" s="66">
        <f t="shared" si="114"/>
        <v>0</v>
      </c>
      <c r="FJ66" s="66">
        <f t="shared" si="137"/>
        <v>238208.93566322478</v>
      </c>
      <c r="FK66" s="191">
        <f t="shared" si="138"/>
        <v>0</v>
      </c>
      <c r="FL66" s="24">
        <f t="shared" si="139"/>
        <v>-0.44618158710199918</v>
      </c>
      <c r="FM66" s="21">
        <f t="shared" si="140"/>
        <v>-0.57055926524859046</v>
      </c>
      <c r="FN66" s="21">
        <f t="shared" ref="FN66:FN70" si="212">(0.6*EL66)+(0.4*EW66)</f>
        <v>-0.87757789333414604</v>
      </c>
    </row>
    <row r="67" spans="1:170" x14ac:dyDescent="0.25">
      <c r="A67" s="7" t="s">
        <v>138</v>
      </c>
      <c r="B67" s="7" t="s">
        <v>108</v>
      </c>
      <c r="C67" s="315">
        <f t="shared" si="161"/>
        <v>18</v>
      </c>
      <c r="D67" s="312">
        <v>7</v>
      </c>
      <c r="E67" s="312">
        <v>11</v>
      </c>
      <c r="F67" s="312">
        <v>0</v>
      </c>
      <c r="G67" s="312">
        <v>0</v>
      </c>
      <c r="H67" s="312">
        <v>0</v>
      </c>
      <c r="I67" s="312">
        <v>0</v>
      </c>
      <c r="J67" s="312">
        <v>0</v>
      </c>
      <c r="K67" s="331"/>
      <c r="L67" s="99">
        <v>3.5</v>
      </c>
      <c r="M67" s="327">
        <f t="shared" si="162"/>
        <v>0.19444444444444445</v>
      </c>
      <c r="N67" s="327">
        <f>M67/M73</f>
        <v>3.0481579403883632E-3</v>
      </c>
      <c r="O67" s="11">
        <v>7.5</v>
      </c>
      <c r="P67" s="327">
        <f t="shared" si="163"/>
        <v>0.41666666666666669</v>
      </c>
      <c r="Q67" s="321">
        <f>P67/P73</f>
        <v>2.8214286983069534E-2</v>
      </c>
      <c r="R67" s="327">
        <f t="shared" si="164"/>
        <v>0.25</v>
      </c>
      <c r="S67" s="321">
        <f>R67/R73</f>
        <v>4.851064025659167E-3</v>
      </c>
      <c r="T67" s="321">
        <f t="shared" si="165"/>
        <v>9.3396902010586553E-3</v>
      </c>
      <c r="U67" s="320">
        <v>31200</v>
      </c>
      <c r="V67" s="332">
        <f>U67/C67</f>
        <v>1733.3333333333333</v>
      </c>
      <c r="W67" s="332"/>
      <c r="X67" s="321">
        <f>V67/V73</f>
        <v>2.2258433760974194E-2</v>
      </c>
      <c r="Y67" s="322">
        <f t="shared" si="166"/>
        <v>1.4507187625024872E-2</v>
      </c>
      <c r="Z67" s="322">
        <v>-0.47599999999999998</v>
      </c>
      <c r="AA67" s="323">
        <v>-0.24099999999999999</v>
      </c>
      <c r="AB67" s="314">
        <v>19</v>
      </c>
      <c r="AC67" s="202">
        <v>-0.19447410442196197</v>
      </c>
      <c r="AD67" s="124">
        <f t="shared" si="167"/>
        <v>-0.17922438006935665</v>
      </c>
      <c r="AE67" s="339">
        <v>10</v>
      </c>
      <c r="AF67" s="256"/>
      <c r="AG67" s="256"/>
      <c r="AH67" s="21"/>
      <c r="AI67" s="21"/>
      <c r="AJ67" s="44"/>
      <c r="AK67" s="59"/>
      <c r="AL67" s="70"/>
      <c r="AM67" s="59"/>
      <c r="AN67" s="59"/>
      <c r="AO67" s="59"/>
      <c r="AP67" s="257"/>
      <c r="AQ67" s="257">
        <v>0</v>
      </c>
      <c r="AR67" s="59">
        <v>0</v>
      </c>
      <c r="AS67" s="59"/>
      <c r="AT67" s="59"/>
      <c r="AU67" s="21"/>
      <c r="AV67" s="21"/>
      <c r="AW67" s="21"/>
      <c r="AX67" s="21"/>
      <c r="AY67" s="21"/>
      <c r="AZ67" s="21"/>
      <c r="BA67" s="21"/>
      <c r="BB67" s="24"/>
      <c r="BC67" s="24"/>
      <c r="BD67" s="24"/>
      <c r="BE67" s="24"/>
      <c r="BF67" s="24"/>
      <c r="BG67" s="24"/>
      <c r="BL67">
        <v>10</v>
      </c>
      <c r="BM67">
        <v>10</v>
      </c>
      <c r="BO67">
        <v>41</v>
      </c>
      <c r="BP67">
        <v>9</v>
      </c>
      <c r="BQ67" s="108">
        <v>41.035629999999998</v>
      </c>
      <c r="BR67">
        <f t="shared" si="168"/>
        <v>-31</v>
      </c>
      <c r="BS67">
        <v>14</v>
      </c>
      <c r="BT67">
        <v>6</v>
      </c>
      <c r="BV67" s="28">
        <f>BY67*CB$4</f>
        <v>32334.322759573006</v>
      </c>
      <c r="BW67" s="28">
        <f>AVERAGE(AQ67,AR67,BV67)</f>
        <v>10778.107586524335</v>
      </c>
      <c r="BX67" s="436">
        <f>BW67-(BZ67*BW$72)</f>
        <v>4505.448752251019</v>
      </c>
      <c r="BY67" s="21">
        <f>AE67*BZ67</f>
        <v>0.45229648284196738</v>
      </c>
      <c r="BZ67" s="21">
        <f>FM67/CB3</f>
        <v>4.522964828419674E-2</v>
      </c>
      <c r="CC67">
        <v>40</v>
      </c>
      <c r="CD67">
        <f t="shared" si="187"/>
        <v>46</v>
      </c>
      <c r="CE67" s="28">
        <f t="shared" si="188"/>
        <v>73.555402999999998</v>
      </c>
      <c r="CF67" s="108">
        <f t="shared" si="189"/>
        <v>41.336210000000001</v>
      </c>
      <c r="CG67" s="28">
        <f t="shared" si="169"/>
        <v>80.999184999999997</v>
      </c>
      <c r="CH67" s="108">
        <f t="shared" si="170"/>
        <v>62.266983199415634</v>
      </c>
      <c r="CI67" s="108">
        <v>59.585799999999999</v>
      </c>
      <c r="CJ67" s="108">
        <f t="shared" si="95"/>
        <v>-53.266983199415634</v>
      </c>
      <c r="CK67" s="108">
        <f t="shared" si="96"/>
        <v>-50.585799999999999</v>
      </c>
      <c r="CL67" s="108">
        <f t="shared" si="171"/>
        <v>-31.035629999999998</v>
      </c>
      <c r="CM67" s="21">
        <v>-0.34899999999999998</v>
      </c>
      <c r="CN67" s="28">
        <f t="shared" si="190"/>
        <v>-27.555402999999998</v>
      </c>
      <c r="CO67" s="108">
        <f t="shared" si="191"/>
        <v>-35.336210000000001</v>
      </c>
      <c r="CP67" s="21">
        <f t="shared" si="192"/>
        <v>-0.18358454762293333</v>
      </c>
      <c r="CQ67" s="21">
        <f t="shared" si="193"/>
        <v>-0.36227617911206672</v>
      </c>
      <c r="CR67" s="28">
        <f t="shared" si="194"/>
        <v>-66.999184999999997</v>
      </c>
      <c r="CS67" s="21">
        <f t="shared" si="143"/>
        <v>-0.36129438668073766</v>
      </c>
      <c r="CT67" s="21">
        <f t="shared" si="172"/>
        <v>-0.35680256257658999</v>
      </c>
      <c r="CU67" s="21">
        <f t="shared" si="145"/>
        <v>-0.24749700468134314</v>
      </c>
      <c r="CV67" s="21">
        <f t="shared" si="173"/>
        <v>-0.32143781311686098</v>
      </c>
      <c r="CW67" s="108">
        <v>6</v>
      </c>
      <c r="CX67" s="108">
        <f t="shared" si="174"/>
        <v>59.587097</v>
      </c>
      <c r="CY67" s="108">
        <f t="shared" si="159"/>
        <v>-50.587097</v>
      </c>
      <c r="CZ67" s="21">
        <f t="shared" si="147"/>
        <v>-0.37902120536864847</v>
      </c>
      <c r="DA67" s="24">
        <f t="shared" si="175"/>
        <v>-2.6624787894736843</v>
      </c>
      <c r="DB67" s="21">
        <f t="shared" si="148"/>
        <v>-0.94671495961669982</v>
      </c>
      <c r="DC67" s="108">
        <v>7</v>
      </c>
      <c r="DD67" s="108">
        <v>8</v>
      </c>
      <c r="DE67" s="108">
        <f t="shared" si="176"/>
        <v>11.045674700000001</v>
      </c>
      <c r="DF67" s="108">
        <v>14</v>
      </c>
      <c r="DG67" s="108">
        <f t="shared" ref="DG67:DG70" si="213">CC67+DF67</f>
        <v>54</v>
      </c>
      <c r="DH67" s="108">
        <f t="shared" ref="DH67:DH70" si="214">AE67*DG$73</f>
        <v>32.96664019062748</v>
      </c>
      <c r="DI67" s="248">
        <f t="shared" ref="DI67:DI70" si="215">DG67/DH67</f>
        <v>1.6380195157209976</v>
      </c>
      <c r="DJ67" s="49">
        <f t="shared" ref="DJ67:DJ70" si="216">(DI67-DH$74)/DH$75</f>
        <v>0.78608680078348581</v>
      </c>
      <c r="DK67" s="108">
        <v>1</v>
      </c>
      <c r="DL67" s="108">
        <v>0</v>
      </c>
      <c r="DM67" s="108">
        <f t="shared" ref="DM67:DM70" si="217">DK67+DL67</f>
        <v>1</v>
      </c>
      <c r="DN67" s="108">
        <f t="shared" ref="DN67:DN70" si="218">AE67*DM$73</f>
        <v>2.9070691024622719</v>
      </c>
      <c r="DO67" s="49">
        <f t="shared" ref="DO67:DO70" si="219">DM67/DN67</f>
        <v>0.34398907103825133</v>
      </c>
      <c r="DP67" s="49">
        <f t="shared" ref="DP67:DP70" si="220">(DO67-DN$74)/DN$75</f>
        <v>-0.32356547740581842</v>
      </c>
      <c r="DQ67" s="108">
        <f t="shared" si="195"/>
        <v>8</v>
      </c>
      <c r="DR67" s="108">
        <f t="shared" si="196"/>
        <v>9.4332339999999988</v>
      </c>
      <c r="DS67" s="108">
        <f t="shared" si="177"/>
        <v>8.2717311906501099</v>
      </c>
      <c r="DT67" s="108">
        <f t="shared" si="197"/>
        <v>-3.0456747000000011</v>
      </c>
      <c r="DU67" s="108">
        <f t="shared" si="198"/>
        <v>-1.4332339999999988</v>
      </c>
      <c r="DV67" s="108">
        <f t="shared" si="178"/>
        <v>-1.2717311906501099</v>
      </c>
      <c r="DW67" s="21">
        <f t="shared" si="199"/>
        <v>-0.188917345113467</v>
      </c>
      <c r="DX67" s="21">
        <f t="shared" si="200"/>
        <v>-0.14283855122069769</v>
      </c>
      <c r="DY67" s="21">
        <f>(DV67-DV$71)/DV$72</f>
        <v>-6.4890953013760591E-2</v>
      </c>
      <c r="DZ67" s="21">
        <f t="shared" si="201"/>
        <v>-0.31820012628891997</v>
      </c>
      <c r="EA67" s="21">
        <f t="shared" si="202"/>
        <v>-0.2879298725874902</v>
      </c>
      <c r="EB67" s="24">
        <f t="shared" si="179"/>
        <v>-0.28382466018588265</v>
      </c>
      <c r="EC67" s="108">
        <v>6</v>
      </c>
      <c r="ED67" s="108">
        <f t="shared" si="180"/>
        <v>0</v>
      </c>
      <c r="EE67" s="21">
        <v>-0.16200000000000001</v>
      </c>
      <c r="EF67" s="21">
        <v>-0.30199999999999999</v>
      </c>
      <c r="EG67" s="21">
        <f t="shared" si="181"/>
        <v>-0.28157835983764573</v>
      </c>
      <c r="EH67" s="28">
        <v>12800</v>
      </c>
      <c r="EI67" s="66">
        <v>35000</v>
      </c>
      <c r="EJ67" s="28">
        <v>42549</v>
      </c>
      <c r="EK67" s="21">
        <f t="shared" si="157"/>
        <v>0.50867373123615978</v>
      </c>
      <c r="EL67" s="21">
        <f t="shared" si="203"/>
        <v>-0.17339804852237442</v>
      </c>
      <c r="EM67" s="28">
        <v>24300</v>
      </c>
      <c r="EN67" s="28">
        <v>24300</v>
      </c>
      <c r="EO67" s="28">
        <f t="shared" si="182"/>
        <v>46884.343000000001</v>
      </c>
      <c r="EP67" s="28">
        <v>21500</v>
      </c>
      <c r="EQ67" s="28">
        <f t="shared" si="204"/>
        <v>45800</v>
      </c>
      <c r="ER67" s="28">
        <f t="shared" si="205"/>
        <v>61104.38</v>
      </c>
      <c r="ES67" s="28">
        <f t="shared" si="183"/>
        <v>36111.519357195029</v>
      </c>
      <c r="ET67" s="28">
        <f t="shared" si="206"/>
        <v>-22584.343000000001</v>
      </c>
      <c r="EU67" s="28">
        <f t="shared" si="207"/>
        <v>-15304.379999999997</v>
      </c>
      <c r="EV67" s="28">
        <f t="shared" si="160"/>
        <v>-11811.519357195029</v>
      </c>
      <c r="EW67" s="21">
        <f t="shared" si="208"/>
        <v>-8.6341789338381367E-2</v>
      </c>
      <c r="EX67" s="30">
        <f>(EV67-EV$71)/EV$72</f>
        <v>-5.4393200612379143E-2</v>
      </c>
      <c r="EY67" s="30">
        <f t="shared" si="209"/>
        <v>-0.10834279029405769</v>
      </c>
      <c r="EZ67" s="30">
        <f t="shared" si="97"/>
        <v>-0.19205207635648125</v>
      </c>
      <c r="FA67" s="28">
        <v>38401.68</v>
      </c>
      <c r="FB67">
        <f t="shared" si="184"/>
        <v>-29749</v>
      </c>
      <c r="FC67" s="28">
        <f t="shared" si="185"/>
        <v>-3401.6800000000003</v>
      </c>
      <c r="FD67" s="21">
        <v>-0.14899999999999999</v>
      </c>
      <c r="FE67" s="21">
        <f t="shared" si="186"/>
        <v>-2.5693410416923055E-2</v>
      </c>
      <c r="FF67" s="21">
        <f t="shared" si="210"/>
        <v>-0.23425719189097507</v>
      </c>
      <c r="FG67" s="21">
        <f t="shared" si="211"/>
        <v>-0.19451520379744577</v>
      </c>
      <c r="FH67" s="66">
        <v>66000</v>
      </c>
      <c r="FI67" s="66">
        <f t="shared" si="114"/>
        <v>87500</v>
      </c>
      <c r="FJ67" s="66">
        <f t="shared" si="137"/>
        <v>34523.03415409055</v>
      </c>
      <c r="FK67" s="248">
        <f t="shared" ref="FK67:FK70" si="221">FI67/FJ67</f>
        <v>2.5345396818092927</v>
      </c>
      <c r="FL67" s="24">
        <f t="shared" ref="FL67:FL70" si="222">(FK67-FK$74)/FK$75</f>
        <v>0.98396467030724477</v>
      </c>
      <c r="FM67" s="23">
        <f t="shared" ref="FM67:FM70" si="223">(0.6*EK67)+(0.4*FL67)</f>
        <v>0.69879010686459375</v>
      </c>
      <c r="FN67" s="21">
        <f t="shared" si="212"/>
        <v>-0.13857554484877718</v>
      </c>
    </row>
    <row r="68" spans="1:170" x14ac:dyDescent="0.25">
      <c r="A68" s="9" t="s">
        <v>138</v>
      </c>
      <c r="B68" s="9" t="s">
        <v>100</v>
      </c>
      <c r="C68" s="315">
        <f t="shared" si="161"/>
        <v>8</v>
      </c>
      <c r="D68" s="312">
        <v>0</v>
      </c>
      <c r="E68" s="312">
        <v>8</v>
      </c>
      <c r="F68" s="312">
        <v>0</v>
      </c>
      <c r="G68" s="312">
        <v>0</v>
      </c>
      <c r="H68" s="312">
        <v>0</v>
      </c>
      <c r="I68" s="312">
        <v>0</v>
      </c>
      <c r="J68" s="312">
        <v>0</v>
      </c>
      <c r="K68" s="331"/>
      <c r="L68" s="99">
        <v>17.5</v>
      </c>
      <c r="M68" s="324">
        <f t="shared" si="162"/>
        <v>2.1875</v>
      </c>
      <c r="N68" s="327">
        <f>M68/M73</f>
        <v>3.429177682936909E-2</v>
      </c>
      <c r="O68" s="11">
        <v>1</v>
      </c>
      <c r="P68" s="327">
        <f t="shared" si="163"/>
        <v>0.125</v>
      </c>
      <c r="Q68" s="321">
        <f>P68/P73</f>
        <v>8.4642860949208591E-3</v>
      </c>
      <c r="R68" s="327">
        <f t="shared" si="164"/>
        <v>1.671875</v>
      </c>
      <c r="S68" s="334">
        <f>R68/R73</f>
        <v>3.2441490671595678E-2</v>
      </c>
      <c r="T68" s="334">
        <f t="shared" si="165"/>
        <v>2.7834904145757032E-2</v>
      </c>
      <c r="U68" s="320"/>
      <c r="V68" s="320">
        <f t="shared" si="107"/>
        <v>0</v>
      </c>
      <c r="W68" s="320"/>
      <c r="X68" s="321">
        <f>V68/V73</f>
        <v>0</v>
      </c>
      <c r="Y68" s="322">
        <f t="shared" si="166"/>
        <v>1.6700942487454219E-2</v>
      </c>
      <c r="Z68" s="322">
        <v>-0.153</v>
      </c>
      <c r="AA68" s="323">
        <v>-3.5999999999999997E-2</v>
      </c>
      <c r="AB68" s="314">
        <v>37</v>
      </c>
      <c r="AC68" s="202">
        <v>-0.47259461110151435</v>
      </c>
      <c r="AD68" s="124">
        <f t="shared" si="167"/>
        <v>-2.9759831352667358E-2</v>
      </c>
      <c r="AE68" s="339">
        <v>12</v>
      </c>
      <c r="AF68" s="256"/>
      <c r="AG68" s="256"/>
      <c r="AH68" s="21"/>
      <c r="AI68" s="21"/>
      <c r="AJ68" s="44"/>
      <c r="AK68" s="59"/>
      <c r="AL68" s="70"/>
      <c r="AM68" s="59"/>
      <c r="AN68" s="59"/>
      <c r="AO68" s="59"/>
      <c r="AP68" s="257"/>
      <c r="AQ68" s="257"/>
      <c r="AR68" s="59"/>
      <c r="AS68" s="59"/>
      <c r="AT68" s="59"/>
      <c r="AU68" s="21"/>
      <c r="AV68" s="21"/>
      <c r="AW68" s="21"/>
      <c r="AX68" s="21"/>
      <c r="AY68" s="21"/>
      <c r="AZ68" s="21"/>
      <c r="BA68" s="21"/>
      <c r="BB68" s="24"/>
      <c r="BC68" s="24"/>
      <c r="BD68" s="24"/>
      <c r="BE68" s="24"/>
      <c r="BF68" s="24"/>
      <c r="BG68" s="24"/>
      <c r="BL68">
        <v>33</v>
      </c>
      <c r="BM68">
        <v>33</v>
      </c>
      <c r="BO68">
        <v>18</v>
      </c>
      <c r="BP68">
        <v>17</v>
      </c>
      <c r="BQ68" s="108">
        <v>18.238060000000001</v>
      </c>
      <c r="BR68">
        <f t="shared" si="168"/>
        <v>15</v>
      </c>
      <c r="BS68">
        <v>33</v>
      </c>
      <c r="BT68">
        <v>15</v>
      </c>
      <c r="BV68" s="28"/>
      <c r="BW68" s="28"/>
      <c r="BX68" s="28"/>
      <c r="BY68" s="21"/>
      <c r="BZ68" s="21"/>
      <c r="CC68">
        <v>5</v>
      </c>
      <c r="CD68">
        <f t="shared" si="187"/>
        <v>20</v>
      </c>
      <c r="CE68" s="28">
        <f t="shared" si="188"/>
        <v>143.23946900000001</v>
      </c>
      <c r="CF68" s="108">
        <f t="shared" si="189"/>
        <v>80.496830000000003</v>
      </c>
      <c r="CG68" s="28">
        <f t="shared" si="169"/>
        <v>157.735255</v>
      </c>
      <c r="CH68" s="108">
        <f t="shared" si="170"/>
        <v>121.25675675675676</v>
      </c>
      <c r="CI68" s="108">
        <v>116.0355</v>
      </c>
      <c r="CJ68" s="108">
        <f t="shared" si="95"/>
        <v>-104.25675675675676</v>
      </c>
      <c r="CK68" s="108">
        <f t="shared" si="96"/>
        <v>-99.035499999999999</v>
      </c>
      <c r="CL68" s="108">
        <f t="shared" si="171"/>
        <v>14.761939999999999</v>
      </c>
      <c r="CM68" s="21">
        <v>6.2E-2</v>
      </c>
      <c r="CN68" s="28">
        <f t="shared" si="190"/>
        <v>-123.23946900000001</v>
      </c>
      <c r="CO68" s="108">
        <f t="shared" si="191"/>
        <v>-65.496830000000003</v>
      </c>
      <c r="CP68" s="21">
        <f t="shared" si="192"/>
        <v>-0.71746271386867677</v>
      </c>
      <c r="CQ68" s="21">
        <f t="shared" si="193"/>
        <v>-0.64246784902557996</v>
      </c>
      <c r="CR68" s="28">
        <f t="shared" si="194"/>
        <v>-124.735255</v>
      </c>
      <c r="CS68" s="21">
        <f t="shared" si="143"/>
        <v>-0.66601257618657861</v>
      </c>
      <c r="CT68" s="21">
        <f t="shared" si="172"/>
        <v>-0.6983515067386642</v>
      </c>
      <c r="CU68" s="21">
        <f t="shared" si="145"/>
        <v>6.0539390516361216E-2</v>
      </c>
      <c r="CV68" s="21">
        <f t="shared" si="173"/>
        <v>8.7698204213496E-2</v>
      </c>
      <c r="CW68" s="108">
        <v>3</v>
      </c>
      <c r="CX68" s="108">
        <f t="shared" si="174"/>
        <v>116.03803099999999</v>
      </c>
      <c r="CY68" s="108">
        <f t="shared" si="159"/>
        <v>-99.038030999999989</v>
      </c>
      <c r="CZ68" s="21">
        <f t="shared" si="147"/>
        <v>-0.70490558990528018</v>
      </c>
      <c r="DA68" s="24">
        <f t="shared" si="175"/>
        <v>-2.6767035405405402</v>
      </c>
      <c r="DB68" s="21">
        <f t="shared" si="148"/>
        <v>-0.95159761600962445</v>
      </c>
      <c r="DC68" s="108">
        <v>10</v>
      </c>
      <c r="DD68" s="108">
        <v>11</v>
      </c>
      <c r="DE68" s="108">
        <f t="shared" si="176"/>
        <v>21.509998100000001</v>
      </c>
      <c r="DF68" s="108">
        <v>11</v>
      </c>
      <c r="DG68" s="108">
        <f t="shared" si="213"/>
        <v>16</v>
      </c>
      <c r="DH68" s="108">
        <f t="shared" si="214"/>
        <v>39.559968228752979</v>
      </c>
      <c r="DI68" s="49">
        <f t="shared" si="215"/>
        <v>0.404449263140987</v>
      </c>
      <c r="DJ68" s="49">
        <f t="shared" si="216"/>
        <v>-0.62436464402760583</v>
      </c>
      <c r="DK68" s="108">
        <v>2</v>
      </c>
      <c r="DL68" s="108">
        <v>3</v>
      </c>
      <c r="DM68" s="108">
        <f t="shared" si="217"/>
        <v>5</v>
      </c>
      <c r="DN68" s="108">
        <f t="shared" si="218"/>
        <v>3.4884829229547263</v>
      </c>
      <c r="DO68" s="248">
        <f t="shared" si="219"/>
        <v>1.4332877959927139</v>
      </c>
      <c r="DP68" s="49">
        <f t="shared" si="220"/>
        <v>0.19894285531914285</v>
      </c>
      <c r="DQ68" s="108">
        <f t="shared" si="195"/>
        <v>12</v>
      </c>
      <c r="DR68" s="108">
        <f t="shared" si="196"/>
        <v>18.369982</v>
      </c>
      <c r="DS68" s="108">
        <f t="shared" si="177"/>
        <v>16.108108108108109</v>
      </c>
      <c r="DT68" s="108">
        <f t="shared" si="197"/>
        <v>-10.509998100000001</v>
      </c>
      <c r="DU68" s="108">
        <f t="shared" si="198"/>
        <v>-6.3699820000000003</v>
      </c>
      <c r="DV68" s="108">
        <f t="shared" si="178"/>
        <v>-6.1081081081081088</v>
      </c>
      <c r="DW68" s="21">
        <f t="shared" si="199"/>
        <v>-0.4197375126058594</v>
      </c>
      <c r="DX68" s="21">
        <f t="shared" si="200"/>
        <v>-0.3569604979725961</v>
      </c>
      <c r="DY68" s="21">
        <f>(DV68-DV$71)/DV$72</f>
        <v>-0.31167039006379443</v>
      </c>
      <c r="DZ68" s="21">
        <f t="shared" si="201"/>
        <v>-0.60444381029139882</v>
      </c>
      <c r="EA68" s="21">
        <f t="shared" si="202"/>
        <v>-0.55976848428513359</v>
      </c>
      <c r="EB68" s="24">
        <f t="shared" si="179"/>
        <v>-0.6016812275699468</v>
      </c>
      <c r="EC68" s="108">
        <v>3</v>
      </c>
      <c r="ED68" s="108">
        <f t="shared" si="180"/>
        <v>0</v>
      </c>
      <c r="EE68" s="21">
        <v>-0.16200000000000001</v>
      </c>
      <c r="EF68" s="21">
        <v>6.0000000000000001E-3</v>
      </c>
      <c r="EG68" s="21">
        <f t="shared" si="181"/>
        <v>2.5273653160121999E-2</v>
      </c>
      <c r="EH68" s="28">
        <v>0</v>
      </c>
      <c r="EI68" s="66">
        <v>0</v>
      </c>
      <c r="EJ68" s="28">
        <v>20531</v>
      </c>
      <c r="EK68" s="21">
        <f t="shared" si="157"/>
        <v>-0.41853776919091867</v>
      </c>
      <c r="EL68" s="21">
        <f t="shared" si="203"/>
        <v>-0.62733715989465655</v>
      </c>
      <c r="EM68" s="28">
        <v>13403</v>
      </c>
      <c r="EN68" s="28">
        <v>13403</v>
      </c>
      <c r="EO68" s="28">
        <f t="shared" si="182"/>
        <v>91301.089000000007</v>
      </c>
      <c r="EP68" s="28">
        <v>34108</v>
      </c>
      <c r="EQ68" s="28">
        <f t="shared" si="204"/>
        <v>47511</v>
      </c>
      <c r="ER68" s="28">
        <f t="shared" si="205"/>
        <v>118992.74</v>
      </c>
      <c r="ES68" s="28">
        <f t="shared" si="183"/>
        <v>70322.432432432426</v>
      </c>
      <c r="ET68" s="28">
        <f t="shared" si="206"/>
        <v>-77898.089000000007</v>
      </c>
      <c r="EU68" s="28">
        <f t="shared" si="207"/>
        <v>-71481.740000000005</v>
      </c>
      <c r="EV68" s="28">
        <f t="shared" si="160"/>
        <v>-56919.432432432426</v>
      </c>
      <c r="EW68" s="21">
        <f t="shared" si="208"/>
        <v>-0.22076298390085661</v>
      </c>
      <c r="EX68" s="30">
        <f>(EV68-EV$71)/EV$72</f>
        <v>-0.2621195473175173</v>
      </c>
      <c r="EY68" s="30">
        <f t="shared" si="209"/>
        <v>-0.3294922828462204</v>
      </c>
      <c r="EZ68" s="30">
        <f t="shared" si="97"/>
        <v>-0.46585655546897498</v>
      </c>
      <c r="FA68" s="28">
        <v>18148.73</v>
      </c>
      <c r="FB68">
        <f t="shared" si="184"/>
        <v>-20531</v>
      </c>
      <c r="FC68" s="28">
        <f t="shared" si="185"/>
        <v>-18148.73</v>
      </c>
      <c r="FD68" s="21">
        <v>-9.9000000000000005E-2</v>
      </c>
      <c r="FE68" s="21">
        <f t="shared" si="186"/>
        <v>-0.11231005812185138</v>
      </c>
      <c r="FF68" s="21">
        <f t="shared" si="210"/>
        <v>-0.49446319931332738</v>
      </c>
      <c r="FG68" s="21">
        <f t="shared" si="211"/>
        <v>-0.44070890949808705</v>
      </c>
      <c r="FH68" s="66">
        <v>0</v>
      </c>
      <c r="FI68" s="66">
        <f t="shared" si="114"/>
        <v>34108</v>
      </c>
      <c r="FJ68" s="66">
        <f t="shared" si="137"/>
        <v>41427.640984908656</v>
      </c>
      <c r="FK68" s="191">
        <f t="shared" si="221"/>
        <v>0.82331504254429866</v>
      </c>
      <c r="FL68" s="24">
        <f t="shared" si="222"/>
        <v>1.8384399066710268E-2</v>
      </c>
      <c r="FM68" s="21">
        <f t="shared" si="223"/>
        <v>-0.2437689018878671</v>
      </c>
      <c r="FN68" s="21">
        <f t="shared" si="212"/>
        <v>-0.46470748949713658</v>
      </c>
    </row>
    <row r="69" spans="1:170" x14ac:dyDescent="0.25">
      <c r="A69" s="9" t="s">
        <v>139</v>
      </c>
      <c r="B69" s="9" t="s">
        <v>107</v>
      </c>
      <c r="C69" s="315">
        <f t="shared" si="161"/>
        <v>48</v>
      </c>
      <c r="D69" s="315">
        <v>48</v>
      </c>
      <c r="E69" s="312">
        <v>0</v>
      </c>
      <c r="F69" s="312">
        <v>0</v>
      </c>
      <c r="G69" s="312">
        <v>0</v>
      </c>
      <c r="H69" s="312">
        <v>0</v>
      </c>
      <c r="I69" s="312">
        <v>0</v>
      </c>
      <c r="J69" s="312">
        <v>0</v>
      </c>
      <c r="K69" s="331"/>
      <c r="L69" s="99">
        <v>14.5</v>
      </c>
      <c r="M69" s="327">
        <f t="shared" si="162"/>
        <v>0.30208333333333331</v>
      </c>
      <c r="N69" s="327">
        <f>M69/M73</f>
        <v>4.7355310859604925E-3</v>
      </c>
      <c r="O69" s="11">
        <v>1</v>
      </c>
      <c r="P69" s="327">
        <f t="shared" si="163"/>
        <v>2.0833333333333332E-2</v>
      </c>
      <c r="Q69" s="321">
        <f>P69/P73</f>
        <v>1.4107143491534765E-3</v>
      </c>
      <c r="R69" s="327">
        <f t="shared" si="164"/>
        <v>0.23177083333333334</v>
      </c>
      <c r="S69" s="321">
        <f>R69/R73</f>
        <v>4.4973406071215196E-3</v>
      </c>
      <c r="T69" s="321">
        <f t="shared" si="165"/>
        <v>3.9043269017587385E-3</v>
      </c>
      <c r="U69" s="320"/>
      <c r="V69" s="320">
        <f t="shared" si="107"/>
        <v>0</v>
      </c>
      <c r="W69" s="320"/>
      <c r="X69" s="321">
        <f>V69/V73</f>
        <v>0</v>
      </c>
      <c r="Y69" s="322">
        <f t="shared" si="166"/>
        <v>2.3425961410552432E-3</v>
      </c>
      <c r="Z69" s="322">
        <v>-0.76100000000000001</v>
      </c>
      <c r="AA69" s="323">
        <v>-0.16</v>
      </c>
      <c r="AB69" s="314">
        <v>53</v>
      </c>
      <c r="AC69" s="202">
        <v>-0.18987269588624933</v>
      </c>
      <c r="AD69" s="124">
        <f t="shared" si="167"/>
        <v>-0.11605252236446478</v>
      </c>
      <c r="AE69" s="339">
        <v>19</v>
      </c>
      <c r="AF69" s="256"/>
      <c r="AG69" s="256"/>
      <c r="AH69" s="21"/>
      <c r="AI69" s="21"/>
      <c r="AJ69" s="44"/>
      <c r="AK69" s="56" t="e">
        <f>SUM(AL69:AM69)</f>
        <v>#DIV/0!</v>
      </c>
      <c r="AL69" s="70"/>
      <c r="AM69" s="56" t="e">
        <f>AX69*BK$26</f>
        <v>#DIV/0!</v>
      </c>
      <c r="AN69" s="59"/>
      <c r="AO69" s="59"/>
      <c r="AP69" s="257"/>
      <c r="AQ69" s="257">
        <v>0</v>
      </c>
      <c r="AR69" s="59">
        <v>0</v>
      </c>
      <c r="AS69" s="59"/>
      <c r="AT69" s="59"/>
      <c r="AU69" s="21"/>
      <c r="AV69" s="21"/>
      <c r="AW69" s="21"/>
      <c r="AX69" s="21" t="e">
        <f>AB69*BD69</f>
        <v>#DIV/0!</v>
      </c>
      <c r="AY69" s="21"/>
      <c r="AZ69" s="21"/>
      <c r="BA69" s="21"/>
      <c r="BB69" s="24"/>
      <c r="BC69" s="24"/>
      <c r="BD69" s="24" t="e">
        <f>EY69/BK$21</f>
        <v>#DIV/0!</v>
      </c>
      <c r="BE69" s="24"/>
      <c r="BF69" s="24"/>
      <c r="BG69" s="24"/>
      <c r="BL69">
        <v>35</v>
      </c>
      <c r="BM69">
        <v>35</v>
      </c>
      <c r="BO69">
        <v>109</v>
      </c>
      <c r="BP69">
        <v>48</v>
      </c>
      <c r="BQ69" s="108">
        <v>109.42833</v>
      </c>
      <c r="BR69">
        <f t="shared" si="168"/>
        <v>-74</v>
      </c>
      <c r="BS69">
        <v>57</v>
      </c>
      <c r="BT69">
        <v>37</v>
      </c>
      <c r="BV69" s="28">
        <f>BY69*CB$4</f>
        <v>96605.684142830913</v>
      </c>
      <c r="BW69" s="28">
        <f>AVERAGE(AQ69,AR69,BV69)</f>
        <v>32201.894714276972</v>
      </c>
      <c r="BX69" s="436">
        <f>BW69-(BZ69*BW$72)</f>
        <v>22338.260064213639</v>
      </c>
      <c r="BY69" s="21">
        <f>AE69*BZ69</f>
        <v>1.3513321891799368</v>
      </c>
      <c r="BZ69" s="21">
        <f>FM69/CB3</f>
        <v>7.1122746798944037E-2</v>
      </c>
      <c r="CC69">
        <v>15</v>
      </c>
      <c r="CD69">
        <f t="shared" si="187"/>
        <v>52</v>
      </c>
      <c r="CE69" s="28">
        <f t="shared" si="188"/>
        <v>205.18086099999999</v>
      </c>
      <c r="CF69" s="108">
        <f t="shared" si="189"/>
        <v>115.30627000000001</v>
      </c>
      <c r="CG69" s="28">
        <f t="shared" si="169"/>
        <v>225.94509500000001</v>
      </c>
      <c r="CH69" s="108">
        <f t="shared" si="170"/>
        <v>173.69211102994888</v>
      </c>
      <c r="CI69" s="108">
        <v>166.21302</v>
      </c>
      <c r="CJ69" s="108">
        <f t="shared" si="95"/>
        <v>-125.69211102994888</v>
      </c>
      <c r="CK69" s="108">
        <f t="shared" si="96"/>
        <v>-118.21302</v>
      </c>
      <c r="CL69" s="108">
        <f t="shared" si="171"/>
        <v>-74.428330000000003</v>
      </c>
      <c r="CM69" s="21">
        <v>-0.73299999999999998</v>
      </c>
      <c r="CN69" s="28">
        <f t="shared" si="190"/>
        <v>-153.18086099999999</v>
      </c>
      <c r="CO69" s="108">
        <f t="shared" si="191"/>
        <v>-78.306270000000012</v>
      </c>
      <c r="CP69" s="21">
        <f t="shared" si="192"/>
        <v>-0.88452350177253702</v>
      </c>
      <c r="CQ69" s="21">
        <f t="shared" si="193"/>
        <v>-0.76146733856713955</v>
      </c>
      <c r="CR69" s="28">
        <f t="shared" si="194"/>
        <v>-168.94509500000001</v>
      </c>
      <c r="CS69" s="21">
        <f t="shared" si="143"/>
        <v>-0.89934231967523159</v>
      </c>
      <c r="CT69" s="21">
        <f t="shared" si="172"/>
        <v>-0.84193368231972676</v>
      </c>
      <c r="CU69" s="21">
        <f t="shared" si="145"/>
        <v>-0.53935814242064739</v>
      </c>
      <c r="CV69" s="21">
        <f t="shared" si="173"/>
        <v>-0.70908974441389228</v>
      </c>
      <c r="CW69" s="108">
        <v>1</v>
      </c>
      <c r="CX69" s="108">
        <f t="shared" si="174"/>
        <v>166.21663899999999</v>
      </c>
      <c r="CY69" s="108">
        <f t="shared" si="159"/>
        <v>-118.21663899999999</v>
      </c>
      <c r="CZ69" s="21">
        <f t="shared" si="147"/>
        <v>-0.83390225412540275</v>
      </c>
      <c r="DA69" s="24">
        <f t="shared" si="175"/>
        <v>-2.230502622641509</v>
      </c>
      <c r="DB69" s="21">
        <f t="shared" si="148"/>
        <v>-0.7984388187787298</v>
      </c>
      <c r="DC69" s="108">
        <v>3</v>
      </c>
      <c r="DD69" s="108">
        <v>3</v>
      </c>
      <c r="DE69" s="108">
        <f t="shared" si="176"/>
        <v>30.811618899999999</v>
      </c>
      <c r="DF69" s="108">
        <v>101</v>
      </c>
      <c r="DG69" s="108">
        <f t="shared" si="213"/>
        <v>116</v>
      </c>
      <c r="DH69" s="108">
        <f t="shared" si="214"/>
        <v>62.636616362192214</v>
      </c>
      <c r="DI69" s="248">
        <f t="shared" si="215"/>
        <v>1.8519518891192566</v>
      </c>
      <c r="DJ69" s="49">
        <f t="shared" si="216"/>
        <v>1.0306948598059442</v>
      </c>
      <c r="DK69" s="108">
        <v>2</v>
      </c>
      <c r="DL69" s="108">
        <v>1</v>
      </c>
      <c r="DM69" s="108">
        <f t="shared" si="217"/>
        <v>3</v>
      </c>
      <c r="DN69" s="108">
        <f t="shared" si="218"/>
        <v>5.5234312946783168</v>
      </c>
      <c r="DO69" s="49">
        <f t="shared" si="219"/>
        <v>0.54314063848144944</v>
      </c>
      <c r="DP69" s="49">
        <f t="shared" si="220"/>
        <v>-0.22803763818186432</v>
      </c>
      <c r="DQ69" s="108">
        <f t="shared" si="195"/>
        <v>5</v>
      </c>
      <c r="DR69" s="108">
        <f t="shared" si="196"/>
        <v>26.313758</v>
      </c>
      <c r="DS69" s="108">
        <f t="shared" si="177"/>
        <v>23.073776479181884</v>
      </c>
      <c r="DT69" s="108">
        <f t="shared" si="197"/>
        <v>-27.811618899999999</v>
      </c>
      <c r="DU69" s="108">
        <f t="shared" si="198"/>
        <v>-21.313758</v>
      </c>
      <c r="DV69" s="108">
        <f t="shared" si="178"/>
        <v>-20.073776479181884</v>
      </c>
      <c r="DW69" s="21">
        <f t="shared" si="199"/>
        <v>-0.95475760711916258</v>
      </c>
      <c r="DX69" s="21">
        <f t="shared" si="200"/>
        <v>-1.0051180318277364</v>
      </c>
      <c r="DY69" s="21">
        <f>(DV69-DV$71)/DV$72</f>
        <v>-1.0242781618444312</v>
      </c>
      <c r="DZ69" s="21">
        <f t="shared" si="201"/>
        <v>-0.91319614153621442</v>
      </c>
      <c r="EA69" s="21">
        <f t="shared" si="202"/>
        <v>-0.82717004438646247</v>
      </c>
      <c r="EB69" s="24">
        <f t="shared" si="179"/>
        <v>-0.88751980220090276</v>
      </c>
      <c r="EC69" s="108">
        <v>15</v>
      </c>
      <c r="ED69" s="108">
        <f t="shared" si="180"/>
        <v>-14</v>
      </c>
      <c r="EE69" s="21">
        <v>-0.72</v>
      </c>
      <c r="EF69" s="21">
        <v>-0.73</v>
      </c>
      <c r="EG69" s="21">
        <f t="shared" si="181"/>
        <v>-0.71181730831041912</v>
      </c>
      <c r="EH69" s="28">
        <v>228435</v>
      </c>
      <c r="EI69" s="66">
        <v>228435</v>
      </c>
      <c r="EJ69" s="28">
        <v>102725</v>
      </c>
      <c r="EK69" s="21">
        <f t="shared" si="157"/>
        <v>0.71601173530899209</v>
      </c>
      <c r="EL69" s="21">
        <f t="shared" si="203"/>
        <v>-0.91467213428633687</v>
      </c>
      <c r="EM69" s="28">
        <v>286196</v>
      </c>
      <c r="EN69" s="28">
        <v>287724</v>
      </c>
      <c r="EO69" s="28">
        <f t="shared" si="182"/>
        <v>130782.64100000002</v>
      </c>
      <c r="EP69" s="28">
        <v>87164</v>
      </c>
      <c r="EQ69" s="28">
        <f t="shared" si="204"/>
        <v>373360</v>
      </c>
      <c r="ER69" s="28">
        <f t="shared" si="205"/>
        <v>170449.06</v>
      </c>
      <c r="ES69" s="28">
        <f t="shared" si="183"/>
        <v>100732.13294375456</v>
      </c>
      <c r="ET69" s="28">
        <f t="shared" si="206"/>
        <v>156941.359</v>
      </c>
      <c r="EU69" s="28">
        <f t="shared" si="207"/>
        <v>202910.94</v>
      </c>
      <c r="EV69" s="28">
        <f t="shared" si="160"/>
        <v>185463.86705624545</v>
      </c>
      <c r="EW69" s="21">
        <f t="shared" si="208"/>
        <v>0.43580385770221991</v>
      </c>
      <c r="EX69" s="30">
        <f>(EV69-EV$71)/EV$72</f>
        <v>0.85407922741055642</v>
      </c>
      <c r="EY69" s="201">
        <f t="shared" si="209"/>
        <v>0.60941763579190589</v>
      </c>
      <c r="EZ69" s="30">
        <f t="shared" si="97"/>
        <v>-0.19088019035631903</v>
      </c>
      <c r="FA69" s="28">
        <v>95071.64</v>
      </c>
      <c r="FB69">
        <f t="shared" si="184"/>
        <v>125710</v>
      </c>
      <c r="FC69" s="28">
        <f t="shared" si="185"/>
        <v>133363.35999999999</v>
      </c>
      <c r="FD69" s="21">
        <v>0.69499999999999995</v>
      </c>
      <c r="FE69" s="21">
        <f t="shared" si="186"/>
        <v>0.77759465655446669</v>
      </c>
      <c r="FF69" s="21">
        <f t="shared" si="210"/>
        <v>-0.30415063060496628</v>
      </c>
      <c r="FG69" s="21">
        <f t="shared" si="211"/>
        <v>-0.15467033566765487</v>
      </c>
      <c r="FH69" s="66">
        <v>159192</v>
      </c>
      <c r="FI69" s="66">
        <f t="shared" si="114"/>
        <v>246356</v>
      </c>
      <c r="FJ69" s="66">
        <f t="shared" si="137"/>
        <v>65593.764892772044</v>
      </c>
      <c r="FK69" s="248">
        <f t="shared" si="221"/>
        <v>3.7557838066274289</v>
      </c>
      <c r="FL69" s="24">
        <f t="shared" si="222"/>
        <v>1.673067203215665</v>
      </c>
      <c r="FM69" s="23">
        <f t="shared" si="223"/>
        <v>1.0988339224716612</v>
      </c>
      <c r="FN69" s="21">
        <f t="shared" si="212"/>
        <v>-0.37448173749091407</v>
      </c>
    </row>
    <row r="70" spans="1:170" x14ac:dyDescent="0.25">
      <c r="A70" s="7" t="s">
        <v>139</v>
      </c>
      <c r="B70" s="7" t="s">
        <v>140</v>
      </c>
      <c r="C70" s="315">
        <f t="shared" si="161"/>
        <v>17</v>
      </c>
      <c r="D70" s="315">
        <v>0</v>
      </c>
      <c r="E70" s="312">
        <v>0</v>
      </c>
      <c r="F70" s="312">
        <v>0</v>
      </c>
      <c r="G70" s="312">
        <v>17</v>
      </c>
      <c r="H70" s="312">
        <v>0</v>
      </c>
      <c r="I70" s="312">
        <v>0</v>
      </c>
      <c r="J70" s="312">
        <v>0</v>
      </c>
      <c r="K70" s="331"/>
      <c r="L70" s="99">
        <v>27</v>
      </c>
      <c r="M70" s="324">
        <f t="shared" si="162"/>
        <v>1.588235294117647</v>
      </c>
      <c r="N70" s="327">
        <f>M70/M73</f>
        <v>2.4897558975273015E-2</v>
      </c>
      <c r="O70" s="11">
        <v>1</v>
      </c>
      <c r="P70" s="327">
        <f t="shared" si="163"/>
        <v>5.8823529411764705E-2</v>
      </c>
      <c r="Q70" s="321">
        <f>P70/P73</f>
        <v>3.9831934564333454E-3</v>
      </c>
      <c r="R70" s="327">
        <f t="shared" si="164"/>
        <v>1.2058823529411764</v>
      </c>
      <c r="S70" s="334">
        <f>R70/R73</f>
        <v>2.3399250006120684E-2</v>
      </c>
      <c r="T70" s="334">
        <f t="shared" si="165"/>
        <v>1.9668967595563098E-2</v>
      </c>
      <c r="U70" s="320">
        <v>120147</v>
      </c>
      <c r="V70" s="332">
        <f>U70/C70</f>
        <v>7067.4705882352937</v>
      </c>
      <c r="W70" s="332"/>
      <c r="X70" s="321">
        <f>V70/V73</f>
        <v>9.0756245738001132E-2</v>
      </c>
      <c r="Y70" s="333">
        <f t="shared" si="166"/>
        <v>4.8103878852538313E-2</v>
      </c>
      <c r="Z70" s="333">
        <v>0.30199999999999999</v>
      </c>
      <c r="AA70" s="323">
        <v>0.25700000000000001</v>
      </c>
      <c r="AB70" s="314">
        <v>18</v>
      </c>
      <c r="AC70" s="202">
        <v>8.0661371944512256E-2</v>
      </c>
      <c r="AD70" s="126">
        <f t="shared" si="167"/>
        <v>0.2502300657991906</v>
      </c>
      <c r="AE70" s="339">
        <v>20</v>
      </c>
      <c r="AF70" s="257">
        <v>17877.042176830346</v>
      </c>
      <c r="AG70" s="257">
        <v>0</v>
      </c>
      <c r="AH70" s="21"/>
      <c r="AI70" s="21"/>
      <c r="AJ70" s="56" t="e">
        <f>AV70*BK$16</f>
        <v>#DIV/0!</v>
      </c>
      <c r="AK70" s="56" t="e">
        <f>SUM(AL70:AM70)</f>
        <v>#DIV/0!</v>
      </c>
      <c r="AL70" s="59"/>
      <c r="AM70" s="56" t="e">
        <f>AX70*BK$26</f>
        <v>#DIV/0!</v>
      </c>
      <c r="AN70" s="59">
        <f>AS70*BK$35</f>
        <v>41681.355945522861</v>
      </c>
      <c r="AO70" s="59">
        <f>AVERAGE(AF70,AR70,AN70)</f>
        <v>22832.30640358946</v>
      </c>
      <c r="AP70" s="257">
        <f>AVERAGE(AF70:AG70)</f>
        <v>8938.5210884151729</v>
      </c>
      <c r="AQ70" s="283">
        <f>AO70-(AO$72*BE70)</f>
        <v>33325.993923273003</v>
      </c>
      <c r="AR70" s="56">
        <f>AP70+(AP$72*BF70)</f>
        <v>8938.5210884151729</v>
      </c>
      <c r="AS70" s="59">
        <f>AB70*BE70</f>
        <v>0.71453677552369443</v>
      </c>
      <c r="AT70" s="59"/>
      <c r="AU70" s="21"/>
      <c r="AV70" s="21" t="e">
        <f>AB70*BB70</f>
        <v>#DIV/0!</v>
      </c>
      <c r="AW70" s="21"/>
      <c r="AX70" s="21" t="e">
        <f>AB70*BD70</f>
        <v>#DIV/0!</v>
      </c>
      <c r="AY70" s="21">
        <f>Y70/AZ2</f>
        <v>7.6379610753474617E-2</v>
      </c>
      <c r="AZ70" s="21"/>
      <c r="BA70" s="21"/>
      <c r="BB70" s="24" t="e">
        <f>FF70/BK$14</f>
        <v>#DIV/0!</v>
      </c>
      <c r="BC70" s="24"/>
      <c r="BD70" s="24" t="e">
        <f>EY70/BK$21</f>
        <v>#DIV/0!</v>
      </c>
      <c r="BE70" s="277">
        <f>FN70/BK$26</f>
        <v>3.9696487529094132E-2</v>
      </c>
      <c r="BF70" s="24"/>
      <c r="BG70" s="24"/>
      <c r="BL70">
        <v>66</v>
      </c>
      <c r="BM70">
        <v>66</v>
      </c>
      <c r="BO70">
        <v>38</v>
      </c>
      <c r="BP70">
        <v>108</v>
      </c>
      <c r="BQ70" s="108">
        <v>38.755870000000002</v>
      </c>
      <c r="BR70">
        <f t="shared" si="168"/>
        <v>28</v>
      </c>
      <c r="BS70">
        <v>125</v>
      </c>
      <c r="BT70">
        <v>89</v>
      </c>
      <c r="BV70" s="28">
        <f>BY70*CB$4</f>
        <v>133440.47152547777</v>
      </c>
      <c r="BW70" s="28">
        <f>AVERAGE(AQ70,AR70,BV70)</f>
        <v>58568.328845721982</v>
      </c>
      <c r="BX70" s="436">
        <f>BW70-(BZ70*BW$72)</f>
        <v>45625.015345888867</v>
      </c>
      <c r="BY70" s="21">
        <f>AE70*BZ70</f>
        <v>1.8665817245817682</v>
      </c>
      <c r="BZ70" s="21">
        <f>FM70/CB3</f>
        <v>9.3329086229088407E-2</v>
      </c>
      <c r="CC70">
        <v>159</v>
      </c>
      <c r="CD70">
        <f t="shared" si="187"/>
        <v>248</v>
      </c>
      <c r="CE70" s="28">
        <f t="shared" si="188"/>
        <v>69.684066000000001</v>
      </c>
      <c r="CF70" s="108">
        <f t="shared" si="189"/>
        <v>39.160620000000002</v>
      </c>
      <c r="CG70" s="28">
        <f t="shared" si="169"/>
        <v>76.736069999999998</v>
      </c>
      <c r="CH70" s="108">
        <f t="shared" si="170"/>
        <v>58.989773557341124</v>
      </c>
      <c r="CI70" s="108">
        <v>56.4497</v>
      </c>
      <c r="CJ70" s="108">
        <f t="shared" si="95"/>
        <v>49.010226442658876</v>
      </c>
      <c r="CK70" s="108">
        <f t="shared" si="96"/>
        <v>51.5503</v>
      </c>
      <c r="CL70" s="108">
        <f t="shared" si="171"/>
        <v>27.244129999999998</v>
      </c>
      <c r="CM70" s="21">
        <v>0.17899999999999999</v>
      </c>
      <c r="CN70" s="28">
        <f t="shared" si="190"/>
        <v>178.315934</v>
      </c>
      <c r="CO70" s="108">
        <f t="shared" si="191"/>
        <v>49.839379999999998</v>
      </c>
      <c r="CP70" s="23">
        <f t="shared" si="192"/>
        <v>0.96509376920485956</v>
      </c>
      <c r="CQ70" s="23">
        <f t="shared" si="193"/>
        <v>0.4290036685160234</v>
      </c>
      <c r="CR70" s="28">
        <f t="shared" si="194"/>
        <v>48.263930000000002</v>
      </c>
      <c r="CS70" s="23">
        <f t="shared" si="143"/>
        <v>0.24703880467786266</v>
      </c>
      <c r="CT70" s="23">
        <f t="shared" si="172"/>
        <v>0.32828918284584729</v>
      </c>
      <c r="CU70" s="23">
        <f t="shared" si="145"/>
        <v>0.14449512903639261</v>
      </c>
      <c r="CV70" s="21">
        <f t="shared" si="173"/>
        <v>0.19920878226732738</v>
      </c>
      <c r="CW70" s="108">
        <v>4</v>
      </c>
      <c r="CX70" s="108">
        <f t="shared" si="174"/>
        <v>56.450933999999997</v>
      </c>
      <c r="CY70" s="108">
        <f t="shared" si="159"/>
        <v>51.549066000000003</v>
      </c>
      <c r="CZ70" s="23">
        <f t="shared" si="147"/>
        <v>0.30795379945144657</v>
      </c>
      <c r="DA70" s="24">
        <f t="shared" si="175"/>
        <v>2.8638370000000002</v>
      </c>
      <c r="DB70" s="23">
        <f t="shared" si="148"/>
        <v>0.95019704903457003</v>
      </c>
      <c r="DC70" s="108">
        <v>4</v>
      </c>
      <c r="DD70" s="108">
        <v>4</v>
      </c>
      <c r="DE70" s="108">
        <f t="shared" si="176"/>
        <v>10.4643234</v>
      </c>
      <c r="DF70" s="108">
        <v>52</v>
      </c>
      <c r="DG70" s="108">
        <f t="shared" si="213"/>
        <v>211</v>
      </c>
      <c r="DH70" s="108">
        <f t="shared" si="214"/>
        <v>65.93328038125496</v>
      </c>
      <c r="DI70" s="248">
        <f t="shared" si="215"/>
        <v>3.2002047946030601</v>
      </c>
      <c r="DJ70" s="49">
        <f t="shared" si="216"/>
        <v>2.5722732616303188</v>
      </c>
      <c r="DK70" s="108">
        <v>0</v>
      </c>
      <c r="DL70" s="108">
        <v>0</v>
      </c>
      <c r="DM70" s="108">
        <f t="shared" si="217"/>
        <v>0</v>
      </c>
      <c r="DN70" s="108">
        <f t="shared" si="218"/>
        <v>5.8141382049245438</v>
      </c>
      <c r="DO70" s="49">
        <f t="shared" si="219"/>
        <v>0</v>
      </c>
      <c r="DP70" s="49">
        <f t="shared" si="220"/>
        <v>-0.48856810879264834</v>
      </c>
      <c r="DQ70" s="108">
        <f t="shared" si="195"/>
        <v>4</v>
      </c>
      <c r="DR70" s="108">
        <f t="shared" si="196"/>
        <v>8.9367479999999997</v>
      </c>
      <c r="DS70" s="108">
        <f t="shared" si="177"/>
        <v>7.836376917457998</v>
      </c>
      <c r="DT70" s="108">
        <f t="shared" si="197"/>
        <v>-6.4643233999999996</v>
      </c>
      <c r="DU70" s="108">
        <f t="shared" si="198"/>
        <v>-4.9367479999999997</v>
      </c>
      <c r="DV70" s="108">
        <f t="shared" si="178"/>
        <v>-3.836376917457998</v>
      </c>
      <c r="DW70" s="21">
        <f t="shared" si="199"/>
        <v>-0.29463262876953811</v>
      </c>
      <c r="DX70" s="21">
        <f t="shared" si="200"/>
        <v>-0.29479673060367018</v>
      </c>
      <c r="DY70" s="21">
        <f>(DV70-DV$71)/DV$72</f>
        <v>-0.19575375372100548</v>
      </c>
      <c r="DZ70" s="21">
        <f t="shared" si="201"/>
        <v>0.11162094631601246</v>
      </c>
      <c r="EA70" s="23">
        <f t="shared" si="202"/>
        <v>0.27281431295676617</v>
      </c>
      <c r="EB70" s="23">
        <f t="shared" si="179"/>
        <v>0.19727844870413411</v>
      </c>
      <c r="EC70" s="108">
        <v>5</v>
      </c>
      <c r="ED70" s="108">
        <f t="shared" si="180"/>
        <v>-1</v>
      </c>
      <c r="EE70" s="21">
        <v>-0.20200000000000001</v>
      </c>
      <c r="EF70" s="21">
        <v>8.3000000000000004E-2</v>
      </c>
      <c r="EG70" s="21">
        <f t="shared" si="181"/>
        <v>9.8906586700495527E-2</v>
      </c>
      <c r="EH70" s="28">
        <v>133444</v>
      </c>
      <c r="EI70" s="66">
        <v>118647.44</v>
      </c>
      <c r="EJ70" s="28">
        <v>40418</v>
      </c>
      <c r="EK70" s="23">
        <f t="shared" si="157"/>
        <v>1.8070629190245771</v>
      </c>
      <c r="EL70" s="23">
        <f t="shared" si="203"/>
        <v>0.65012114425272716</v>
      </c>
      <c r="EM70" s="28">
        <v>11768</v>
      </c>
      <c r="EN70" s="28">
        <v>130416</v>
      </c>
      <c r="EO70" s="28">
        <f t="shared" si="182"/>
        <v>44416.746000000006</v>
      </c>
      <c r="EP70" s="28">
        <v>140850</v>
      </c>
      <c r="EQ70" s="28">
        <f t="shared" si="204"/>
        <v>152618</v>
      </c>
      <c r="ER70" s="28">
        <f t="shared" si="205"/>
        <v>57888.36</v>
      </c>
      <c r="ES70" s="28">
        <f t="shared" si="183"/>
        <v>34210.913075237397</v>
      </c>
      <c r="ET70" s="28">
        <f t="shared" si="206"/>
        <v>85999.253999999986</v>
      </c>
      <c r="EU70" s="28">
        <f t="shared" si="207"/>
        <v>94729.64</v>
      </c>
      <c r="EV70" s="28">
        <f t="shared" si="160"/>
        <v>-22442.913075237397</v>
      </c>
      <c r="EW70" s="21">
        <f t="shared" si="208"/>
        <v>0.17694762851449194</v>
      </c>
      <c r="EX70" s="30">
        <f>(EV70-EV$71)/EV$72</f>
        <v>-0.10335180735947866</v>
      </c>
      <c r="EY70" s="201">
        <f t="shared" si="209"/>
        <v>0.32578451281859944</v>
      </c>
      <c r="EZ70" s="30">
        <f t="shared" si="97"/>
        <v>7.7026346278688984E-2</v>
      </c>
      <c r="FA70" s="28">
        <v>36425.629999999997</v>
      </c>
      <c r="FB70">
        <f t="shared" si="184"/>
        <v>93026</v>
      </c>
      <c r="FC70" s="28">
        <f t="shared" si="185"/>
        <v>82221.81</v>
      </c>
      <c r="FD70" s="21">
        <v>0.51700000000000002</v>
      </c>
      <c r="FE70" s="21">
        <f t="shared" si="186"/>
        <v>0.47721528444723316</v>
      </c>
      <c r="FF70" s="23">
        <f t="shared" si="210"/>
        <v>0.19728637291704726</v>
      </c>
      <c r="FG70" s="24">
        <f t="shared" si="211"/>
        <v>0.12234786483026824</v>
      </c>
      <c r="FH70" s="66">
        <v>23166</v>
      </c>
      <c r="FI70" s="66">
        <f t="shared" si="114"/>
        <v>164016</v>
      </c>
      <c r="FJ70" s="66">
        <f t="shared" si="137"/>
        <v>69046.0683081811</v>
      </c>
      <c r="FK70" s="248">
        <f t="shared" si="221"/>
        <v>2.3754574882950452</v>
      </c>
      <c r="FL70" s="24">
        <f t="shared" si="222"/>
        <v>0.89420051892791241</v>
      </c>
      <c r="FM70" s="23">
        <f t="shared" si="223"/>
        <v>1.441917958985911</v>
      </c>
      <c r="FN70" s="23">
        <f t="shared" si="212"/>
        <v>0.46085173795743306</v>
      </c>
    </row>
    <row r="71" spans="1:170" x14ac:dyDescent="0.25">
      <c r="C71" s="1">
        <f t="shared" ref="C71:J71" si="224">SUM(C3:C70)</f>
        <v>2697</v>
      </c>
      <c r="D71" s="1">
        <f t="shared" si="224"/>
        <v>665</v>
      </c>
      <c r="E71" s="1">
        <f t="shared" si="224"/>
        <v>526</v>
      </c>
      <c r="F71" s="1">
        <f t="shared" si="224"/>
        <v>286</v>
      </c>
      <c r="G71" s="1">
        <f t="shared" si="224"/>
        <v>1022</v>
      </c>
      <c r="H71" s="1">
        <f t="shared" si="224"/>
        <v>139</v>
      </c>
      <c r="I71" s="1">
        <f t="shared" si="224"/>
        <v>0</v>
      </c>
      <c r="J71" s="1">
        <f t="shared" si="224"/>
        <v>59</v>
      </c>
      <c r="K71" s="52"/>
      <c r="L71" s="16">
        <f>SUM(L3:L70)</f>
        <v>2362.5</v>
      </c>
      <c r="M71" s="26">
        <f t="shared" si="162"/>
        <v>0.87597330367074522</v>
      </c>
      <c r="N71" s="26">
        <f>SUM(N3:N70)</f>
        <v>1.0000000000000002</v>
      </c>
      <c r="O71" s="16">
        <f>SUM(O3:O70)</f>
        <v>648.5</v>
      </c>
      <c r="P71" s="26">
        <f t="shared" si="163"/>
        <v>0.24045235446792732</v>
      </c>
      <c r="Q71" s="26">
        <f>SUM(Q3:Q70)</f>
        <v>0.99999999999999944</v>
      </c>
      <c r="R71" s="26">
        <f t="shared" si="164"/>
        <v>0.71709306637004078</v>
      </c>
      <c r="S71" s="35">
        <f>SUM(S3:S70)</f>
        <v>0.99999999999999944</v>
      </c>
      <c r="T71" s="35">
        <f>SUM(T3:T70)</f>
        <v>1</v>
      </c>
      <c r="U71" s="29">
        <f>SUM(U3:U70)</f>
        <v>3261352</v>
      </c>
      <c r="V71" s="29">
        <f>U71/C71</f>
        <v>1209.2517612161662</v>
      </c>
      <c r="W71" s="29"/>
      <c r="X71" s="35">
        <f>SUM(X3:X70)</f>
        <v>1.0000000000000004</v>
      </c>
      <c r="Y71" s="40">
        <f>SUM(Y3:Y70)</f>
        <v>1.0000000000000007</v>
      </c>
      <c r="Z71" s="40"/>
      <c r="AB71" s="195">
        <f>SUM(AB3:AB12,AB13,AB14:AB23,AB24,AB25:AB70)</f>
        <v>2738</v>
      </c>
      <c r="AE71" s="105">
        <f t="shared" ref="AE71:AM71" si="225">SUM(AE3:AE70)</f>
        <v>2518</v>
      </c>
      <c r="AF71" s="259">
        <f t="shared" si="225"/>
        <v>2923508.2749242471</v>
      </c>
      <c r="AG71" s="259">
        <f t="shared" si="225"/>
        <v>3150486.5702092433</v>
      </c>
      <c r="AH71" s="44">
        <f t="shared" si="225"/>
        <v>49.448978138574383</v>
      </c>
      <c r="AI71" s="51" t="e">
        <f t="shared" si="225"/>
        <v>#DIV/0!</v>
      </c>
      <c r="AJ71" s="51" t="e">
        <f t="shared" si="225"/>
        <v>#DIV/0!</v>
      </c>
      <c r="AK71" s="59" t="e">
        <f t="shared" si="225"/>
        <v>#DIV/0!</v>
      </c>
      <c r="AL71" s="59" t="e">
        <f t="shared" si="225"/>
        <v>#DIV/0!</v>
      </c>
      <c r="AM71" s="59" t="e">
        <f t="shared" si="225"/>
        <v>#DIV/0!</v>
      </c>
      <c r="AN71" s="59">
        <f t="shared" ref="AN71:AT71" si="226">SUM(AN3:AN70)</f>
        <v>3433519.4389791256</v>
      </c>
      <c r="AO71" s="59">
        <f t="shared" si="226"/>
        <v>3169171.4280375387</v>
      </c>
      <c r="AP71" s="59">
        <f t="shared" si="226"/>
        <v>3036997.4225667454</v>
      </c>
      <c r="AQ71" s="59">
        <f t="shared" si="226"/>
        <v>3433519.438979126</v>
      </c>
      <c r="AR71" s="59">
        <f t="shared" si="226"/>
        <v>3150486.5702092443</v>
      </c>
      <c r="AS71" s="59">
        <f t="shared" si="226"/>
        <v>58.860271048586029</v>
      </c>
      <c r="AT71" s="59">
        <f t="shared" si="226"/>
        <v>55.842145004336203</v>
      </c>
      <c r="AU71" s="44" t="e">
        <f>SUM(AU3:AU70)</f>
        <v>#DIV/0!</v>
      </c>
      <c r="AV71" s="44" t="e">
        <f>SUM(AV3:AV70)</f>
        <v>#DIV/0!</v>
      </c>
      <c r="AW71" s="44" t="e">
        <f>SUM(AW3:AW70)</f>
        <v>#DIV/0!</v>
      </c>
      <c r="AX71" s="44" t="e">
        <f>SUM(AX3:AX70)</f>
        <v>#DIV/0!</v>
      </c>
      <c r="AY71" s="44">
        <f>SUM(AY4:AY70)</f>
        <v>6584006.0855679791</v>
      </c>
      <c r="AZ71" s="21"/>
      <c r="BA71" s="21">
        <f>SUM(BA4:BA70)</f>
        <v>0.94887132379121275</v>
      </c>
      <c r="BB71" s="24"/>
      <c r="BC71" s="24"/>
      <c r="BD71" s="24"/>
      <c r="BE71" s="24"/>
      <c r="BF71" s="24"/>
      <c r="BG71" s="24"/>
      <c r="BL71" s="1">
        <f>SUM(BL3:BL70)</f>
        <v>6475</v>
      </c>
      <c r="BM71" s="1">
        <f>SUM(BM3:BM70)</f>
        <v>6465</v>
      </c>
      <c r="BN71" s="1"/>
      <c r="BP71" s="45">
        <f>SUM(BP3:BP12,BP13,BP14:BP23,BP24,BP25:BP70)</f>
        <v>8973</v>
      </c>
      <c r="BQ71" s="28"/>
      <c r="BR71" s="28"/>
      <c r="BS71" s="45">
        <f>SUM(BS3:BS70)</f>
        <v>11770</v>
      </c>
      <c r="BT71" s="45">
        <f>SUM(BT3:BT70)</f>
        <v>6202</v>
      </c>
      <c r="BU71" s="45"/>
      <c r="BV71" s="45">
        <f>SUM(BV3:BV70)</f>
        <v>3083976</v>
      </c>
      <c r="BW71" s="45">
        <f>SUM(BW3:BW70)</f>
        <v>3222660.6697294568</v>
      </c>
      <c r="BX71" s="45">
        <f>SUM(BX3:BX70)</f>
        <v>3083975.9999999995</v>
      </c>
      <c r="BY71" s="44">
        <f>SUM(BY3:BY70)</f>
        <v>43.139035517794134</v>
      </c>
      <c r="BZ71" s="44">
        <f>SUM(BZ3:BZ70)</f>
        <v>1</v>
      </c>
      <c r="CA71" s="45"/>
      <c r="CB71" s="45"/>
      <c r="CC71" s="45">
        <f>SUM(CC3:CC70)</f>
        <v>4756</v>
      </c>
      <c r="CD71" s="45">
        <f>SUM(CD3:CD70)</f>
        <v>10958</v>
      </c>
      <c r="CE71" s="45"/>
      <c r="CF71" s="45"/>
      <c r="CG71" s="1"/>
      <c r="CJ71" s="21">
        <f>AVERAGE(CJ3:CJ12,CJ13,CJ14:CJ23,CJ24,CJ25:CJ70)</f>
        <v>4.0299438744602695E-15</v>
      </c>
      <c r="CK71" s="21">
        <f>AVERAGE(CK25:CK70,CK3:CK12,CK13,CK14:CK23,CK24)</f>
        <v>5.7611952238805975</v>
      </c>
      <c r="CN71" s="21">
        <f>AVERAGE(CN3:CN12,CN13,CN14:CN23,CN24,CN25:CN70)</f>
        <v>5.3474521492537352</v>
      </c>
      <c r="CO71" s="21">
        <f>AVERAGE(CO3:CO12,CO13,CO14:CO23,CO24,CO25:CO70)</f>
        <v>3.6602176119402912</v>
      </c>
      <c r="CP71" s="21"/>
      <c r="CQ71" s="21"/>
      <c r="CR71" s="21">
        <f>AVERAGE(CR3:CR12,CR13,CR14:CR23,CR24,CR25:CR70)</f>
        <v>1.4565840298507391</v>
      </c>
      <c r="CS71" s="21"/>
      <c r="CW71" s="142">
        <f>SUM(CW3:CW70)</f>
        <v>1133</v>
      </c>
      <c r="CX71" s="142"/>
      <c r="CY71" s="21">
        <f>AVERAGE(CY3:CY12,CY13,CY14:CY23,CY24,CY25:CY70)</f>
        <v>5.7639657611940445</v>
      </c>
      <c r="CZ71" s="142"/>
      <c r="DA71" s="21">
        <f>AVERAGE(DA3:DA12,DA13,DA14:DA23,DA24,DA25:DA70)</f>
        <v>9.5606881131892946E-2</v>
      </c>
      <c r="DB71" s="21">
        <f t="shared" si="148"/>
        <v>0</v>
      </c>
      <c r="DC71" s="142">
        <f>SUM(DC3:DC12,DC13,DC14:DC23,DC24,DC25:DC70)</f>
        <v>1192</v>
      </c>
      <c r="DD71" s="142">
        <f>SUM(DD3:DD70)</f>
        <v>1797</v>
      </c>
      <c r="DE71" s="142"/>
      <c r="DF71" s="45">
        <f>SUM(DF3:DF70)</f>
        <v>3545</v>
      </c>
      <c r="DG71" s="45">
        <f>SUM(DG3:DG70)</f>
        <v>8301</v>
      </c>
      <c r="DH71" s="45"/>
      <c r="DI71" s="142"/>
      <c r="DJ71" s="142"/>
      <c r="DK71" s="142">
        <f>SUM(DK3:DK70)</f>
        <v>292</v>
      </c>
      <c r="DL71" s="142">
        <f>SUM(DL3:DL70)</f>
        <v>440</v>
      </c>
      <c r="DM71" s="142">
        <f>SUM(DM3:DM70)</f>
        <v>732</v>
      </c>
      <c r="DN71" s="142"/>
      <c r="DO71" s="142"/>
      <c r="DP71" s="142"/>
      <c r="DQ71" s="142">
        <f>SUM(DQ3:DQ70)</f>
        <v>1484</v>
      </c>
      <c r="DR71" s="142"/>
      <c r="DS71" s="142"/>
      <c r="DT71" s="44">
        <f>AVERAGE(DT3:DT12,DT13,DT14:DT23,DT24,DT25:DT70)</f>
        <v>3.0635841880596999</v>
      </c>
      <c r="DU71" s="44">
        <f>AVERAGE(DU3:DU12,DU13,DU14:DU23,DU24,DU25:DU70)</f>
        <v>1.860019880597017</v>
      </c>
      <c r="DV71" s="44">
        <f>AVERAGE(DV3:DV12,DV13,DV14:DV23,DV24,DV25:DV70)</f>
        <v>-1.1930754891494219E-16</v>
      </c>
      <c r="DW71" s="44"/>
      <c r="DX71" s="44"/>
      <c r="DY71" s="142"/>
      <c r="DZ71" s="142"/>
      <c r="EA71" s="142"/>
      <c r="EB71" s="195"/>
      <c r="EH71" s="45">
        <f>SUM(EH3:EH70)</f>
        <v>5635669</v>
      </c>
      <c r="EI71" s="45">
        <f>SUM(EI3:EI70)</f>
        <v>5354514.08</v>
      </c>
      <c r="EM71" s="45">
        <f>SUM(EM25:EM70,EM24,EM14:EM23,EM13,EM3:EM12)</f>
        <v>5203860</v>
      </c>
      <c r="EN71" s="45">
        <f>SUM(EN3:EN70)</f>
        <v>7058737</v>
      </c>
      <c r="EO71" s="45"/>
      <c r="EP71" s="45">
        <f>SUM(EP3:EP70)</f>
        <v>4993837</v>
      </c>
      <c r="EQ71" s="45">
        <f>SUM(EQ3:EQ70)</f>
        <v>10197697</v>
      </c>
      <c r="ER71" s="45"/>
      <c r="ES71" s="45"/>
      <c r="ET71" s="45">
        <f>AVERAGE(ET25:ET70,ET24,ET14:ET23,ET13,ET3:ET12)</f>
        <v>4514.2748358208855</v>
      </c>
      <c r="EU71" s="45">
        <f>AVERAGE(EU25:EU70,EU24,EU14:EU23,EU13,EU3:EU12)</f>
        <v>20779.615522388071</v>
      </c>
      <c r="EV71" s="45">
        <f>AVERAGE(EV25:EV70,EV24,EV14:EV23,EV13,EV3:EV12)</f>
        <v>1.2162794817739458E-11</v>
      </c>
      <c r="EW71" s="45"/>
      <c r="EX71" s="45"/>
      <c r="EY71" s="45"/>
      <c r="EZ71" s="45"/>
      <c r="FH71" s="105">
        <f>SUM(FH3:FH70)</f>
        <v>3699063</v>
      </c>
      <c r="FI71" s="105">
        <f>SUM(FI3:FI70)</f>
        <v>8692900</v>
      </c>
      <c r="FJ71" s="15"/>
      <c r="FK71" s="15"/>
      <c r="FL71" s="15"/>
      <c r="FM71" s="15"/>
    </row>
    <row r="72" spans="1:170" x14ac:dyDescent="0.25">
      <c r="C72" s="1">
        <v>756</v>
      </c>
      <c r="M72" s="33" t="s">
        <v>158</v>
      </c>
      <c r="P72" s="33" t="s">
        <v>158</v>
      </c>
      <c r="R72" s="33" t="s">
        <v>158</v>
      </c>
      <c r="V72" s="33" t="s">
        <v>158</v>
      </c>
      <c r="W72" s="33"/>
      <c r="AO72" s="58">
        <f>AO71-AN71</f>
        <v>-264348.01094158692</v>
      </c>
      <c r="AP72" s="58">
        <f>AG71-AP71</f>
        <v>113489.1476424979</v>
      </c>
      <c r="AQ72" s="58"/>
      <c r="AR72" s="59"/>
      <c r="AS72" s="59"/>
      <c r="BM72" s="143">
        <f>(BM71/BL71)*100</f>
        <v>99.845559845559848</v>
      </c>
      <c r="BP72">
        <f>BP71/AB71</f>
        <v>3.2772096420745069</v>
      </c>
      <c r="BR72" s="1" t="s">
        <v>285</v>
      </c>
      <c r="BS72" s="1"/>
      <c r="BT72" s="1"/>
      <c r="BU72" s="1"/>
      <c r="BV72" s="1"/>
      <c r="BW72" s="45">
        <f>BW71-BV71</f>
        <v>138684.66972945677</v>
      </c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97">
        <f>STDEV(CJ3:CJ12,CJ13,CJ14:CJ23,CJ24,CJ25:CJ70)</f>
        <v>149.28979998001427</v>
      </c>
      <c r="CK72" s="197">
        <f>STDEV(CK3:CK12,CK13,CK14:CK23,CK24,CK25:CK70)</f>
        <v>148.67584062787819</v>
      </c>
      <c r="CL72" s="108">
        <f>AVERAGE(CL3:CL13,CL14:CL15,CL16:CL23,CL24:CL64,CL65:CL70)</f>
        <v>4.9452421874999981</v>
      </c>
      <c r="CN72" s="197">
        <f>STDEV(CN3:CN12,CN13,CN14:CN23,CN24,CN25:CN70)</f>
        <v>179.22453482758979</v>
      </c>
      <c r="CO72" s="197">
        <f>STDEV(CO3:CO12,CO13,CO14:CO23,CO24,CO25:CO70)</f>
        <v>107.64281468221269</v>
      </c>
      <c r="CP72" s="197"/>
      <c r="CQ72" s="281" t="s">
        <v>367</v>
      </c>
      <c r="CR72" s="197">
        <f>STDEV(CR3:CR12,CR13,CR14:CR23,CR24,CR25:CR70)</f>
        <v>189.47365791858411</v>
      </c>
      <c r="CS72" s="197"/>
      <c r="CW72" s="142">
        <f>BL71+CW71</f>
        <v>7608</v>
      </c>
      <c r="CX72" s="142"/>
      <c r="CY72" s="197">
        <f>STDEV(CY3:CY12,CY13,CY14:CY23,CY24,CY25:CY70)</f>
        <v>148.67522440171956</v>
      </c>
      <c r="CZ72" s="142"/>
      <c r="DA72" s="197">
        <f>STDEV(DA3:DA12,DA13,DA14:DA23,DA24,DA25:DA70)</f>
        <v>2.9133221595254541</v>
      </c>
      <c r="DB72" s="21">
        <f t="shared" si="148"/>
        <v>0.96718286687955368</v>
      </c>
      <c r="DC72" s="198">
        <f>DC71/AB71</f>
        <v>0.43535427319211101</v>
      </c>
      <c r="DD72" s="198">
        <f>DD71/AB71</f>
        <v>0.65631848064280496</v>
      </c>
      <c r="DE72" s="198"/>
      <c r="DF72" s="200"/>
      <c r="DG72" s="200"/>
      <c r="DH72" s="200"/>
      <c r="DI72" s="200"/>
      <c r="DJ72" s="200"/>
      <c r="DK72" s="200">
        <f>DQ71/AB71</f>
        <v>0.54200146092037982</v>
      </c>
      <c r="DL72" s="200"/>
      <c r="DM72" s="200"/>
      <c r="DN72" s="200"/>
      <c r="DO72" s="200"/>
      <c r="DP72" s="200"/>
      <c r="DQ72" s="200"/>
      <c r="DR72" s="200"/>
      <c r="DS72" s="200"/>
      <c r="DT72" s="200">
        <f>STDEV(DT25:DT70,DT24,DT14:DT23,DT13,DT3:DT12)</f>
        <v>32.338263510904071</v>
      </c>
      <c r="DU72" s="200">
        <f>STDEV(DU25:DU70,DU24,DU14:DU23,DU13,DU3:DU12)</f>
        <v>23.055777676634783</v>
      </c>
      <c r="DV72" s="200">
        <f>STDEV(DV25:DV70,DV24,DV14:DV23,DV13,DV3:DV12)</f>
        <v>19.597973701826046</v>
      </c>
      <c r="DW72" s="200"/>
      <c r="DX72" s="200"/>
      <c r="DY72" s="200"/>
      <c r="DZ72" s="200"/>
      <c r="EA72" s="200"/>
      <c r="EB72" s="200" t="s">
        <v>367</v>
      </c>
      <c r="EL72" s="270" t="s">
        <v>367</v>
      </c>
      <c r="EM72" s="127">
        <f>EM71/AB71</f>
        <v>1900.6062819576332</v>
      </c>
      <c r="EN72" s="127">
        <f>EN71/AB71</f>
        <v>2578.0631848064281</v>
      </c>
      <c r="EO72" s="127"/>
      <c r="EP72" s="127">
        <f>EQ71/AB71</f>
        <v>3724.5058436815193</v>
      </c>
      <c r="EQ72" s="127"/>
      <c r="ER72" s="127"/>
      <c r="ES72" s="24"/>
      <c r="ET72" s="70">
        <f>STDEV(ET25:ET70,ET24,ET14:ET23,ET13,ET3:ET12)</f>
        <v>250119.25354951073</v>
      </c>
      <c r="EU72" s="70">
        <f>STDEV(EU25:EU70,EU24,EU14:EU23,EU13,EU3:EU12)</f>
        <v>417920.40446337743</v>
      </c>
      <c r="EV72" s="70">
        <f>STDEV(EV25:EV70,EV24,EV14:EV23,EV13,EV3:EV12)</f>
        <v>217150.65898341167</v>
      </c>
      <c r="EW72" s="70"/>
      <c r="EX72" s="70"/>
      <c r="EY72" s="70"/>
      <c r="EZ72" s="70"/>
      <c r="FB72" s="1" t="s">
        <v>255</v>
      </c>
      <c r="FC72" s="28">
        <f>AVERAGE(FC3:FC13,FC14:FC15,FC16:FC23,FC24:FC64,FC65:FC70)</f>
        <v>972.79093749999993</v>
      </c>
      <c r="FH72" s="15"/>
      <c r="FI72" s="15"/>
      <c r="FJ72" s="15"/>
      <c r="FK72" s="15"/>
      <c r="FL72" s="15"/>
      <c r="FM72" s="15"/>
    </row>
    <row r="73" spans="1:170" ht="18.75" x14ac:dyDescent="0.3">
      <c r="A73" s="13"/>
      <c r="C73" s="1">
        <f>C72/C71</f>
        <v>0.28031145717463851</v>
      </c>
      <c r="M73" s="21">
        <f>SUM(M3:M70)</f>
        <v>63.790803576165885</v>
      </c>
      <c r="P73" s="21">
        <f>SUM(P3:P70)</f>
        <v>14.767931825344183</v>
      </c>
      <c r="R73" s="21">
        <f>SUM(R3:R70)</f>
        <v>51.53508563846048</v>
      </c>
      <c r="V73" s="28">
        <f>SUM(V3:V70)</f>
        <v>77873.104278001527</v>
      </c>
      <c r="W73" s="28"/>
      <c r="BR73" s="1" t="s">
        <v>252</v>
      </c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42"/>
      <c r="CK73" s="1"/>
      <c r="CL73">
        <f>STDEV(CL3:CL13,CL14:CL15,CL16:CL23,CL24:CL64,CL65:CL70)</f>
        <v>111.93727283858449</v>
      </c>
      <c r="DF73" s="325" t="s">
        <v>514</v>
      </c>
      <c r="DG73" s="24">
        <f>DG71/AE71</f>
        <v>3.2966640190627481</v>
      </c>
      <c r="DH73" s="24"/>
      <c r="DI73" s="15"/>
      <c r="DJ73" s="15"/>
      <c r="DK73" s="15"/>
      <c r="DL73" s="325" t="s">
        <v>514</v>
      </c>
      <c r="DM73" s="24">
        <f>DM71/AE71</f>
        <v>0.29070691024622719</v>
      </c>
      <c r="DN73" s="15"/>
      <c r="DO73" s="15"/>
      <c r="DP73" s="15"/>
      <c r="DQ73" s="15"/>
      <c r="DR73" s="15"/>
      <c r="EM73" s="31"/>
      <c r="EN73" s="31"/>
      <c r="EO73" s="31"/>
      <c r="EP73" s="31"/>
      <c r="EQ73" s="31"/>
      <c r="ER73" s="31"/>
      <c r="FB73" s="1" t="s">
        <v>252</v>
      </c>
      <c r="FC73">
        <f>STDEV(FC3:FC13,FC14:FC15,FC16:FC23,FC24:FC64,FC65:FC70)</f>
        <v>170256.53140303786</v>
      </c>
      <c r="FH73" s="15"/>
      <c r="FI73" s="325" t="s">
        <v>514</v>
      </c>
      <c r="FJ73" s="66">
        <f>FI71/AE71</f>
        <v>3452.3034154090547</v>
      </c>
      <c r="FK73" s="15"/>
      <c r="FL73" s="15"/>
      <c r="FM73" s="15"/>
    </row>
    <row r="74" spans="1:170" ht="18.75" x14ac:dyDescent="0.3">
      <c r="A74" s="13"/>
      <c r="BK74" s="249" t="s">
        <v>367</v>
      </c>
      <c r="BM74" t="s">
        <v>324</v>
      </c>
      <c r="BP74">
        <f>BP71/AB71</f>
        <v>3.2772096420745069</v>
      </c>
      <c r="BS74">
        <f>BS71/AB71</f>
        <v>4.2987582176771362</v>
      </c>
      <c r="BT74">
        <f>BT71/AB71</f>
        <v>2.2651570489408326</v>
      </c>
      <c r="CC74">
        <f>CD71/AB71</f>
        <v>4.0021913805697586</v>
      </c>
      <c r="CJ74" s="108"/>
      <c r="CQ74" s="270" t="s">
        <v>399</v>
      </c>
      <c r="CV74" s="199" t="s">
        <v>297</v>
      </c>
      <c r="DB74" s="238" t="s">
        <v>399</v>
      </c>
      <c r="DC74" s="188">
        <v>0.39566000000000001</v>
      </c>
      <c r="DD74" s="188">
        <v>0.58135130000000002</v>
      </c>
      <c r="DE74" s="188"/>
      <c r="DF74" s="52"/>
      <c r="DG74" s="188" t="s">
        <v>517</v>
      </c>
      <c r="DH74" s="323">
        <f>AVERAGE(DI3:DI70)</f>
        <v>0.9505138968925716</v>
      </c>
      <c r="DI74" s="52"/>
      <c r="DJ74" s="52"/>
      <c r="DK74" s="52">
        <v>0.49648599999999998</v>
      </c>
      <c r="DL74" s="52"/>
      <c r="DM74" s="188" t="s">
        <v>517</v>
      </c>
      <c r="DN74" s="70">
        <f>AVERAGE(DO3:DO70)</f>
        <v>1.0185418769988945</v>
      </c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 t="s">
        <v>399</v>
      </c>
      <c r="EI74" s="199"/>
      <c r="EL74" s="270" t="s">
        <v>399</v>
      </c>
      <c r="EM74" s="127">
        <v>1755.66</v>
      </c>
      <c r="EN74" s="127">
        <v>2467.5970000000002</v>
      </c>
      <c r="EO74" s="127"/>
      <c r="EP74" s="127">
        <v>3216.02</v>
      </c>
      <c r="EQ74" s="127"/>
      <c r="ER74" s="127"/>
      <c r="ES74" s="15"/>
      <c r="ET74" s="15"/>
      <c r="EU74" s="15"/>
      <c r="EV74" s="15"/>
      <c r="EW74" s="15"/>
      <c r="EX74" s="15"/>
      <c r="EY74" s="15"/>
      <c r="EZ74" s="15"/>
      <c r="FH74" s="15"/>
      <c r="FI74" s="15"/>
      <c r="FJ74" s="188" t="s">
        <v>517</v>
      </c>
      <c r="FK74" s="24">
        <f>AVERAGE(FK3:FK70)</f>
        <v>0.79073376722410516</v>
      </c>
      <c r="FL74" s="15"/>
      <c r="FM74" s="15"/>
    </row>
    <row r="75" spans="1:170" ht="18.75" x14ac:dyDescent="0.3">
      <c r="A75" s="13"/>
      <c r="BK75" s="249" t="s">
        <v>399</v>
      </c>
      <c r="BM75" s="233" t="s">
        <v>325</v>
      </c>
      <c r="BP75">
        <v>3.1361629999999998</v>
      </c>
      <c r="BS75">
        <v>4.263115</v>
      </c>
      <c r="BT75">
        <v>2.1755900000000001</v>
      </c>
      <c r="CC75">
        <v>3.871337</v>
      </c>
      <c r="CJ75" s="108"/>
      <c r="DG75" s="188" t="s">
        <v>518</v>
      </c>
      <c r="DH75" s="327">
        <f>STDEV(DI3:DI70)</f>
        <v>0.87459249810987183</v>
      </c>
      <c r="DM75" s="188" t="s">
        <v>518</v>
      </c>
      <c r="DN75" s="44">
        <f>STDEV(DO3:DO70)</f>
        <v>2.0847490015586971</v>
      </c>
      <c r="EM75">
        <v>2023</v>
      </c>
      <c r="EP75">
        <v>2024</v>
      </c>
      <c r="FH75" s="15"/>
      <c r="FI75" s="15"/>
      <c r="FJ75" s="188" t="s">
        <v>518</v>
      </c>
      <c r="FK75" s="24">
        <f>STDEV(FK3:FK70)</f>
        <v>1.7722241125188785</v>
      </c>
      <c r="FL75" s="15"/>
      <c r="FM75" s="15"/>
    </row>
    <row r="76" spans="1:170" ht="18.75" x14ac:dyDescent="0.3">
      <c r="A76" s="13"/>
      <c r="BM76" t="s">
        <v>362</v>
      </c>
      <c r="BT76">
        <v>2023</v>
      </c>
      <c r="CC76">
        <v>2024</v>
      </c>
      <c r="CJ76" s="108"/>
      <c r="FH76" s="15"/>
      <c r="FI76" s="15"/>
      <c r="FJ76" s="15"/>
      <c r="FK76" s="15"/>
      <c r="FL76" s="15"/>
      <c r="FM76" s="15"/>
    </row>
    <row r="77" spans="1:170" ht="18.75" x14ac:dyDescent="0.3">
      <c r="A77" s="13"/>
      <c r="CJ77" s="108"/>
    </row>
    <row r="78" spans="1:170" ht="18.75" x14ac:dyDescent="0.3">
      <c r="A78" s="13"/>
      <c r="CJ78" s="108"/>
    </row>
    <row r="79" spans="1:170" ht="18.75" x14ac:dyDescent="0.3">
      <c r="A79" s="13"/>
      <c r="CJ79" s="108"/>
    </row>
    <row r="80" spans="1:170" ht="18.75" x14ac:dyDescent="0.3">
      <c r="A80" s="13"/>
      <c r="CJ80" s="108"/>
    </row>
    <row r="81" spans="1:88" ht="18.75" x14ac:dyDescent="0.3">
      <c r="A81" s="13"/>
      <c r="CJ81" s="108"/>
    </row>
    <row r="82" spans="1:88" ht="18.75" x14ac:dyDescent="0.3">
      <c r="A82" s="13"/>
      <c r="CJ82" s="108"/>
    </row>
    <row r="83" spans="1:88" ht="18.75" x14ac:dyDescent="0.3">
      <c r="A83" s="13"/>
      <c r="CJ83" s="108"/>
    </row>
    <row r="84" spans="1:88" ht="18.75" x14ac:dyDescent="0.3">
      <c r="A84" s="13"/>
      <c r="CJ84" s="108"/>
    </row>
    <row r="85" spans="1:88" ht="18.75" x14ac:dyDescent="0.3">
      <c r="A85" s="13"/>
      <c r="CJ85" s="108"/>
    </row>
    <row r="86" spans="1:88" ht="18.75" x14ac:dyDescent="0.3">
      <c r="A86" s="13"/>
      <c r="CJ86" s="108"/>
    </row>
    <row r="87" spans="1:88" ht="18.75" x14ac:dyDescent="0.3">
      <c r="A87" s="13"/>
      <c r="CJ87" s="108"/>
    </row>
    <row r="88" spans="1:88" ht="18.75" x14ac:dyDescent="0.3">
      <c r="A88" s="13"/>
      <c r="CJ88" s="108"/>
    </row>
    <row r="89" spans="1:88" ht="18.75" x14ac:dyDescent="0.3">
      <c r="A89" s="13"/>
      <c r="CJ89" s="108"/>
    </row>
    <row r="90" spans="1:88" ht="18.75" x14ac:dyDescent="0.3">
      <c r="A90" s="13"/>
      <c r="CJ90" s="108"/>
    </row>
    <row r="91" spans="1:88" ht="18.75" x14ac:dyDescent="0.3">
      <c r="A91" s="13"/>
      <c r="CJ91" s="108"/>
    </row>
    <row r="92" spans="1:88" ht="18.75" x14ac:dyDescent="0.3">
      <c r="A92" s="13"/>
    </row>
    <row r="93" spans="1:88" ht="18.75" x14ac:dyDescent="0.3">
      <c r="A93" s="13"/>
    </row>
    <row r="94" spans="1:88" ht="18.75" x14ac:dyDescent="0.3">
      <c r="A94" s="13"/>
    </row>
    <row r="95" spans="1:88" ht="18.75" x14ac:dyDescent="0.3">
      <c r="A95" s="13"/>
    </row>
    <row r="96" spans="1:88" ht="18.75" x14ac:dyDescent="0.3">
      <c r="A96" s="13"/>
    </row>
    <row r="97" spans="1:1" ht="18.75" x14ac:dyDescent="0.3">
      <c r="A97" s="13"/>
    </row>
  </sheetData>
  <dataValidations disablePrompts="1" count="1">
    <dataValidation type="list" showInputMessage="1" showErrorMessage="1" sqref="D1:J1">
      <formula1>$A$73:$A$97</formula1>
    </dataValidation>
  </dataValidations>
  <pageMargins left="0.75" right="0.75" top="1" bottom="1" header="0.5" footer="0.5"/>
  <pageSetup paperSize="9" orientation="portrait" r:id="rId1"/>
  <ignoredErrors>
    <ignoredError sqref="R3:R7 R9:R11 R13 R65:R70 R24 R26:R27 R43:R46 DA3:DA11 DA13 R14:R23 DA14:DA23 DA24 DA43:DA46 R12 DA12 DA25:DA41 R29:R41 R47:R64 DA47:DA64 DA65:DA72" formula="1"/>
    <ignoredError sqref="C74 C3:C7 C65:C71 C26:C27 C43:C46 C9:C24 C29:C41 C47:C6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60"/>
  <sheetViews>
    <sheetView topLeftCell="C1" workbookViewId="0">
      <pane ySplit="2" topLeftCell="A14" activePane="bottomLeft" state="frozen"/>
      <selection pane="bottomLeft" activeCell="BL35" sqref="BL35"/>
    </sheetView>
  </sheetViews>
  <sheetFormatPr defaultColWidth="8.7109375" defaultRowHeight="15" x14ac:dyDescent="0.25"/>
  <cols>
    <col min="1" max="1" width="39.85546875" style="365" bestFit="1" customWidth="1"/>
    <col min="2" max="2" width="57.140625" style="365" bestFit="1" customWidth="1"/>
    <col min="3" max="4" width="9.140625" style="365" customWidth="1"/>
    <col min="5" max="7" width="9.140625" style="365" hidden="1" customWidth="1"/>
    <col min="8" max="8" width="16.5703125" style="365" hidden="1" customWidth="1"/>
    <col min="9" max="9" width="6.42578125" style="368" hidden="1" customWidth="1"/>
    <col min="10" max="10" width="14.85546875" style="365" hidden="1" customWidth="1"/>
    <col min="11" max="11" width="11.42578125" style="365" hidden="1" customWidth="1"/>
    <col min="12" max="12" width="8.5703125" style="365" hidden="1" customWidth="1"/>
    <col min="13" max="13" width="10" style="365" hidden="1" customWidth="1"/>
    <col min="14" max="14" width="12.140625" style="365" hidden="1" customWidth="1"/>
    <col min="15" max="15" width="12.85546875" style="365" hidden="1" customWidth="1"/>
    <col min="16" max="17" width="8.5703125" style="365" hidden="1" customWidth="1"/>
    <col min="18" max="18" width="8.5703125" style="365" customWidth="1"/>
    <col min="19" max="19" width="9.5703125" style="365" hidden="1" customWidth="1"/>
    <col min="20" max="20" width="9.85546875" style="365" bestFit="1" customWidth="1"/>
    <col min="21" max="21" width="11.85546875" style="365" hidden="1" customWidth="1"/>
    <col min="22" max="22" width="11.85546875" style="368" hidden="1" customWidth="1"/>
    <col min="23" max="23" width="15.42578125" style="368" hidden="1" customWidth="1"/>
    <col min="24" max="24" width="14.5703125" style="368" hidden="1" customWidth="1"/>
    <col min="25" max="25" width="9.85546875" style="368" hidden="1" customWidth="1"/>
    <col min="26" max="26" width="11" style="368" hidden="1" customWidth="1"/>
    <col min="27" max="27" width="11" style="368" customWidth="1"/>
    <col min="28" max="28" width="11.42578125" style="368" hidden="1" customWidth="1"/>
    <col min="29" max="29" width="13.42578125" style="368" hidden="1" customWidth="1"/>
    <col min="30" max="30" width="11.140625" style="365" hidden="1" customWidth="1"/>
    <col min="31" max="31" width="11.5703125" style="365" hidden="1" customWidth="1"/>
    <col min="32" max="32" width="12.5703125" style="365" hidden="1" customWidth="1"/>
    <col min="33" max="33" width="16.5703125" style="365" hidden="1" customWidth="1"/>
    <col min="34" max="34" width="14.42578125" style="365" hidden="1" customWidth="1"/>
    <col min="35" max="36" width="0" style="365" hidden="1" customWidth="1"/>
    <col min="37" max="37" width="10" style="365" hidden="1" customWidth="1"/>
    <col min="38" max="39" width="0" style="365" hidden="1" customWidth="1"/>
    <col min="40" max="44" width="14.5703125" style="365" hidden="1" customWidth="1"/>
    <col min="45" max="45" width="12.5703125" style="365" hidden="1" customWidth="1"/>
    <col min="46" max="46" width="17.5703125" style="365" hidden="1" customWidth="1"/>
    <col min="47" max="49" width="15.5703125" style="365" hidden="1" customWidth="1"/>
    <col min="50" max="50" width="15.140625" style="365" hidden="1" customWidth="1"/>
    <col min="51" max="51" width="18.42578125" style="365" hidden="1" customWidth="1"/>
    <col min="52" max="52" width="0" style="365" hidden="1" customWidth="1"/>
    <col min="53" max="53" width="12.140625" style="365" hidden="1" customWidth="1"/>
    <col min="54" max="54" width="10" style="365" hidden="1" customWidth="1"/>
    <col min="55" max="55" width="19.140625" style="365" hidden="1" customWidth="1"/>
    <col min="56" max="56" width="7.140625" style="365" hidden="1" customWidth="1"/>
    <col min="57" max="57" width="0" style="365" hidden="1" customWidth="1"/>
    <col min="58" max="58" width="11.85546875" style="365" hidden="1" customWidth="1"/>
    <col min="59" max="59" width="12" style="365" hidden="1" customWidth="1"/>
    <col min="60" max="60" width="9.5703125" style="365" hidden="1" customWidth="1"/>
    <col min="61" max="62" width="9.5703125" style="365" customWidth="1"/>
    <col min="63" max="63" width="11" style="365" bestFit="1" customWidth="1"/>
    <col min="64" max="64" width="9.5703125" style="365" customWidth="1"/>
    <col min="65" max="65" width="11.28515625" style="365" bestFit="1" customWidth="1"/>
    <col min="66" max="66" width="11.7109375" style="365" bestFit="1" customWidth="1"/>
    <col min="67" max="67" width="12.5703125" style="365" bestFit="1" customWidth="1"/>
    <col min="68" max="69" width="9.5703125" style="365" customWidth="1"/>
    <col min="70" max="70" width="9.5703125" style="365" hidden="1" customWidth="1"/>
    <col min="71" max="71" width="10.140625" style="365" hidden="1" customWidth="1"/>
    <col min="72" max="72" width="14" style="365" hidden="1" customWidth="1"/>
    <col min="73" max="74" width="12.42578125" style="365" hidden="1" customWidth="1"/>
    <col min="75" max="75" width="13.140625" style="365" hidden="1" customWidth="1"/>
    <col min="76" max="76" width="14.5703125" style="365" hidden="1" customWidth="1"/>
    <col min="77" max="77" width="18.140625" style="365" hidden="1" customWidth="1"/>
    <col min="78" max="78" width="18" style="365" hidden="1" customWidth="1"/>
    <col min="79" max="79" width="18.85546875" style="365" hidden="1" customWidth="1"/>
    <col min="80" max="80" width="18.5703125" style="365" hidden="1" customWidth="1"/>
    <col min="81" max="81" width="12.5703125" style="365" hidden="1" customWidth="1"/>
    <col min="82" max="82" width="17.42578125" style="365" hidden="1" customWidth="1"/>
    <col min="83" max="83" width="16.5703125" style="365" hidden="1" customWidth="1"/>
    <col min="84" max="84" width="18.42578125" style="365" hidden="1" customWidth="1"/>
    <col min="85" max="85" width="11.85546875" style="365" hidden="1" customWidth="1"/>
    <col min="86" max="86" width="15.5703125" style="365" hidden="1" customWidth="1"/>
    <col min="87" max="87" width="12.42578125" style="372" hidden="1" customWidth="1"/>
    <col min="88" max="88" width="18.42578125" style="372" hidden="1" customWidth="1"/>
    <col min="89" max="90" width="10.42578125" style="365" hidden="1" customWidth="1"/>
    <col min="91" max="91" width="11.42578125" style="365" hidden="1" customWidth="1"/>
    <col min="92" max="92" width="10.42578125" style="365" hidden="1" customWidth="1"/>
    <col min="93" max="97" width="10.42578125" style="365" customWidth="1"/>
    <col min="98" max="98" width="6.5703125" style="365" bestFit="1" customWidth="1"/>
    <col min="99" max="100" width="8.85546875" style="365" hidden="1" customWidth="1"/>
    <col min="101" max="102" width="10.42578125" style="365" hidden="1" customWidth="1"/>
    <col min="103" max="103" width="12.85546875" style="365" hidden="1" customWidth="1"/>
    <col min="104" max="104" width="13.5703125" style="365" hidden="1" customWidth="1"/>
    <col min="105" max="105" width="16.85546875" style="365" hidden="1" customWidth="1"/>
    <col min="106" max="106" width="17.5703125" style="365" hidden="1" customWidth="1"/>
    <col min="107" max="107" width="11.5703125" style="365" hidden="1" customWidth="1"/>
    <col min="108" max="108" width="15.85546875" style="365" hidden="1" customWidth="1"/>
    <col min="109" max="109" width="10.140625" style="368" hidden="1" customWidth="1"/>
    <col min="110" max="111" width="10" style="368" hidden="1" customWidth="1"/>
    <col min="112" max="112" width="8.42578125" style="368" hidden="1" customWidth="1"/>
    <col min="113" max="113" width="8.42578125" style="368" customWidth="1"/>
    <col min="114" max="115" width="9.42578125" style="368" bestFit="1" customWidth="1"/>
    <col min="116" max="116" width="10.140625" style="368" bestFit="1" customWidth="1"/>
    <col min="117" max="117" width="8.42578125" style="368" bestFit="1" customWidth="1"/>
    <col min="118" max="118" width="8.42578125" style="368" customWidth="1"/>
    <col min="119" max="119" width="8.42578125" style="368" hidden="1" customWidth="1"/>
    <col min="120" max="120" width="9.85546875" style="368" hidden="1" customWidth="1"/>
    <col min="121" max="121" width="11.140625" style="368" hidden="1" customWidth="1"/>
    <col min="122" max="122" width="7.5703125" style="368" hidden="1" customWidth="1"/>
    <col min="123" max="124" width="0" style="365" hidden="1" customWidth="1"/>
    <col min="125" max="125" width="10.5703125" style="372" hidden="1" customWidth="1"/>
    <col min="126" max="126" width="6.42578125" style="365" hidden="1" customWidth="1"/>
    <col min="127" max="127" width="12.5703125" style="365" hidden="1" customWidth="1"/>
    <col min="128" max="128" width="0" style="365" hidden="1" customWidth="1"/>
    <col min="129" max="129" width="15.85546875" style="365" hidden="1" customWidth="1"/>
    <col min="130" max="130" width="0" style="365" hidden="1" customWidth="1"/>
    <col min="131" max="131" width="7.140625" style="373" hidden="1" customWidth="1"/>
    <col min="132" max="132" width="10.5703125" style="373" hidden="1" customWidth="1"/>
    <col min="133" max="133" width="8.42578125" style="373" customWidth="1"/>
    <col min="134" max="135" width="9.42578125" style="373" hidden="1" customWidth="1"/>
    <col min="136" max="136" width="9.5703125" style="373" hidden="1" customWidth="1"/>
    <col min="137" max="137" width="13.5703125" style="373" hidden="1" customWidth="1"/>
    <col min="138" max="138" width="14.42578125" style="373" hidden="1" customWidth="1"/>
    <col min="139" max="139" width="10.85546875" style="373" hidden="1" customWidth="1"/>
    <col min="140" max="140" width="10.5703125" style="373" hidden="1" customWidth="1"/>
    <col min="141" max="141" width="12.42578125" style="373" hidden="1" customWidth="1"/>
    <col min="142" max="142" width="9.140625" style="374" hidden="1" customWidth="1"/>
    <col min="143" max="143" width="10.5703125" style="373" hidden="1" customWidth="1"/>
    <col min="144" max="144" width="14.85546875" style="365" hidden="1" customWidth="1"/>
    <col min="145" max="145" width="11.85546875" style="365" hidden="1" customWidth="1"/>
    <col min="146" max="146" width="15.5703125" style="365" hidden="1" customWidth="1"/>
    <col min="147" max="147" width="0" style="365" hidden="1" customWidth="1"/>
    <col min="148" max="148" width="13.85546875" style="365" hidden="1" customWidth="1"/>
    <col min="149" max="149" width="0" style="368" hidden="1" customWidth="1"/>
    <col min="150" max="150" width="11.5703125" style="365" hidden="1" customWidth="1"/>
    <col min="151" max="151" width="10.42578125" style="365" hidden="1" customWidth="1"/>
    <col min="152" max="152" width="8.140625" style="365" bestFit="1" customWidth="1"/>
    <col min="153" max="153" width="10.42578125" style="365" bestFit="1" customWidth="1"/>
    <col min="154" max="154" width="11" style="365" bestFit="1" customWidth="1"/>
    <col min="155" max="155" width="11.7109375" style="365" bestFit="1" customWidth="1"/>
    <col min="156" max="156" width="10" style="365" bestFit="1" customWidth="1"/>
    <col min="157" max="157" width="8.28515625" style="368" bestFit="1" customWidth="1"/>
    <col min="158" max="158" width="0" style="365" hidden="1" customWidth="1"/>
    <col min="159" max="16384" width="8.7109375" style="365"/>
  </cols>
  <sheetData>
    <row r="1" spans="1:158" ht="60" x14ac:dyDescent="0.25">
      <c r="C1" s="377"/>
      <c r="D1" s="377"/>
      <c r="E1" s="366" t="s">
        <v>6</v>
      </c>
      <c r="F1" s="367" t="s">
        <v>7</v>
      </c>
      <c r="G1" s="366" t="s">
        <v>8</v>
      </c>
      <c r="H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AA1" s="441" t="s">
        <v>551</v>
      </c>
      <c r="AD1" s="368"/>
      <c r="AE1" s="368"/>
      <c r="AF1" s="368"/>
      <c r="AG1" s="368"/>
      <c r="AH1" s="368"/>
      <c r="AI1" s="368"/>
      <c r="AJ1" s="368"/>
      <c r="AM1" s="369">
        <v>7.2700000000000001E-2</v>
      </c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70"/>
      <c r="AY1" s="370"/>
      <c r="AZ1" s="371"/>
      <c r="BA1" s="370"/>
      <c r="BB1" s="371"/>
      <c r="BC1" s="371"/>
      <c r="BD1" s="371"/>
      <c r="BI1" s="450">
        <v>551344</v>
      </c>
    </row>
    <row r="2" spans="1:158" x14ac:dyDescent="0.25">
      <c r="A2" s="375" t="s">
        <v>0</v>
      </c>
      <c r="B2" s="375" t="s">
        <v>1</v>
      </c>
      <c r="C2" s="376" t="s">
        <v>313</v>
      </c>
      <c r="D2" s="376" t="s">
        <v>312</v>
      </c>
      <c r="H2" s="370" t="s">
        <v>204</v>
      </c>
      <c r="I2" s="370" t="s">
        <v>333</v>
      </c>
      <c r="J2" s="370" t="s">
        <v>287</v>
      </c>
      <c r="K2" s="377" t="s">
        <v>155</v>
      </c>
      <c r="L2" s="370" t="s">
        <v>164</v>
      </c>
      <c r="M2" s="370" t="s">
        <v>360</v>
      </c>
      <c r="N2" s="370" t="s">
        <v>239</v>
      </c>
      <c r="O2" s="378" t="s">
        <v>277</v>
      </c>
      <c r="P2" s="377" t="s">
        <v>159</v>
      </c>
      <c r="Q2" s="370"/>
      <c r="R2" s="370" t="s">
        <v>504</v>
      </c>
      <c r="S2" s="370" t="s">
        <v>398</v>
      </c>
      <c r="T2" s="370" t="s">
        <v>360</v>
      </c>
      <c r="U2" s="370" t="s">
        <v>396</v>
      </c>
      <c r="V2" s="370" t="s">
        <v>397</v>
      </c>
      <c r="W2" s="370" t="s">
        <v>409</v>
      </c>
      <c r="X2" s="370" t="s">
        <v>412</v>
      </c>
      <c r="Y2" s="370" t="s">
        <v>444</v>
      </c>
      <c r="Z2" s="370" t="s">
        <v>474</v>
      </c>
      <c r="AA2" s="370" t="s">
        <v>475</v>
      </c>
      <c r="AB2" s="370" t="s">
        <v>471</v>
      </c>
      <c r="AC2" s="370" t="s">
        <v>433</v>
      </c>
      <c r="AD2" s="370" t="s">
        <v>358</v>
      </c>
      <c r="AE2" s="370" t="s">
        <v>290</v>
      </c>
      <c r="AF2" s="370" t="s">
        <v>178</v>
      </c>
      <c r="AG2" s="370" t="s">
        <v>162</v>
      </c>
      <c r="AH2" s="370" t="s">
        <v>161</v>
      </c>
      <c r="AI2" s="370" t="s">
        <v>153</v>
      </c>
      <c r="AJ2" s="370" t="s">
        <v>154</v>
      </c>
      <c r="AK2" s="371" t="s">
        <v>155</v>
      </c>
      <c r="AL2" s="371" t="s">
        <v>159</v>
      </c>
      <c r="AM2" s="371"/>
      <c r="AN2" s="371" t="s">
        <v>394</v>
      </c>
      <c r="AO2" s="371" t="s">
        <v>408</v>
      </c>
      <c r="AP2" s="371" t="s">
        <v>411</v>
      </c>
      <c r="AQ2" s="371" t="s">
        <v>470</v>
      </c>
      <c r="AR2" s="371" t="s">
        <v>432</v>
      </c>
      <c r="AS2" s="371" t="s">
        <v>357</v>
      </c>
      <c r="AT2" s="371" t="s">
        <v>289</v>
      </c>
      <c r="AU2" s="371" t="s">
        <v>393</v>
      </c>
      <c r="AV2" s="371" t="s">
        <v>407</v>
      </c>
      <c r="AW2" s="371" t="s">
        <v>410</v>
      </c>
      <c r="AX2" s="379"/>
      <c r="AY2" s="379"/>
      <c r="AZ2" s="380" t="s">
        <v>288</v>
      </c>
      <c r="BA2" s="381"/>
      <c r="BB2" s="371" t="s">
        <v>220</v>
      </c>
      <c r="BC2" s="371" t="s">
        <v>314</v>
      </c>
      <c r="BD2" s="371" t="s">
        <v>233</v>
      </c>
      <c r="BE2" s="371" t="s">
        <v>221</v>
      </c>
      <c r="BF2" s="371" t="s">
        <v>334</v>
      </c>
      <c r="BG2" s="371" t="s">
        <v>376</v>
      </c>
      <c r="BH2" s="371" t="s">
        <v>422</v>
      </c>
      <c r="BI2" s="371"/>
      <c r="BJ2" s="52" t="s">
        <v>548</v>
      </c>
      <c r="BK2" s="52" t="s">
        <v>549</v>
      </c>
      <c r="BL2" s="52" t="s">
        <v>550</v>
      </c>
      <c r="BM2" s="52" t="s">
        <v>546</v>
      </c>
      <c r="BN2" s="52" t="s">
        <v>545</v>
      </c>
      <c r="BO2" s="371"/>
      <c r="BP2" s="371"/>
      <c r="BQ2" s="371" t="s">
        <v>445</v>
      </c>
      <c r="BR2" s="371" t="s">
        <v>446</v>
      </c>
      <c r="BS2" s="371" t="s">
        <v>462</v>
      </c>
      <c r="BT2" s="371" t="s">
        <v>380</v>
      </c>
      <c r="BU2" s="371" t="s">
        <v>423</v>
      </c>
      <c r="BV2" s="371" t="s">
        <v>463</v>
      </c>
      <c r="BW2" s="371" t="s">
        <v>429</v>
      </c>
      <c r="BX2" s="371" t="s">
        <v>382</v>
      </c>
      <c r="BY2" s="371" t="s">
        <v>298</v>
      </c>
      <c r="BZ2" s="371" t="s">
        <v>299</v>
      </c>
      <c r="CA2" s="371" t="s">
        <v>300</v>
      </c>
      <c r="CB2" s="371" t="s">
        <v>301</v>
      </c>
      <c r="CC2" s="371" t="s">
        <v>381</v>
      </c>
      <c r="CD2" s="371" t="s">
        <v>318</v>
      </c>
      <c r="CE2" s="371" t="s">
        <v>319</v>
      </c>
      <c r="CF2" s="371" t="s">
        <v>315</v>
      </c>
      <c r="CG2" s="371" t="s">
        <v>222</v>
      </c>
      <c r="CH2" s="371" t="s">
        <v>235</v>
      </c>
      <c r="CI2" s="382" t="s">
        <v>223</v>
      </c>
      <c r="CJ2" s="382" t="s">
        <v>236</v>
      </c>
      <c r="CK2" s="371" t="s">
        <v>320</v>
      </c>
      <c r="CL2" s="371" t="s">
        <v>464</v>
      </c>
      <c r="CM2" s="371" t="s">
        <v>430</v>
      </c>
      <c r="CN2" s="371" t="s">
        <v>303</v>
      </c>
      <c r="CO2" s="371" t="s">
        <v>512</v>
      </c>
      <c r="CP2" s="371" t="s">
        <v>513</v>
      </c>
      <c r="CQ2" s="371" t="s">
        <v>515</v>
      </c>
      <c r="CR2" s="371" t="s">
        <v>516</v>
      </c>
      <c r="CS2" s="371" t="s">
        <v>519</v>
      </c>
      <c r="CT2" s="371" t="s">
        <v>455</v>
      </c>
      <c r="CU2" s="371" t="s">
        <v>456</v>
      </c>
      <c r="CV2" s="371" t="s">
        <v>485</v>
      </c>
      <c r="CW2" s="371" t="s">
        <v>305</v>
      </c>
      <c r="CX2" s="371" t="s">
        <v>400</v>
      </c>
      <c r="CY2" s="371" t="s">
        <v>414</v>
      </c>
      <c r="CZ2" s="371" t="s">
        <v>415</v>
      </c>
      <c r="DA2" s="371" t="s">
        <v>364</v>
      </c>
      <c r="DB2" s="371" t="s">
        <v>365</v>
      </c>
      <c r="DC2" s="371" t="s">
        <v>416</v>
      </c>
      <c r="DD2" s="371" t="s">
        <v>366</v>
      </c>
      <c r="DE2" s="370" t="s">
        <v>479</v>
      </c>
      <c r="DF2" s="370" t="s">
        <v>304</v>
      </c>
      <c r="DG2" s="370" t="s">
        <v>480</v>
      </c>
      <c r="DH2" s="370" t="s">
        <v>442</v>
      </c>
      <c r="DI2" s="370" t="s">
        <v>522</v>
      </c>
      <c r="DJ2" s="370" t="s">
        <v>523</v>
      </c>
      <c r="DK2" s="370" t="s">
        <v>524</v>
      </c>
      <c r="DL2" s="370" t="s">
        <v>525</v>
      </c>
      <c r="DM2" s="370" t="s">
        <v>526</v>
      </c>
      <c r="DN2" s="370" t="s">
        <v>527</v>
      </c>
      <c r="DO2" s="370" t="s">
        <v>481</v>
      </c>
      <c r="DP2" s="370" t="s">
        <v>443</v>
      </c>
      <c r="DQ2" s="370" t="s">
        <v>417</v>
      </c>
      <c r="DR2" s="370" t="s">
        <v>306</v>
      </c>
      <c r="DS2" s="371" t="s">
        <v>229</v>
      </c>
      <c r="DT2" s="371" t="s">
        <v>231</v>
      </c>
      <c r="DU2" s="382" t="s">
        <v>230</v>
      </c>
      <c r="DV2" s="371" t="s">
        <v>232</v>
      </c>
      <c r="DW2" s="371" t="s">
        <v>270</v>
      </c>
      <c r="DX2" s="371" t="s">
        <v>224</v>
      </c>
      <c r="DY2" s="371" t="s">
        <v>264</v>
      </c>
      <c r="DZ2" s="371" t="s">
        <v>225</v>
      </c>
      <c r="EA2" s="383" t="s">
        <v>323</v>
      </c>
      <c r="EB2" s="383" t="s">
        <v>377</v>
      </c>
      <c r="EC2" s="383" t="s">
        <v>534</v>
      </c>
      <c r="ED2" s="383" t="s">
        <v>457</v>
      </c>
      <c r="EE2" s="383" t="s">
        <v>482</v>
      </c>
      <c r="EF2" s="383" t="s">
        <v>307</v>
      </c>
      <c r="EG2" s="383" t="s">
        <v>418</v>
      </c>
      <c r="EH2" s="383" t="s">
        <v>419</v>
      </c>
      <c r="EI2" s="383" t="s">
        <v>483</v>
      </c>
      <c r="EJ2" s="383" t="s">
        <v>308</v>
      </c>
      <c r="EK2" s="383" t="s">
        <v>420</v>
      </c>
      <c r="EL2" s="384" t="s">
        <v>484</v>
      </c>
      <c r="EM2" s="383" t="s">
        <v>326</v>
      </c>
      <c r="EN2" s="371" t="s">
        <v>271</v>
      </c>
      <c r="EO2" s="371" t="s">
        <v>226</v>
      </c>
      <c r="EP2" s="371" t="s">
        <v>272</v>
      </c>
      <c r="EQ2" s="371" t="s">
        <v>227</v>
      </c>
      <c r="ER2" s="371" t="s">
        <v>273</v>
      </c>
      <c r="ES2" s="370" t="s">
        <v>310</v>
      </c>
      <c r="ET2" s="370" t="s">
        <v>413</v>
      </c>
      <c r="EU2" s="370" t="s">
        <v>440</v>
      </c>
      <c r="EV2" s="370" t="s">
        <v>520</v>
      </c>
      <c r="EW2" s="370" t="s">
        <v>521</v>
      </c>
      <c r="EX2" s="370" t="s">
        <v>529</v>
      </c>
      <c r="EY2" s="370" t="s">
        <v>530</v>
      </c>
      <c r="EZ2" s="370" t="s">
        <v>531</v>
      </c>
      <c r="FA2" s="370" t="s">
        <v>533</v>
      </c>
      <c r="FB2" s="370" t="s">
        <v>477</v>
      </c>
    </row>
    <row r="3" spans="1:158" x14ac:dyDescent="0.25">
      <c r="A3" s="385" t="s">
        <v>3</v>
      </c>
      <c r="B3" s="385" t="s">
        <v>30</v>
      </c>
      <c r="C3" s="380">
        <f t="shared" ref="C3:C52" si="0">SUM(E3:G3)</f>
        <v>11</v>
      </c>
      <c r="D3" s="380">
        <v>9</v>
      </c>
      <c r="E3" s="386">
        <v>11</v>
      </c>
      <c r="F3" s="386">
        <v>0</v>
      </c>
      <c r="G3" s="365">
        <v>0</v>
      </c>
      <c r="H3" s="387">
        <v>0.52900000000000003</v>
      </c>
      <c r="I3" s="387">
        <v>0.23855958601995295</v>
      </c>
      <c r="J3" s="387">
        <f>(0.6*DW3)+(0.4*ER3)</f>
        <v>0.60960000000000003</v>
      </c>
      <c r="K3" s="388">
        <f>P3*AY$6</f>
        <v>0</v>
      </c>
      <c r="L3" s="389"/>
      <c r="M3" s="388" t="e">
        <f>AD3*AY$8</f>
        <v>#DIV/0!</v>
      </c>
      <c r="N3" s="390" t="e">
        <f>AE3*AY$2</f>
        <v>#DIV/0!</v>
      </c>
      <c r="O3" s="390" t="e">
        <f>N3-K3</f>
        <v>#DIV/0!</v>
      </c>
      <c r="P3" s="391">
        <f>C3*AF3</f>
        <v>1.003102913290812</v>
      </c>
      <c r="Q3" s="389"/>
      <c r="R3" s="373">
        <v>0</v>
      </c>
      <c r="S3" s="390">
        <v>3930.5703494671129</v>
      </c>
      <c r="T3" s="392">
        <v>0</v>
      </c>
      <c r="U3" s="392" t="e">
        <f>AN3*AY$19</f>
        <v>#DIV/0!</v>
      </c>
      <c r="V3" s="392" t="e">
        <f>SUM(W3:X3)</f>
        <v>#DIV/0!</v>
      </c>
      <c r="W3" s="388" t="e">
        <f>AO3*AY$34</f>
        <v>#DIV/0!</v>
      </c>
      <c r="X3" s="379"/>
      <c r="Y3" s="379">
        <f>AB3*AY$24</f>
        <v>0</v>
      </c>
      <c r="Z3" s="379">
        <f>AVERAGE(S3,T3,Y3)</f>
        <v>1310.1901164890376</v>
      </c>
      <c r="AA3" s="393">
        <f>Z3-(AQ3*Z$55)</f>
        <v>1310.1901164890376</v>
      </c>
      <c r="AB3" s="379">
        <f>D3*AQ3</f>
        <v>0</v>
      </c>
      <c r="AC3" s="379">
        <f>D3*AR3</f>
        <v>0</v>
      </c>
      <c r="AD3" s="394" t="e">
        <f>D3*AS3</f>
        <v>#DIV/0!</v>
      </c>
      <c r="AE3" s="394" t="e">
        <f>C3*AT3</f>
        <v>#DIV/0!</v>
      </c>
      <c r="AF3" s="395">
        <f>H3/AZ$3</f>
        <v>9.1191173935528363E-2</v>
      </c>
      <c r="AG3" s="394"/>
      <c r="AH3" s="394"/>
      <c r="AI3" s="394"/>
      <c r="AJ3" s="394"/>
      <c r="AK3" s="394"/>
      <c r="AL3" s="394"/>
      <c r="AM3" s="394"/>
      <c r="AN3" s="394" t="e">
        <f>D3*AU3</f>
        <v>#DIV/0!</v>
      </c>
      <c r="AO3" s="394" t="e">
        <f>D3*AV3</f>
        <v>#DIV/0!</v>
      </c>
      <c r="AP3" s="394"/>
      <c r="AQ3" s="372">
        <f>FB3/BA$30</f>
        <v>0</v>
      </c>
      <c r="AR3" s="394">
        <f>EU3/BA$28</f>
        <v>0</v>
      </c>
      <c r="AS3" s="372" t="e">
        <f>I3/BA$6</f>
        <v>#DIV/0!</v>
      </c>
      <c r="AT3" s="372" t="e">
        <f>J3/BA$3</f>
        <v>#DIV/0!</v>
      </c>
      <c r="AU3" s="372" t="e">
        <f>ET3/BA$8</f>
        <v>#DIV/0!</v>
      </c>
      <c r="AV3" s="372" t="e">
        <f>DQ3/BA$21</f>
        <v>#DIV/0!</v>
      </c>
      <c r="AW3" s="372"/>
      <c r="AX3" s="371" t="s">
        <v>356</v>
      </c>
      <c r="AY3" s="371"/>
      <c r="AZ3" s="396">
        <v>5.8010000000000002</v>
      </c>
      <c r="BA3" s="397"/>
      <c r="BB3" s="365">
        <v>6</v>
      </c>
      <c r="BC3" s="365">
        <v>6</v>
      </c>
      <c r="BD3" s="365">
        <f>BB3-BC3</f>
        <v>0</v>
      </c>
      <c r="BE3" s="365">
        <v>7</v>
      </c>
      <c r="BF3" s="365">
        <v>10</v>
      </c>
      <c r="BG3" s="365">
        <v>12</v>
      </c>
      <c r="BH3" s="365">
        <v>8</v>
      </c>
      <c r="BJ3" s="373"/>
      <c r="BK3" s="373"/>
      <c r="BL3" s="373"/>
      <c r="BM3" s="372"/>
      <c r="BN3" s="372"/>
      <c r="BO3" s="323" t="s">
        <v>544</v>
      </c>
      <c r="BP3" s="372">
        <f>SUM(FA11,FA31,FA35,FA37,FA40,FA41,FA49,FA50)</f>
        <v>6.8612806919149669</v>
      </c>
      <c r="BS3" s="373"/>
      <c r="BT3" s="398"/>
      <c r="BU3" s="398"/>
      <c r="BV3" s="398"/>
      <c r="BW3" s="398"/>
      <c r="BX3" s="398"/>
      <c r="BY3" s="398"/>
      <c r="CA3" s="398"/>
      <c r="CC3" s="372"/>
      <c r="CD3" s="372"/>
      <c r="CE3" s="372"/>
      <c r="CF3" s="398"/>
      <c r="CH3" s="398"/>
      <c r="CL3" s="387"/>
      <c r="CM3" s="372"/>
      <c r="CT3" s="398"/>
      <c r="CU3" s="365">
        <f>CN3+CT3</f>
        <v>0</v>
      </c>
      <c r="CV3" s="373">
        <f t="shared" ref="CV3:CV12" si="1">D3*CT$57</f>
        <v>6.4097775000000006</v>
      </c>
      <c r="CW3" s="398">
        <f t="shared" ref="CW3:CW12" si="2">D3*CN$57</f>
        <v>4.9710177</v>
      </c>
      <c r="CX3" s="365">
        <v>17</v>
      </c>
      <c r="CY3" s="398">
        <f t="shared" ref="CY3:CY12" si="3">D3*CX$57</f>
        <v>6.3733455000000001</v>
      </c>
      <c r="CZ3" s="398">
        <f>CX3-CY3</f>
        <v>10.626654500000001</v>
      </c>
      <c r="DA3" s="398">
        <f>D3*CN$56</f>
        <v>3.1380368098159508</v>
      </c>
      <c r="DB3" s="398">
        <f>CN3-DA3</f>
        <v>-3.1380368098159508</v>
      </c>
      <c r="DC3" s="387">
        <f t="shared" ref="DC3:DC12" si="4">(CZ3-CZ$53)/CZ$54</f>
        <v>0.84287108882775641</v>
      </c>
      <c r="DD3" s="387">
        <f>(DB3-DB$53)/DB$54</f>
        <v>-0.29377119530787138</v>
      </c>
      <c r="DE3" s="374">
        <f>CU3-CV3</f>
        <v>-6.4097775000000006</v>
      </c>
      <c r="DF3" s="399">
        <f>CN3-CW3</f>
        <v>-4.9710177</v>
      </c>
      <c r="DG3" s="387">
        <f t="shared" ref="DG3:DG12" si="5">(DE3-DE$53)/DE$54</f>
        <v>8.8892014505052311E-2</v>
      </c>
      <c r="DH3" s="397">
        <f t="shared" ref="DH3:DH12" si="6">(DF3-DF$53)/DF$54</f>
        <v>0.10429550889855907</v>
      </c>
      <c r="DI3" s="397"/>
      <c r="DJ3" s="397"/>
      <c r="DK3" s="397"/>
      <c r="DL3" s="397"/>
      <c r="DM3" s="397"/>
      <c r="DN3" s="397"/>
      <c r="DO3" s="387">
        <f t="shared" ref="DO3:DO12" si="7">(0.6*CL3)+(0.4*DG3)</f>
        <v>3.5556805802020926E-2</v>
      </c>
      <c r="DP3" s="387">
        <f t="shared" ref="DP3:DP12" si="8">(0.6*CM3)+(0.4*DH3)</f>
        <v>4.1718203559423628E-2</v>
      </c>
      <c r="DQ3" s="387">
        <f t="shared" ref="DQ3:DR5" si="9">(0.6*CC3)+(0.4*DC3)</f>
        <v>0.33714843553110257</v>
      </c>
      <c r="DR3" s="387">
        <f t="shared" si="9"/>
        <v>-0.11750847812314856</v>
      </c>
      <c r="DS3" s="365">
        <v>3</v>
      </c>
      <c r="DT3" s="365">
        <f>CK3-DS3</f>
        <v>-3</v>
      </c>
      <c r="DU3" s="372">
        <v>2.54</v>
      </c>
      <c r="DV3" s="372">
        <v>0.89300000000000002</v>
      </c>
      <c r="DW3" s="372">
        <f>(0.6*CJ3)+(0.4*DU3)</f>
        <v>1.016</v>
      </c>
      <c r="DX3" s="373">
        <v>0</v>
      </c>
      <c r="DY3" s="374">
        <v>0</v>
      </c>
      <c r="DZ3" s="365">
        <v>1750</v>
      </c>
      <c r="EA3" s="373">
        <v>0</v>
      </c>
      <c r="EB3" s="373">
        <v>0</v>
      </c>
      <c r="EK3" s="400"/>
      <c r="EL3" s="401"/>
      <c r="EM3" s="400"/>
      <c r="EN3" s="373"/>
      <c r="EP3" s="373"/>
      <c r="EQ3" s="372"/>
      <c r="ER3" s="372"/>
      <c r="ES3" s="387"/>
      <c r="ET3" s="387"/>
      <c r="EU3" s="387"/>
      <c r="EV3" s="397"/>
      <c r="EW3" s="397"/>
      <c r="EX3" s="397"/>
      <c r="EY3" s="397"/>
      <c r="EZ3" s="397"/>
      <c r="FA3" s="397"/>
      <c r="FB3" s="397"/>
    </row>
    <row r="4" spans="1:158" x14ac:dyDescent="0.25">
      <c r="A4" s="385" t="s">
        <v>3</v>
      </c>
      <c r="B4" s="385" t="s">
        <v>31</v>
      </c>
      <c r="C4" s="380">
        <f t="shared" si="0"/>
        <v>191</v>
      </c>
      <c r="D4" s="380">
        <v>183</v>
      </c>
      <c r="E4" s="386">
        <v>139</v>
      </c>
      <c r="F4" s="386">
        <v>52</v>
      </c>
      <c r="G4" s="365">
        <v>0</v>
      </c>
      <c r="H4" s="387">
        <v>3.0009999999999999</v>
      </c>
      <c r="I4" s="387">
        <v>2.1372409957968852</v>
      </c>
      <c r="J4" s="387">
        <f>(0.6*DW4)+(0.4*ER4)</f>
        <v>2.9576997420551789</v>
      </c>
      <c r="K4" s="388">
        <f>P4*AY$6</f>
        <v>0</v>
      </c>
      <c r="L4" s="391" t="e">
        <f>C4*Q4</f>
        <v>#REF!</v>
      </c>
      <c r="M4" s="388" t="e">
        <f>AD4*AY$8</f>
        <v>#DIV/0!</v>
      </c>
      <c r="N4" s="390" t="e">
        <f>AE4*AY$2</f>
        <v>#DIV/0!</v>
      </c>
      <c r="O4" s="390" t="e">
        <f>N4-K4</f>
        <v>#DIV/0!</v>
      </c>
      <c r="P4" s="391">
        <f>C4*AF4</f>
        <v>98.808998448543349</v>
      </c>
      <c r="Q4" s="391" t="e">
        <f>#REF!/AZ2</f>
        <v>#REF!</v>
      </c>
      <c r="R4" s="374">
        <v>167</v>
      </c>
      <c r="S4" s="379">
        <v>403247.42159715749</v>
      </c>
      <c r="T4" s="392">
        <f>AC4*AY$39</f>
        <v>329476.98774019704</v>
      </c>
      <c r="U4" s="392" t="e">
        <f>AN4*AY$19</f>
        <v>#DIV/0!</v>
      </c>
      <c r="V4" s="392" t="e">
        <f>SUM(W4:X4)</f>
        <v>#DIV/0!</v>
      </c>
      <c r="W4" s="388" t="e">
        <f>AO4*AY$34</f>
        <v>#DIV/0!</v>
      </c>
      <c r="X4" s="388" t="e">
        <f>AP4*AY$35</f>
        <v>#DIV/0!</v>
      </c>
      <c r="Y4" s="379">
        <f>AB4*AY$24</f>
        <v>259690.60108498915</v>
      </c>
      <c r="Z4" s="379">
        <f>AVERAGE(S4,T4,Y4)</f>
        <v>330805.00347411458</v>
      </c>
      <c r="AA4" s="393">
        <f>Z4-(AQ4*Z$55)</f>
        <v>344628.12798614171</v>
      </c>
      <c r="AB4" s="379">
        <f>D4*AQ4</f>
        <v>55.546770997415727</v>
      </c>
      <c r="AC4" s="379">
        <f>D4*AR4</f>
        <v>100.49830496265696</v>
      </c>
      <c r="AD4" s="394" t="e">
        <f>D4*AS4</f>
        <v>#DIV/0!</v>
      </c>
      <c r="AE4" s="394" t="e">
        <f>C4*AT4</f>
        <v>#DIV/0!</v>
      </c>
      <c r="AF4" s="395">
        <f>H4/AZ$3</f>
        <v>0.51732459920703322</v>
      </c>
      <c r="AG4" s="394"/>
      <c r="AH4" s="394"/>
      <c r="AI4" s="394"/>
      <c r="AJ4" s="394"/>
      <c r="AK4" s="394"/>
      <c r="AL4" s="394"/>
      <c r="AM4" s="394"/>
      <c r="AN4" s="394" t="e">
        <f>D4*AU4</f>
        <v>#DIV/0!</v>
      </c>
      <c r="AO4" s="394" t="e">
        <f>D4*AV4</f>
        <v>#DIV/0!</v>
      </c>
      <c r="AP4" s="394" t="e">
        <f>D4*AW4</f>
        <v>#DIV/0!</v>
      </c>
      <c r="AQ4" s="372">
        <f>FB4/BA$30</f>
        <v>0.30353426774544112</v>
      </c>
      <c r="AR4" s="394">
        <f>EU4/BA$28</f>
        <v>0.54917106536971017</v>
      </c>
      <c r="AS4" s="372" t="e">
        <f>I4/BA$6</f>
        <v>#DIV/0!</v>
      </c>
      <c r="AT4" s="372" t="e">
        <f>J4/BA$3</f>
        <v>#DIV/0!</v>
      </c>
      <c r="AU4" s="372" t="e">
        <f>ET4/BA$8</f>
        <v>#DIV/0!</v>
      </c>
      <c r="AV4" s="372" t="e">
        <f>DQ4/BA$21</f>
        <v>#DIV/0!</v>
      </c>
      <c r="AW4" s="372" t="e">
        <f>EK4/BA$24</f>
        <v>#DIV/0!</v>
      </c>
      <c r="AX4" s="402">
        <v>296573.17</v>
      </c>
      <c r="BA4" s="368"/>
      <c r="BB4" s="365">
        <v>244</v>
      </c>
      <c r="BC4" s="365">
        <v>224</v>
      </c>
      <c r="BD4" s="365">
        <f>BB4-BC4</f>
        <v>20</v>
      </c>
      <c r="BE4" s="365">
        <v>130</v>
      </c>
      <c r="BF4" s="365">
        <v>255</v>
      </c>
      <c r="BG4" s="365">
        <v>350</v>
      </c>
      <c r="BH4" s="365">
        <v>241</v>
      </c>
      <c r="BJ4" s="373">
        <v>0</v>
      </c>
      <c r="BK4" s="373">
        <f>AVERAGE(T4,AA4,BJ4)</f>
        <v>224701.70524211289</v>
      </c>
      <c r="BL4" s="451">
        <f>BK4-(BN4*BK$55)</f>
        <v>224701.70524211289</v>
      </c>
      <c r="BM4" s="372"/>
      <c r="BN4" s="372"/>
      <c r="BO4" s="323" t="s">
        <v>547</v>
      </c>
      <c r="BP4" s="373">
        <f>BI1/BM54</f>
        <v>14814.789664211463</v>
      </c>
      <c r="BQ4" s="365">
        <v>368</v>
      </c>
      <c r="BR4" s="365">
        <f t="shared" ref="BR4:BR52" si="10">BH4+BQ4</f>
        <v>609</v>
      </c>
      <c r="BS4" s="373">
        <f t="shared" ref="BS4:BS12" si="11">D4*BQ$57</f>
        <v>418.26663000000002</v>
      </c>
      <c r="BT4" s="398">
        <f t="shared" ref="BT4:BT12" si="12">D4*BG$57</f>
        <v>262.876938</v>
      </c>
      <c r="BU4" s="398">
        <f t="shared" ref="BU4:BU12" si="13">D4*BH$57</f>
        <v>151.80338609999998</v>
      </c>
      <c r="BV4" s="398">
        <f t="shared" ref="BV4:BV52" si="14">BR4-BS4</f>
        <v>190.73336999999998</v>
      </c>
      <c r="BW4" s="398">
        <f t="shared" ref="BW4:BW52" si="15">BH4-BU4</f>
        <v>89.196613900000017</v>
      </c>
      <c r="BX4" s="398">
        <f t="shared" ref="BX4:BX52" si="16">BG4-BT4</f>
        <v>87.123062000000004</v>
      </c>
      <c r="BY4" s="398">
        <f>D4*BF$56</f>
        <v>179.25766871165644</v>
      </c>
      <c r="BZ4" s="365">
        <v>177</v>
      </c>
      <c r="CA4" s="398">
        <f>BF4-BY4</f>
        <v>75.742331288343564</v>
      </c>
      <c r="CB4" s="365">
        <f>BF4-BZ4</f>
        <v>78</v>
      </c>
      <c r="CC4" s="387">
        <f t="shared" ref="CC4:CC12" si="17">(BX4-BX$53)/BX$54</f>
        <v>2.9573606695903889</v>
      </c>
      <c r="CD4" s="387">
        <f>(CA4-CA$53)/CA$54</f>
        <v>3.5011230558982755</v>
      </c>
      <c r="CE4" s="387">
        <f>(CB4-CB$53)/CB$54</f>
        <v>3.6304662713597819</v>
      </c>
      <c r="CF4" s="398">
        <v>134.18673699999999</v>
      </c>
      <c r="CG4" s="365">
        <f>BB4-BE4</f>
        <v>114</v>
      </c>
      <c r="CH4" s="398">
        <f>BC4-CF4</f>
        <v>89.813263000000006</v>
      </c>
      <c r="CI4" s="372">
        <v>4.2750000000000004</v>
      </c>
      <c r="CJ4" s="372">
        <f>(CH4-CH$54)/CH$55</f>
        <v>3.7923325526806786</v>
      </c>
      <c r="CK4" s="365">
        <v>53</v>
      </c>
      <c r="CL4" s="387">
        <f t="shared" ref="CL4:CL12" si="18">(BV4-BV$53)/BV$54</f>
        <v>3.5272649890525427</v>
      </c>
      <c r="CM4" s="387">
        <f t="shared" ref="CM4:CM12" si="19">(BW4-BW$53)/BW$54</f>
        <v>4.0169063434113648</v>
      </c>
      <c r="CN4" s="365">
        <v>43</v>
      </c>
      <c r="CO4" s="365">
        <v>195</v>
      </c>
      <c r="CP4" s="365">
        <f>BQ4+CO4</f>
        <v>563</v>
      </c>
      <c r="CQ4" s="398">
        <f>R4*CQ$55</f>
        <v>396.60238353196098</v>
      </c>
      <c r="CR4" s="394">
        <f>CP4/CQ4</f>
        <v>1.4195577822457275</v>
      </c>
      <c r="CS4" s="387">
        <f>(CR4-CR$56)/CR$57</f>
        <v>0.75244438646135736</v>
      </c>
      <c r="CT4" s="398">
        <v>22</v>
      </c>
      <c r="CU4" s="365">
        <f t="shared" ref="CU4:CU52" si="20">CN4+CT4</f>
        <v>65</v>
      </c>
      <c r="CV4" s="373">
        <f t="shared" si="1"/>
        <v>130.3321425</v>
      </c>
      <c r="CW4" s="398">
        <f t="shared" si="2"/>
        <v>101.07735989999999</v>
      </c>
      <c r="CX4" s="365">
        <v>80</v>
      </c>
      <c r="CY4" s="398">
        <f t="shared" si="3"/>
        <v>129.59135849999998</v>
      </c>
      <c r="CZ4" s="398">
        <f t="shared" ref="CZ4:CZ52" si="21">CX4-CY4</f>
        <v>-49.591358499999984</v>
      </c>
      <c r="DA4" s="398">
        <f>D4*CN$56</f>
        <v>63.806748466257666</v>
      </c>
      <c r="DB4" s="398">
        <f>CN4-DA4</f>
        <v>-20.806748466257666</v>
      </c>
      <c r="DC4" s="372">
        <f t="shared" si="4"/>
        <v>-2.1936329181527428</v>
      </c>
      <c r="DD4" s="372">
        <f>(DB4-DB$53)/DB$54</f>
        <v>-1.9478494797392876</v>
      </c>
      <c r="DE4" s="374">
        <f t="shared" ref="DE4:DE52" si="22">CU4-CV4</f>
        <v>-65.332142500000003</v>
      </c>
      <c r="DF4" s="399">
        <f t="shared" ref="DF4:DF52" si="23">CN4-CW4</f>
        <v>-58.07735989999999</v>
      </c>
      <c r="DG4" s="397">
        <f t="shared" si="5"/>
        <v>-2.6407772411196175</v>
      </c>
      <c r="DH4" s="397">
        <f t="shared" si="6"/>
        <v>-2.8148423117031856</v>
      </c>
      <c r="DI4" s="399">
        <v>13</v>
      </c>
      <c r="DJ4" s="399">
        <f>CT4+DI4</f>
        <v>35</v>
      </c>
      <c r="DK4" s="399">
        <f>R4*DJ$56</f>
        <v>54.822318526543874</v>
      </c>
      <c r="DL4" s="395">
        <f>DJ4/DK4</f>
        <v>0.63842611806090799</v>
      </c>
      <c r="DM4" s="397">
        <f>(DL4-DK$57)/DK$58</f>
        <v>-0.24299068993656767</v>
      </c>
      <c r="DN4" s="397">
        <f>(0.6*CS4)+(0.4*DM4)</f>
        <v>0.35427035590218736</v>
      </c>
      <c r="DO4" s="387">
        <f t="shared" si="7"/>
        <v>1.0600480969836783</v>
      </c>
      <c r="DP4" s="387">
        <f t="shared" si="8"/>
        <v>1.2842068813655445</v>
      </c>
      <c r="DQ4" s="387">
        <f t="shared" si="9"/>
        <v>0.89696323449313609</v>
      </c>
      <c r="DR4" s="387">
        <f t="shared" si="9"/>
        <v>1.3215340416432504</v>
      </c>
      <c r="DS4" s="365">
        <v>60</v>
      </c>
      <c r="DT4" s="365">
        <f>CK4-DS4</f>
        <v>-7</v>
      </c>
      <c r="DU4" s="372">
        <v>1.2949999999999999</v>
      </c>
      <c r="DV4" s="372">
        <v>3.0830000000000002</v>
      </c>
      <c r="DW4" s="372">
        <f>(0.6*CJ4)+(0.4*DU4)</f>
        <v>2.793399531608407</v>
      </c>
      <c r="DX4" s="373">
        <v>404291</v>
      </c>
      <c r="DY4" s="374">
        <v>404291.29000000004</v>
      </c>
      <c r="DZ4" s="365">
        <v>239031</v>
      </c>
      <c r="EA4" s="373">
        <v>190214</v>
      </c>
      <c r="EB4" s="373">
        <v>502541</v>
      </c>
      <c r="EC4" s="373">
        <v>14361</v>
      </c>
      <c r="ED4" s="373">
        <f t="shared" ref="ED4:ED52" si="24">EA4+EC4</f>
        <v>204575</v>
      </c>
      <c r="EE4" s="373">
        <f t="shared" ref="EE4:EE12" si="25">D4*EC$56</f>
        <v>110778.2997</v>
      </c>
      <c r="EF4" s="373">
        <f>D4*EA$55</f>
        <v>53945.144171779146</v>
      </c>
      <c r="EG4" s="373">
        <f t="shared" ref="EG4:EG12" si="26">D4*EB$56</f>
        <v>120780</v>
      </c>
      <c r="EH4" s="373">
        <f t="shared" ref="EH4:EH52" si="27">EB4-EG4</f>
        <v>381761</v>
      </c>
      <c r="EI4" s="373">
        <f t="shared" ref="EI4:EI52" si="28">ED4-EE4</f>
        <v>93796.700299999997</v>
      </c>
      <c r="EJ4" s="373">
        <f>EA4-EF4</f>
        <v>136268.85582822084</v>
      </c>
      <c r="EK4" s="403">
        <f t="shared" ref="EK4:EM5" si="29">(EH4-EH$53)/EH$54</f>
        <v>4.5624562017464223</v>
      </c>
      <c r="EL4" s="403">
        <f t="shared" si="29"/>
        <v>1.4957267898833215</v>
      </c>
      <c r="EM4" s="403">
        <f t="shared" si="29"/>
        <v>4.5267990765134707</v>
      </c>
      <c r="EN4" s="373">
        <v>213087.2291</v>
      </c>
      <c r="EO4" s="365">
        <f>DX4-DZ4</f>
        <v>165260</v>
      </c>
      <c r="EP4" s="373">
        <f t="shared" ref="EP4:EP5" si="30">DY4-EN4</f>
        <v>191204.06090000004</v>
      </c>
      <c r="EQ4" s="372">
        <v>2.8780000000000001</v>
      </c>
      <c r="ER4" s="372">
        <f>(EP4-EP$54)/EP$55</f>
        <v>3.2041500577253372</v>
      </c>
      <c r="ES4" s="387">
        <f>(0.6*DR4)+(0.4*EM4)</f>
        <v>2.6036400555913386</v>
      </c>
      <c r="ET4" s="387">
        <f t="shared" ref="ET4:ET52" si="31">(0.6*DQ4)+(0.4*EK4)</f>
        <v>2.3631604213944506</v>
      </c>
      <c r="EU4" s="387">
        <f t="shared" ref="EU4:EU52" si="32">(0.6*DP4)+(0.4*EM4)</f>
        <v>2.5812437594247148</v>
      </c>
      <c r="EV4" s="374">
        <v>0</v>
      </c>
      <c r="EW4" s="374">
        <f>EC4+EV4</f>
        <v>14361</v>
      </c>
      <c r="EX4" s="374">
        <f>R4*EX$55</f>
        <v>163880.91765980498</v>
      </c>
      <c r="EY4" s="395">
        <f>EW4/EX4</f>
        <v>8.7630702860790222E-2</v>
      </c>
      <c r="EZ4" s="397">
        <f>(EY4-EY$56)/EY$57</f>
        <v>-0.41410215845446685</v>
      </c>
      <c r="FA4" s="397">
        <f>(0.6*DN4)+(0.4*EZ4)</f>
        <v>4.6921350159525671E-2</v>
      </c>
      <c r="FB4" s="387">
        <f t="shared" ref="FB4:FB19" si="33">(0.6*DO4)+(0.4*EL4)</f>
        <v>1.2343195741435355</v>
      </c>
    </row>
    <row r="5" spans="1:158" x14ac:dyDescent="0.25">
      <c r="A5" s="404" t="s">
        <v>3</v>
      </c>
      <c r="B5" s="404" t="s">
        <v>32</v>
      </c>
      <c r="C5" s="380">
        <f t="shared" si="0"/>
        <v>6</v>
      </c>
      <c r="D5" s="380">
        <v>6</v>
      </c>
      <c r="E5" s="386">
        <v>6</v>
      </c>
      <c r="F5" s="386">
        <v>0</v>
      </c>
      <c r="G5" s="365">
        <v>0</v>
      </c>
      <c r="H5" s="397">
        <v>-0.11</v>
      </c>
      <c r="I5" s="397">
        <v>6.8684659376248985E-3</v>
      </c>
      <c r="J5" s="397">
        <f>(0.6*DW5)+(0.4*ER5)</f>
        <v>-0.11975568529502746</v>
      </c>
      <c r="K5" s="379"/>
      <c r="L5" s="391"/>
      <c r="M5" s="391"/>
      <c r="N5" s="379"/>
      <c r="O5" s="379"/>
      <c r="P5" s="391"/>
      <c r="Q5" s="391"/>
      <c r="R5" s="374">
        <v>7</v>
      </c>
      <c r="S5" s="379"/>
      <c r="T5" s="405"/>
      <c r="U5" s="405"/>
      <c r="V5" s="405"/>
      <c r="W5" s="379"/>
      <c r="X5" s="379"/>
      <c r="Y5" s="379"/>
      <c r="Z5" s="379"/>
      <c r="AA5" s="379"/>
      <c r="AB5" s="379"/>
      <c r="AC5" s="379"/>
      <c r="AD5" s="395"/>
      <c r="AE5" s="395"/>
      <c r="AF5" s="395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72"/>
      <c r="AR5" s="394"/>
      <c r="AS5" s="372"/>
      <c r="AT5" s="372"/>
      <c r="AU5" s="372"/>
      <c r="AV5" s="372"/>
      <c r="AW5" s="372"/>
      <c r="AY5" s="391"/>
      <c r="BA5" s="381"/>
      <c r="BB5" s="365">
        <v>3</v>
      </c>
      <c r="BC5" s="365">
        <v>3</v>
      </c>
      <c r="BD5" s="365">
        <f>BB5-BC5</f>
        <v>0</v>
      </c>
      <c r="BE5" s="365">
        <v>4</v>
      </c>
      <c r="BF5" s="365">
        <v>8</v>
      </c>
      <c r="BG5" s="365">
        <v>11</v>
      </c>
      <c r="BH5" s="365">
        <v>4</v>
      </c>
      <c r="BJ5" s="373"/>
      <c r="BK5" s="373"/>
      <c r="BL5" s="373"/>
      <c r="BM5" s="372"/>
      <c r="BN5" s="372"/>
      <c r="BQ5" s="365">
        <v>8</v>
      </c>
      <c r="BR5" s="365">
        <f t="shared" si="10"/>
        <v>12</v>
      </c>
      <c r="BS5" s="373">
        <f t="shared" si="11"/>
        <v>13.713660000000001</v>
      </c>
      <c r="BT5" s="398">
        <f t="shared" si="12"/>
        <v>8.6189159999999987</v>
      </c>
      <c r="BU5" s="398">
        <f t="shared" si="13"/>
        <v>4.9771602000000001</v>
      </c>
      <c r="BV5" s="398">
        <f t="shared" si="14"/>
        <v>-1.7136600000000008</v>
      </c>
      <c r="BW5" s="398">
        <f t="shared" si="15"/>
        <v>-0.97716020000000015</v>
      </c>
      <c r="BX5" s="398">
        <f t="shared" si="16"/>
        <v>2.3810840000000013</v>
      </c>
      <c r="BY5" s="398">
        <f>D5*BF$56</f>
        <v>5.8773006134969332</v>
      </c>
      <c r="BZ5" s="365">
        <v>6</v>
      </c>
      <c r="CA5" s="398">
        <f>BF5-BY5</f>
        <v>2.1226993865030668</v>
      </c>
      <c r="CB5" s="365">
        <f>BF5-BZ5</f>
        <v>2</v>
      </c>
      <c r="CC5" s="372">
        <f t="shared" si="17"/>
        <v>8.8721588212197861E-2</v>
      </c>
      <c r="CD5" s="397">
        <f>(CA5-CA$53)/CA$54</f>
        <v>9.9953341017487998E-2</v>
      </c>
      <c r="CE5" s="372">
        <f>(CB5-CB$53)/CB$54</f>
        <v>0.11484779065813019</v>
      </c>
      <c r="CF5" s="398">
        <v>4.2152900000000004</v>
      </c>
      <c r="CG5" s="365">
        <f>BB5-BE5</f>
        <v>-1</v>
      </c>
      <c r="CH5" s="398">
        <f>BC5-CF5</f>
        <v>-1.2152900000000004</v>
      </c>
      <c r="CI5" s="372">
        <v>-0.20499999999999999</v>
      </c>
      <c r="CJ5" s="372">
        <f>(CH5-CH$54)/CH$55</f>
        <v>-0.20101699093021727</v>
      </c>
      <c r="CK5" s="365">
        <v>1</v>
      </c>
      <c r="CL5" s="372">
        <f t="shared" si="18"/>
        <v>-4.6061085950376043E-2</v>
      </c>
      <c r="CM5" s="372">
        <f t="shared" si="19"/>
        <v>-0.11783645275755197</v>
      </c>
      <c r="CN5" s="365">
        <v>2</v>
      </c>
      <c r="CO5" s="365">
        <v>3</v>
      </c>
      <c r="CP5" s="365">
        <f>BQ5+CO5</f>
        <v>11</v>
      </c>
      <c r="CQ5" s="398">
        <f>R5*CQ$55</f>
        <v>16.624052004333695</v>
      </c>
      <c r="CR5" s="394">
        <f>CP5/CQ5</f>
        <v>0.6616918665276329</v>
      </c>
      <c r="CS5" s="372">
        <f>(CR5-CR$56)/CR$57</f>
        <v>-0.22597106294966479</v>
      </c>
      <c r="CT5" s="398">
        <v>0</v>
      </c>
      <c r="CU5" s="365">
        <f t="shared" si="20"/>
        <v>2</v>
      </c>
      <c r="CV5" s="373">
        <f t="shared" si="1"/>
        <v>4.2731849999999998</v>
      </c>
      <c r="CW5" s="398">
        <f t="shared" si="2"/>
        <v>3.3140117999999998</v>
      </c>
      <c r="CX5" s="365">
        <v>2</v>
      </c>
      <c r="CY5" s="398">
        <f t="shared" si="3"/>
        <v>4.2488969999999995</v>
      </c>
      <c r="CZ5" s="398">
        <f t="shared" si="21"/>
        <v>-2.2488969999999995</v>
      </c>
      <c r="DA5" s="398">
        <f>D5*CN$56</f>
        <v>2.0920245398773005</v>
      </c>
      <c r="DB5" s="398">
        <f>CN5-DA5</f>
        <v>-9.2024539877300526E-2</v>
      </c>
      <c r="DC5" s="372">
        <f t="shared" si="4"/>
        <v>0.19361911630196443</v>
      </c>
      <c r="DD5" s="397">
        <f>(DB5-DB$53)/DB$54</f>
        <v>-8.6149910647469533E-3</v>
      </c>
      <c r="DE5" s="374">
        <f t="shared" si="22"/>
        <v>-2.2731849999999998</v>
      </c>
      <c r="DF5" s="399">
        <f t="shared" si="23"/>
        <v>-1.3140117999999998</v>
      </c>
      <c r="DG5" s="397">
        <f t="shared" si="5"/>
        <v>0.28052602937016496</v>
      </c>
      <c r="DH5" s="397">
        <f t="shared" si="6"/>
        <v>0.30531301058696803</v>
      </c>
      <c r="DI5" s="399">
        <v>1</v>
      </c>
      <c r="DJ5" s="399">
        <f>CT5+DI5</f>
        <v>1</v>
      </c>
      <c r="DK5" s="399">
        <f>R5*DJ$56</f>
        <v>2.2979414951245936</v>
      </c>
      <c r="DL5" s="395">
        <f>DJ5/DK5</f>
        <v>0.43517208863743523</v>
      </c>
      <c r="DM5" s="397">
        <f>(DL5-DK$57)/DK$58</f>
        <v>-0.34456875562233269</v>
      </c>
      <c r="DN5" s="397">
        <f>(0.6*CS5)+(0.4*DM5)</f>
        <v>-0.27341014001873198</v>
      </c>
      <c r="DO5" s="397">
        <f t="shared" si="7"/>
        <v>8.4573760177840365E-2</v>
      </c>
      <c r="DP5" s="397">
        <f t="shared" si="8"/>
        <v>5.142333258025604E-2</v>
      </c>
      <c r="DQ5" s="397">
        <f t="shared" si="9"/>
        <v>0.13068059944810451</v>
      </c>
      <c r="DR5" s="397">
        <f t="shared" si="9"/>
        <v>5.6526008184594016E-2</v>
      </c>
      <c r="DS5" s="365">
        <v>2</v>
      </c>
      <c r="DT5" s="365">
        <f>CK5-DS5</f>
        <v>-1</v>
      </c>
      <c r="DU5" s="372">
        <v>-0.157</v>
      </c>
      <c r="DV5" s="372">
        <v>-0.186</v>
      </c>
      <c r="DW5" s="372">
        <f>(0.6*CJ5)+(0.4*DU5)</f>
        <v>-0.18341019455813035</v>
      </c>
      <c r="DX5" s="373">
        <v>0</v>
      </c>
      <c r="DY5" s="374">
        <v>0</v>
      </c>
      <c r="DZ5" s="365">
        <v>616</v>
      </c>
      <c r="EA5" s="373">
        <v>0</v>
      </c>
      <c r="EB5" s="373">
        <v>0</v>
      </c>
      <c r="EC5" s="373">
        <v>0</v>
      </c>
      <c r="ED5" s="373">
        <f t="shared" si="24"/>
        <v>0</v>
      </c>
      <c r="EE5" s="373">
        <f t="shared" si="25"/>
        <v>3632.0754000000002</v>
      </c>
      <c r="EF5" s="373">
        <f>D5*EA$55</f>
        <v>1768.6932515337426</v>
      </c>
      <c r="EG5" s="373">
        <f t="shared" si="26"/>
        <v>3960</v>
      </c>
      <c r="EH5" s="373">
        <f t="shared" si="27"/>
        <v>-3960</v>
      </c>
      <c r="EI5" s="373">
        <f t="shared" si="28"/>
        <v>-3632.0754000000002</v>
      </c>
      <c r="EJ5" s="373">
        <f>EA5-EF5</f>
        <v>-1768.6932515337426</v>
      </c>
      <c r="EK5" s="400">
        <f t="shared" si="29"/>
        <v>-0.15177057979187114</v>
      </c>
      <c r="EL5" s="401">
        <f t="shared" si="29"/>
        <v>-0.2288869521976836</v>
      </c>
      <c r="EM5" s="400">
        <f t="shared" si="29"/>
        <v>-6.1945989467783895E-2</v>
      </c>
      <c r="EN5" s="373">
        <v>649.24419999999998</v>
      </c>
      <c r="EO5" s="365">
        <f>DX5-DZ5</f>
        <v>-616</v>
      </c>
      <c r="EP5" s="373">
        <f t="shared" si="30"/>
        <v>-649.24419999999998</v>
      </c>
      <c r="EQ5" s="372">
        <v>3.0000000000000001E-3</v>
      </c>
      <c r="ER5" s="372">
        <f>(EP5-EP$54)/EP$55</f>
        <v>-2.4273921400373162E-2</v>
      </c>
      <c r="ES5" s="397">
        <f>(0.6*DR5)+(0.4*EM5)</f>
        <v>9.1372091236428497E-3</v>
      </c>
      <c r="ET5" s="372">
        <f t="shared" si="31"/>
        <v>1.7700127752114242E-2</v>
      </c>
      <c r="EU5" s="372">
        <f t="shared" si="32"/>
        <v>6.0756037610400632E-3</v>
      </c>
      <c r="EV5" s="374">
        <v>0</v>
      </c>
      <c r="EW5" s="374">
        <f>EC5+EV5</f>
        <v>0</v>
      </c>
      <c r="EX5" s="374">
        <f>R5*EX$55</f>
        <v>6869.2600216684723</v>
      </c>
      <c r="EY5" s="395">
        <f>EW5/EX5</f>
        <v>0</v>
      </c>
      <c r="EZ5" s="397">
        <f>(EY5-EY$56)/EY$57</f>
        <v>-0.49209476354126175</v>
      </c>
      <c r="FA5" s="397">
        <f>(0.6*DN5)+(0.4*EZ5)</f>
        <v>-0.36088398942774391</v>
      </c>
      <c r="FB5" s="372">
        <f t="shared" si="33"/>
        <v>-4.0810524772369225E-2</v>
      </c>
    </row>
    <row r="6" spans="1:158" hidden="1" x14ac:dyDescent="0.25">
      <c r="A6" s="385" t="s">
        <v>3</v>
      </c>
      <c r="B6" s="385" t="s">
        <v>33</v>
      </c>
      <c r="C6" s="406">
        <f t="shared" si="0"/>
        <v>4</v>
      </c>
      <c r="D6" s="406">
        <v>3</v>
      </c>
      <c r="E6" s="386">
        <v>4</v>
      </c>
      <c r="F6" s="386">
        <v>0</v>
      </c>
      <c r="G6" s="365">
        <v>0</v>
      </c>
      <c r="H6" s="372"/>
      <c r="I6" s="397"/>
      <c r="J6" s="372"/>
      <c r="K6" s="379"/>
      <c r="L6" s="391"/>
      <c r="M6" s="391"/>
      <c r="N6" s="379"/>
      <c r="O6" s="379"/>
      <c r="P6" s="391"/>
      <c r="Q6" s="391"/>
      <c r="R6" s="374"/>
      <c r="S6" s="379"/>
      <c r="T6" s="405"/>
      <c r="U6" s="405"/>
      <c r="V6" s="405"/>
      <c r="W6" s="379"/>
      <c r="X6" s="379"/>
      <c r="Y6" s="379"/>
      <c r="Z6" s="379"/>
      <c r="AA6" s="379"/>
      <c r="AB6" s="379"/>
      <c r="AC6" s="379"/>
      <c r="AD6" s="395"/>
      <c r="AE6" s="395"/>
      <c r="AF6" s="395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72"/>
      <c r="AR6" s="394"/>
      <c r="AS6" s="372"/>
      <c r="AT6" s="372"/>
      <c r="AU6" s="372"/>
      <c r="AV6" s="372"/>
      <c r="AW6" s="372"/>
      <c r="AX6" s="407" t="s">
        <v>179</v>
      </c>
      <c r="AY6" s="408"/>
      <c r="BA6" s="397"/>
      <c r="BJ6" s="373"/>
      <c r="BK6" s="373"/>
      <c r="BL6" s="373"/>
      <c r="BM6" s="372"/>
      <c r="BN6" s="372"/>
      <c r="BR6" s="365">
        <f t="shared" si="10"/>
        <v>0</v>
      </c>
      <c r="BS6" s="373">
        <f t="shared" si="11"/>
        <v>6.8568300000000004</v>
      </c>
      <c r="BT6" s="398">
        <f t="shared" si="12"/>
        <v>4.3094579999999993</v>
      </c>
      <c r="BU6" s="398">
        <f t="shared" si="13"/>
        <v>2.4885801000000001</v>
      </c>
      <c r="BV6" s="398">
        <f t="shared" si="14"/>
        <v>-6.8568300000000004</v>
      </c>
      <c r="BW6" s="398">
        <f t="shared" si="15"/>
        <v>-2.4885801000000001</v>
      </c>
      <c r="BX6" s="398">
        <f t="shared" si="16"/>
        <v>-4.3094579999999993</v>
      </c>
      <c r="BY6" s="398"/>
      <c r="CC6" s="372">
        <f t="shared" si="17"/>
        <v>-0.13776297952826963</v>
      </c>
      <c r="CD6" s="372"/>
      <c r="CL6" s="372">
        <f t="shared" si="18"/>
        <v>-0.141558654653685</v>
      </c>
      <c r="CM6" s="372">
        <f t="shared" si="19"/>
        <v>-0.18713966875227145</v>
      </c>
      <c r="CQ6" s="398">
        <f t="shared" ref="CQ6:CQ47" si="34">R6*CQ$55</f>
        <v>0</v>
      </c>
      <c r="CR6" s="394" t="e">
        <f t="shared" ref="CR6:CR47" si="35">CP6/CQ6</f>
        <v>#DIV/0!</v>
      </c>
      <c r="CS6" s="372" t="e">
        <f t="shared" ref="CS6:CS47" si="36">(CR6-CR$56)/CR$57</f>
        <v>#DIV/0!</v>
      </c>
      <c r="CT6" s="398"/>
      <c r="CU6" s="365">
        <f t="shared" si="20"/>
        <v>0</v>
      </c>
      <c r="CV6" s="373">
        <f t="shared" si="1"/>
        <v>2.1365924999999999</v>
      </c>
      <c r="CW6" s="398">
        <f t="shared" si="2"/>
        <v>1.6570058999999999</v>
      </c>
      <c r="CY6" s="398">
        <f t="shared" si="3"/>
        <v>2.1244484999999997</v>
      </c>
      <c r="CZ6" s="398">
        <f t="shared" si="21"/>
        <v>-2.1244484999999997</v>
      </c>
      <c r="DA6" s="398"/>
      <c r="DB6" s="398"/>
      <c r="DC6" s="372">
        <f t="shared" si="4"/>
        <v>0.19989445403043965</v>
      </c>
      <c r="DD6" s="372"/>
      <c r="DE6" s="374">
        <f t="shared" si="22"/>
        <v>-2.1365924999999999</v>
      </c>
      <c r="DF6" s="399">
        <f t="shared" si="23"/>
        <v>-1.6570058999999999</v>
      </c>
      <c r="DG6" s="397">
        <f t="shared" si="5"/>
        <v>0.28685388718440769</v>
      </c>
      <c r="DH6" s="397">
        <f t="shared" si="6"/>
        <v>0.28645938580176761</v>
      </c>
      <c r="DI6" s="399"/>
      <c r="DJ6" s="399"/>
      <c r="DK6" s="399">
        <f t="shared" ref="DK6:DK47" si="37">R6*DJ$56</f>
        <v>0</v>
      </c>
      <c r="DL6" s="395" t="e">
        <f t="shared" ref="DL6:DL47" si="38">DJ6/DK6</f>
        <v>#DIV/0!</v>
      </c>
      <c r="DM6" s="397" t="e">
        <f t="shared" ref="DM6:DM47" si="39">(DL6-DK$57)/DK$58</f>
        <v>#DIV/0!</v>
      </c>
      <c r="DN6" s="397" t="e">
        <f t="shared" ref="DN6:DN47" si="40">(0.6*CS6)+(0.4*DM6)</f>
        <v>#DIV/0!</v>
      </c>
      <c r="DO6" s="397">
        <f t="shared" si="7"/>
        <v>2.9806362081552087E-2</v>
      </c>
      <c r="DP6" s="397">
        <f t="shared" si="8"/>
        <v>2.2999530693441905E-3</v>
      </c>
      <c r="DQ6" s="397">
        <f t="shared" ref="DQ6:DQ12" si="41">(0.6*CC6)+(0.4*DC6)</f>
        <v>-2.700006104785907E-3</v>
      </c>
      <c r="DR6" s="397"/>
      <c r="DX6" s="373"/>
      <c r="DY6" s="374">
        <v>0</v>
      </c>
      <c r="ED6" s="373">
        <f t="shared" si="24"/>
        <v>0</v>
      </c>
      <c r="EE6" s="373">
        <f t="shared" si="25"/>
        <v>1816.0377000000001</v>
      </c>
      <c r="EG6" s="373">
        <f t="shared" si="26"/>
        <v>1980</v>
      </c>
      <c r="EH6" s="373">
        <f t="shared" si="27"/>
        <v>-1980</v>
      </c>
      <c r="EI6" s="373">
        <f t="shared" si="28"/>
        <v>-1816.0377000000001</v>
      </c>
      <c r="EK6" s="400">
        <f t="shared" ref="EK6:EL12" si="42">(EH6-EH$53)/EH$54</f>
        <v>-0.12757130355996824</v>
      </c>
      <c r="EL6" s="401">
        <f t="shared" si="42"/>
        <v>-0.19674076590872686</v>
      </c>
      <c r="EM6" s="400"/>
      <c r="ER6" s="372"/>
      <c r="ES6" s="397"/>
      <c r="ET6" s="372">
        <f t="shared" si="31"/>
        <v>-5.2648525086858841E-2</v>
      </c>
      <c r="EU6" s="372">
        <f t="shared" si="32"/>
        <v>1.3799718416065143E-3</v>
      </c>
      <c r="EV6" s="374"/>
      <c r="EW6" s="374">
        <f t="shared" ref="EW6:EW12" si="43">EC6+EV6</f>
        <v>0</v>
      </c>
      <c r="EX6" s="374">
        <f t="shared" ref="EX6:EX47" si="44">R6*EX$55</f>
        <v>0</v>
      </c>
      <c r="EY6" s="395" t="e">
        <f t="shared" ref="EY6:EY47" si="45">EW6/EX6</f>
        <v>#DIV/0!</v>
      </c>
      <c r="EZ6" s="397" t="e">
        <f t="shared" ref="EZ6:EZ47" si="46">(EY6-EY$56)/EY$57</f>
        <v>#DIV/0!</v>
      </c>
      <c r="FA6" s="397" t="e">
        <f t="shared" ref="FA6:FA47" si="47">(0.6*DN6)+(0.4*EZ6)</f>
        <v>#DIV/0!</v>
      </c>
      <c r="FB6" s="372">
        <f t="shared" si="33"/>
        <v>-6.0812489114559498E-2</v>
      </c>
    </row>
    <row r="7" spans="1:158" hidden="1" x14ac:dyDescent="0.25">
      <c r="A7" s="385" t="s">
        <v>3</v>
      </c>
      <c r="B7" s="385" t="s">
        <v>34</v>
      </c>
      <c r="C7" s="380">
        <f t="shared" si="0"/>
        <v>7</v>
      </c>
      <c r="D7" s="406">
        <v>0</v>
      </c>
      <c r="E7" s="386">
        <v>7</v>
      </c>
      <c r="F7" s="386">
        <v>0</v>
      </c>
      <c r="G7" s="365">
        <v>0</v>
      </c>
      <c r="H7" s="397">
        <v>-0.126</v>
      </c>
      <c r="I7" s="397"/>
      <c r="J7" s="397">
        <f>(0.6*DW7)+(0.4*ER7)</f>
        <v>-0.12114141056279551</v>
      </c>
      <c r="K7" s="379"/>
      <c r="L7" s="391"/>
      <c r="M7" s="391"/>
      <c r="N7" s="379"/>
      <c r="O7" s="379"/>
      <c r="P7" s="391"/>
      <c r="Q7" s="391"/>
      <c r="R7" s="374"/>
      <c r="S7" s="379"/>
      <c r="T7" s="405"/>
      <c r="U7" s="405"/>
      <c r="V7" s="405"/>
      <c r="W7" s="379"/>
      <c r="X7" s="379"/>
      <c r="Y7" s="379"/>
      <c r="Z7" s="379"/>
      <c r="AA7" s="379"/>
      <c r="AB7" s="379"/>
      <c r="AC7" s="379"/>
      <c r="AD7" s="395"/>
      <c r="AE7" s="395"/>
      <c r="AF7" s="395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72"/>
      <c r="AR7" s="394"/>
      <c r="AS7" s="372"/>
      <c r="AT7" s="372"/>
      <c r="AU7" s="372"/>
      <c r="AV7" s="372"/>
      <c r="AW7" s="372"/>
      <c r="AY7" s="407"/>
      <c r="BA7" s="368"/>
      <c r="BB7" s="365">
        <v>3</v>
      </c>
      <c r="BC7" s="365">
        <v>3</v>
      </c>
      <c r="BD7" s="365">
        <f>BB7-BC7</f>
        <v>0</v>
      </c>
      <c r="BE7" s="365">
        <v>5</v>
      </c>
      <c r="BJ7" s="373"/>
      <c r="BK7" s="373"/>
      <c r="BL7" s="373"/>
      <c r="BM7" s="372"/>
      <c r="BN7" s="372"/>
      <c r="BR7" s="365">
        <f t="shared" si="10"/>
        <v>0</v>
      </c>
      <c r="BS7" s="373">
        <f t="shared" si="11"/>
        <v>0</v>
      </c>
      <c r="BT7" s="398">
        <f t="shared" si="12"/>
        <v>0</v>
      </c>
      <c r="BU7" s="398">
        <f t="shared" si="13"/>
        <v>0</v>
      </c>
      <c r="BV7" s="398">
        <f t="shared" si="14"/>
        <v>0</v>
      </c>
      <c r="BW7" s="398">
        <f t="shared" si="15"/>
        <v>0</v>
      </c>
      <c r="BX7" s="398">
        <f t="shared" si="16"/>
        <v>0</v>
      </c>
      <c r="BY7" s="398"/>
      <c r="CC7" s="372">
        <f t="shared" si="17"/>
        <v>8.1184352099831561E-3</v>
      </c>
      <c r="CD7" s="372"/>
      <c r="CF7" s="398">
        <v>4.9178389999999998</v>
      </c>
      <c r="CG7" s="365">
        <f>BB7-BE7</f>
        <v>-2</v>
      </c>
      <c r="CH7" s="398">
        <f>BC7-CF7</f>
        <v>-1.9178389999999998</v>
      </c>
      <c r="CI7" s="372">
        <v>-0.24399999999999999</v>
      </c>
      <c r="CJ7" s="372">
        <f>(CH7-CH$54)/CH$55</f>
        <v>-0.23183725156332091</v>
      </c>
      <c r="CL7" s="372">
        <f t="shared" si="18"/>
        <v>-1.4242117574041502E-2</v>
      </c>
      <c r="CM7" s="372">
        <f t="shared" si="19"/>
        <v>-7.3030674825130065E-2</v>
      </c>
      <c r="CQ7" s="398">
        <f t="shared" si="34"/>
        <v>0</v>
      </c>
      <c r="CR7" s="394" t="e">
        <f t="shared" si="35"/>
        <v>#DIV/0!</v>
      </c>
      <c r="CS7" s="372" t="e">
        <f t="shared" si="36"/>
        <v>#DIV/0!</v>
      </c>
      <c r="CT7" s="398"/>
      <c r="CU7" s="365">
        <f t="shared" si="20"/>
        <v>0</v>
      </c>
      <c r="CV7" s="373">
        <f t="shared" si="1"/>
        <v>0</v>
      </c>
      <c r="CW7" s="398">
        <f t="shared" si="2"/>
        <v>0</v>
      </c>
      <c r="CY7" s="398">
        <f t="shared" si="3"/>
        <v>0</v>
      </c>
      <c r="CZ7" s="398">
        <f t="shared" si="21"/>
        <v>0</v>
      </c>
      <c r="DA7" s="398"/>
      <c r="DB7" s="398"/>
      <c r="DC7" s="372">
        <f t="shared" si="4"/>
        <v>0.30702014718264831</v>
      </c>
      <c r="DD7" s="372"/>
      <c r="DE7" s="374">
        <f t="shared" si="22"/>
        <v>0</v>
      </c>
      <c r="DF7" s="399">
        <f t="shared" si="23"/>
        <v>0</v>
      </c>
      <c r="DG7" s="397">
        <f t="shared" si="5"/>
        <v>0.38583482352408538</v>
      </c>
      <c r="DH7" s="397">
        <f t="shared" si="6"/>
        <v>0.37754132425337183</v>
      </c>
      <c r="DI7" s="399"/>
      <c r="DJ7" s="399"/>
      <c r="DK7" s="399">
        <f t="shared" si="37"/>
        <v>0</v>
      </c>
      <c r="DL7" s="395" t="e">
        <f t="shared" si="38"/>
        <v>#DIV/0!</v>
      </c>
      <c r="DM7" s="397" t="e">
        <f t="shared" si="39"/>
        <v>#DIV/0!</v>
      </c>
      <c r="DN7" s="397" t="e">
        <f t="shared" si="40"/>
        <v>#DIV/0!</v>
      </c>
      <c r="DO7" s="397">
        <f t="shared" si="7"/>
        <v>0.14578865886520925</v>
      </c>
      <c r="DP7" s="397">
        <f t="shared" si="8"/>
        <v>0.10719812480627069</v>
      </c>
      <c r="DQ7" s="397">
        <f t="shared" si="41"/>
        <v>0.12767911999904921</v>
      </c>
      <c r="DR7" s="397"/>
      <c r="DS7" s="365">
        <v>2</v>
      </c>
      <c r="DT7" s="365">
        <f>CK7-DS7</f>
        <v>-2</v>
      </c>
      <c r="DU7" s="372">
        <v>-0.157</v>
      </c>
      <c r="DV7" s="372">
        <v>-0.20899999999999999</v>
      </c>
      <c r="DW7" s="372">
        <f>(0.6*CJ7)+(0.4*DU7)</f>
        <v>-0.20190235093799253</v>
      </c>
      <c r="DX7" s="373">
        <v>0</v>
      </c>
      <c r="DY7" s="374">
        <v>0</v>
      </c>
      <c r="DZ7" s="365">
        <v>803</v>
      </c>
      <c r="ED7" s="373">
        <f t="shared" si="24"/>
        <v>0</v>
      </c>
      <c r="EE7" s="373">
        <f t="shared" si="25"/>
        <v>0</v>
      </c>
      <c r="EG7" s="373">
        <f t="shared" si="26"/>
        <v>0</v>
      </c>
      <c r="EH7" s="373">
        <f t="shared" si="27"/>
        <v>0</v>
      </c>
      <c r="EI7" s="373">
        <f t="shared" si="28"/>
        <v>0</v>
      </c>
      <c r="EK7" s="400">
        <f t="shared" si="42"/>
        <v>-0.10337202732806533</v>
      </c>
      <c r="EL7" s="401">
        <f t="shared" si="42"/>
        <v>-0.16459457961977011</v>
      </c>
      <c r="EM7" s="400"/>
      <c r="EN7" s="373">
        <v>856.69269999999995</v>
      </c>
      <c r="EO7" s="365">
        <f>DX7-DZ7</f>
        <v>-803</v>
      </c>
      <c r="EP7" s="373"/>
      <c r="EQ7" s="372">
        <v>0</v>
      </c>
      <c r="ER7" s="372"/>
      <c r="ES7" s="397"/>
      <c r="ET7" s="372">
        <f t="shared" si="31"/>
        <v>3.5258661068203384E-2</v>
      </c>
      <c r="EU7" s="372">
        <f t="shared" si="32"/>
        <v>6.4318874883762409E-2</v>
      </c>
      <c r="EV7" s="374"/>
      <c r="EW7" s="374">
        <f t="shared" si="43"/>
        <v>0</v>
      </c>
      <c r="EX7" s="374">
        <f t="shared" si="44"/>
        <v>0</v>
      </c>
      <c r="EY7" s="395" t="e">
        <f t="shared" si="45"/>
        <v>#DIV/0!</v>
      </c>
      <c r="EZ7" s="397" t="e">
        <f t="shared" si="46"/>
        <v>#DIV/0!</v>
      </c>
      <c r="FA7" s="397" t="e">
        <f t="shared" si="47"/>
        <v>#DIV/0!</v>
      </c>
      <c r="FB7" s="372">
        <f t="shared" si="33"/>
        <v>2.16353634712175E-2</v>
      </c>
    </row>
    <row r="8" spans="1:158" x14ac:dyDescent="0.25">
      <c r="A8" s="385" t="s">
        <v>3</v>
      </c>
      <c r="B8" s="385" t="s">
        <v>36</v>
      </c>
      <c r="C8" s="380">
        <f t="shared" si="0"/>
        <v>13</v>
      </c>
      <c r="D8" s="380">
        <v>16</v>
      </c>
      <c r="E8" s="386">
        <v>13</v>
      </c>
      <c r="F8" s="386">
        <v>0</v>
      </c>
      <c r="G8" s="365">
        <v>0</v>
      </c>
      <c r="H8" s="397">
        <v>-0.28399999999999997</v>
      </c>
      <c r="I8" s="397">
        <v>-0.45864179155714757</v>
      </c>
      <c r="J8" s="397">
        <f>(0.6*DW8)+(0.4*ER8)</f>
        <v>-0.29190075641221064</v>
      </c>
      <c r="K8" s="379"/>
      <c r="L8" s="391"/>
      <c r="M8" s="391"/>
      <c r="N8" s="379"/>
      <c r="O8" s="379"/>
      <c r="P8" s="391"/>
      <c r="Q8" s="391"/>
      <c r="R8" s="374">
        <v>18</v>
      </c>
      <c r="S8" s="379"/>
      <c r="T8" s="405"/>
      <c r="U8" s="405"/>
      <c r="V8" s="405"/>
      <c r="W8" s="379"/>
      <c r="X8" s="379"/>
      <c r="Y8" s="379"/>
      <c r="Z8" s="379"/>
      <c r="AA8" s="379"/>
      <c r="AB8" s="379"/>
      <c r="AC8" s="379"/>
      <c r="AD8" s="395"/>
      <c r="AE8" s="395"/>
      <c r="AF8" s="395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72"/>
      <c r="AR8" s="394"/>
      <c r="AS8" s="372"/>
      <c r="AT8" s="372"/>
      <c r="AU8" s="372"/>
      <c r="AV8" s="372"/>
      <c r="AW8" s="372"/>
      <c r="AX8" s="407" t="s">
        <v>359</v>
      </c>
      <c r="AY8" s="408"/>
      <c r="BA8" s="397"/>
      <c r="BB8" s="365">
        <v>0</v>
      </c>
      <c r="BC8" s="365">
        <v>1</v>
      </c>
      <c r="BD8" s="365">
        <f>BB8-BC8</f>
        <v>-1</v>
      </c>
      <c r="BE8" s="365">
        <v>9</v>
      </c>
      <c r="BF8" s="365">
        <v>0</v>
      </c>
      <c r="BG8" s="365">
        <v>0</v>
      </c>
      <c r="BH8" s="365">
        <v>0</v>
      </c>
      <c r="BJ8" s="373"/>
      <c r="BK8" s="373"/>
      <c r="BL8" s="373"/>
      <c r="BM8" s="372"/>
      <c r="BN8" s="372"/>
      <c r="BQ8" s="365">
        <v>0</v>
      </c>
      <c r="BR8" s="365">
        <f t="shared" si="10"/>
        <v>0</v>
      </c>
      <c r="BS8" s="373">
        <f t="shared" si="11"/>
        <v>36.569760000000002</v>
      </c>
      <c r="BT8" s="398">
        <f t="shared" si="12"/>
        <v>22.983775999999999</v>
      </c>
      <c r="BU8" s="398">
        <f t="shared" si="13"/>
        <v>13.272427199999999</v>
      </c>
      <c r="BV8" s="398">
        <f t="shared" si="14"/>
        <v>-36.569760000000002</v>
      </c>
      <c r="BW8" s="398">
        <f t="shared" si="15"/>
        <v>-13.272427199999999</v>
      </c>
      <c r="BX8" s="398">
        <f t="shared" si="16"/>
        <v>-22.983775999999999</v>
      </c>
      <c r="BY8" s="398">
        <f>D8*BF$56</f>
        <v>15.672801635991821</v>
      </c>
      <c r="BZ8" s="365">
        <v>16</v>
      </c>
      <c r="CA8" s="398">
        <f>BF8-BY8</f>
        <v>-15.672801635991821</v>
      </c>
      <c r="CB8" s="365">
        <f>BF8-BZ8</f>
        <v>-16</v>
      </c>
      <c r="CC8" s="372">
        <f t="shared" si="17"/>
        <v>-0.76991577672736522</v>
      </c>
      <c r="CD8" s="372">
        <f>(CA8-CA$53)/CA$54</f>
        <v>-0.72218496061841775</v>
      </c>
      <c r="CE8" s="372">
        <f>(CB8-CB$53)/CB$54</f>
        <v>-0.71779869161331378</v>
      </c>
      <c r="CF8" s="398">
        <v>9.1331290000000003</v>
      </c>
      <c r="CG8" s="365">
        <f>BB8-BE8</f>
        <v>-9</v>
      </c>
      <c r="CH8" s="398">
        <f>BC8-CF8</f>
        <v>-8.1331290000000003</v>
      </c>
      <c r="CI8" s="372">
        <v>-0.51700000000000002</v>
      </c>
      <c r="CJ8" s="372">
        <f>(CH8-CH$54)/CH$55</f>
        <v>-0.50449703431203019</v>
      </c>
      <c r="CK8" s="365">
        <v>0</v>
      </c>
      <c r="CL8" s="372">
        <f t="shared" si="18"/>
        <v>-0.69326364866547352</v>
      </c>
      <c r="CM8" s="372">
        <f t="shared" si="19"/>
        <v>-0.68161197576988408</v>
      </c>
      <c r="CN8" s="365">
        <v>0</v>
      </c>
      <c r="CO8" s="365">
        <v>0</v>
      </c>
      <c r="CP8" s="365">
        <f>BQ8+CO8</f>
        <v>0</v>
      </c>
      <c r="CQ8" s="398">
        <f>R8*CQ$55</f>
        <v>42.747562296858071</v>
      </c>
      <c r="CR8" s="394">
        <f>CP8/CQ8</f>
        <v>0</v>
      </c>
      <c r="CS8" s="372">
        <f>(CR8-CR$56)/CR$57</f>
        <v>-1.0802244757671779</v>
      </c>
      <c r="CT8" s="398">
        <v>0</v>
      </c>
      <c r="CU8" s="365">
        <f t="shared" si="20"/>
        <v>0</v>
      </c>
      <c r="CV8" s="373">
        <f t="shared" si="1"/>
        <v>11.395160000000001</v>
      </c>
      <c r="CW8" s="398">
        <f t="shared" si="2"/>
        <v>8.8373647999999996</v>
      </c>
      <c r="CX8" s="365">
        <v>0</v>
      </c>
      <c r="CY8" s="398">
        <f t="shared" si="3"/>
        <v>11.330392</v>
      </c>
      <c r="CZ8" s="398">
        <f t="shared" si="21"/>
        <v>-11.330392</v>
      </c>
      <c r="DA8" s="398">
        <f>D8*CN$56</f>
        <v>5.5787321063394684</v>
      </c>
      <c r="DB8" s="398">
        <f>CN8-DA8</f>
        <v>-5.5787321063394684</v>
      </c>
      <c r="DC8" s="372">
        <f t="shared" si="4"/>
        <v>-0.26431688296246458</v>
      </c>
      <c r="DD8" s="372">
        <f>(DB8-DB$53)/DB$54</f>
        <v>-0.52225990276954914</v>
      </c>
      <c r="DE8" s="374">
        <f t="shared" si="22"/>
        <v>-11.395160000000001</v>
      </c>
      <c r="DF8" s="399">
        <f t="shared" si="23"/>
        <v>-8.8373647999999996</v>
      </c>
      <c r="DG8" s="397">
        <f t="shared" si="5"/>
        <v>-0.14206350362086226</v>
      </c>
      <c r="DH8" s="397">
        <f t="shared" si="6"/>
        <v>-0.10822901415518414</v>
      </c>
      <c r="DI8" s="399">
        <v>0</v>
      </c>
      <c r="DJ8" s="399">
        <f>CT8+DI8</f>
        <v>0</v>
      </c>
      <c r="DK8" s="399">
        <f>R8*DJ$56</f>
        <v>5.9089924160346694</v>
      </c>
      <c r="DL8" s="395">
        <f>DJ8/DK8</f>
        <v>0</v>
      </c>
      <c r="DM8" s="397">
        <f>(DL8-DK$57)/DK$58</f>
        <v>-0.56204999882134254</v>
      </c>
      <c r="DN8" s="397">
        <f>(0.6*CS8)+(0.4*DM8)</f>
        <v>-0.87295468498884377</v>
      </c>
      <c r="DO8" s="397">
        <f t="shared" si="7"/>
        <v>-0.47278359064762904</v>
      </c>
      <c r="DP8" s="397">
        <f t="shared" si="8"/>
        <v>-0.45225879112400413</v>
      </c>
      <c r="DQ8" s="397">
        <f t="shared" si="41"/>
        <v>-0.56767621922140499</v>
      </c>
      <c r="DR8" s="397">
        <f>(0.6*CD8)+(0.4*DD8)</f>
        <v>-0.64221493747887037</v>
      </c>
      <c r="DS8" s="365">
        <v>4</v>
      </c>
      <c r="DT8" s="365">
        <f>CK8-DS8</f>
        <v>-4</v>
      </c>
      <c r="DU8" s="372">
        <v>-0.36499999999999999</v>
      </c>
      <c r="DV8" s="372">
        <v>-0.45600000000000002</v>
      </c>
      <c r="DW8" s="372">
        <f>(0.6*CJ8)+(0.4*DU8)</f>
        <v>-0.44869822058721809</v>
      </c>
      <c r="DX8" s="373">
        <v>0</v>
      </c>
      <c r="DY8" s="374">
        <v>0</v>
      </c>
      <c r="DZ8" s="365">
        <v>2333</v>
      </c>
      <c r="EA8" s="373">
        <v>0</v>
      </c>
      <c r="EB8" s="373">
        <v>0</v>
      </c>
      <c r="EC8" s="373">
        <v>0</v>
      </c>
      <c r="ED8" s="373">
        <f t="shared" si="24"/>
        <v>0</v>
      </c>
      <c r="EE8" s="373">
        <f t="shared" si="25"/>
        <v>9685.5344000000005</v>
      </c>
      <c r="EF8" s="373">
        <f>D8*EA$55</f>
        <v>4716.5153374233132</v>
      </c>
      <c r="EG8" s="373">
        <f t="shared" si="26"/>
        <v>10560</v>
      </c>
      <c r="EH8" s="373">
        <f t="shared" si="27"/>
        <v>-10560</v>
      </c>
      <c r="EI8" s="373">
        <f t="shared" si="28"/>
        <v>-9685.5344000000005</v>
      </c>
      <c r="EJ8" s="373">
        <f>EA8-EF8</f>
        <v>-4716.5153374233132</v>
      </c>
      <c r="EK8" s="400">
        <f t="shared" si="42"/>
        <v>-0.23243483389821415</v>
      </c>
      <c r="EL8" s="401">
        <f t="shared" si="42"/>
        <v>-0.33604090649420609</v>
      </c>
      <c r="EM8" s="400">
        <f>(EJ8-EJ$53)/EJ$54</f>
        <v>-0.15993964512303532</v>
      </c>
      <c r="EN8" s="373">
        <v>2576.4771999999998</v>
      </c>
      <c r="EO8" s="365">
        <f>DX8-DZ8</f>
        <v>-2333</v>
      </c>
      <c r="EP8" s="373">
        <f>DY8-EN8</f>
        <v>-2576.4771999999998</v>
      </c>
      <c r="EQ8" s="372">
        <v>-2.7E-2</v>
      </c>
      <c r="ER8" s="372">
        <f>(EP8-EP$54)/EP$55</f>
        <v>-5.6704560149699448E-2</v>
      </c>
      <c r="ES8" s="397">
        <f>(0.6*DR8)+(0.4*EM8)</f>
        <v>-0.44930482053653636</v>
      </c>
      <c r="ET8" s="372">
        <f t="shared" si="31"/>
        <v>-0.43357966509212864</v>
      </c>
      <c r="EU8" s="372">
        <f t="shared" si="32"/>
        <v>-0.33533113272361659</v>
      </c>
      <c r="EV8" s="374">
        <v>0</v>
      </c>
      <c r="EW8" s="374">
        <f>EC8+EV8</f>
        <v>0</v>
      </c>
      <c r="EX8" s="374">
        <f>R8*EX$55</f>
        <v>17663.811484290356</v>
      </c>
      <c r="EY8" s="395">
        <f>EW8/EX8</f>
        <v>0</v>
      </c>
      <c r="EZ8" s="397">
        <f>(EY8-EY$56)/EY$57</f>
        <v>-0.49209476354126175</v>
      </c>
      <c r="FA8" s="397">
        <f>(0.6*DN8)+(0.4*EZ8)</f>
        <v>-0.72061071640981089</v>
      </c>
      <c r="FB8" s="372">
        <f t="shared" si="33"/>
        <v>-0.41808651698625987</v>
      </c>
    </row>
    <row r="9" spans="1:158" hidden="1" x14ac:dyDescent="0.25">
      <c r="A9" s="404" t="s">
        <v>3</v>
      </c>
      <c r="B9" s="404" t="s">
        <v>38</v>
      </c>
      <c r="C9" s="406">
        <f t="shared" si="0"/>
        <v>4</v>
      </c>
      <c r="D9" s="406">
        <v>0</v>
      </c>
      <c r="E9" s="386">
        <v>4</v>
      </c>
      <c r="F9" s="386">
        <v>0</v>
      </c>
      <c r="G9" s="365">
        <v>0</v>
      </c>
      <c r="H9" s="372"/>
      <c r="I9" s="397"/>
      <c r="J9" s="372"/>
      <c r="K9" s="379"/>
      <c r="L9" s="391"/>
      <c r="M9" s="391"/>
      <c r="N9" s="379"/>
      <c r="O9" s="379"/>
      <c r="P9" s="391"/>
      <c r="Q9" s="391"/>
      <c r="R9" s="374"/>
      <c r="S9" s="379"/>
      <c r="T9" s="405"/>
      <c r="U9" s="405"/>
      <c r="V9" s="405"/>
      <c r="W9" s="379"/>
      <c r="X9" s="379"/>
      <c r="Y9" s="379"/>
      <c r="Z9" s="379"/>
      <c r="AA9" s="379"/>
      <c r="AB9" s="379"/>
      <c r="AC9" s="379"/>
      <c r="AD9" s="395"/>
      <c r="AE9" s="395"/>
      <c r="AF9" s="395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72"/>
      <c r="AR9" s="394"/>
      <c r="AS9" s="372"/>
      <c r="AT9" s="372"/>
      <c r="AU9" s="372"/>
      <c r="AV9" s="372"/>
      <c r="AW9" s="372"/>
      <c r="BA9" s="368"/>
      <c r="BJ9" s="373"/>
      <c r="BK9" s="373"/>
      <c r="BL9" s="373"/>
      <c r="BM9" s="372"/>
      <c r="BN9" s="372"/>
      <c r="BR9" s="365">
        <f t="shared" si="10"/>
        <v>0</v>
      </c>
      <c r="BS9" s="373">
        <f t="shared" si="11"/>
        <v>0</v>
      </c>
      <c r="BT9" s="398">
        <f t="shared" si="12"/>
        <v>0</v>
      </c>
      <c r="BU9" s="398">
        <f t="shared" si="13"/>
        <v>0</v>
      </c>
      <c r="BV9" s="398">
        <f t="shared" si="14"/>
        <v>0</v>
      </c>
      <c r="BW9" s="398">
        <f t="shared" si="15"/>
        <v>0</v>
      </c>
      <c r="BX9" s="398">
        <f t="shared" si="16"/>
        <v>0</v>
      </c>
      <c r="BY9" s="398"/>
      <c r="CC9" s="372">
        <f t="shared" si="17"/>
        <v>8.1184352099831561E-3</v>
      </c>
      <c r="CD9" s="372"/>
      <c r="CL9" s="372">
        <f t="shared" si="18"/>
        <v>-1.4242117574041502E-2</v>
      </c>
      <c r="CM9" s="372">
        <f t="shared" si="19"/>
        <v>-7.3030674825130065E-2</v>
      </c>
      <c r="CQ9" s="398">
        <f t="shared" si="34"/>
        <v>0</v>
      </c>
      <c r="CR9" s="394" t="e">
        <f t="shared" si="35"/>
        <v>#DIV/0!</v>
      </c>
      <c r="CS9" s="372" t="e">
        <f t="shared" si="36"/>
        <v>#DIV/0!</v>
      </c>
      <c r="CT9" s="398"/>
      <c r="CU9" s="365">
        <f t="shared" si="20"/>
        <v>0</v>
      </c>
      <c r="CV9" s="373">
        <f t="shared" si="1"/>
        <v>0</v>
      </c>
      <c r="CW9" s="398">
        <f t="shared" si="2"/>
        <v>0</v>
      </c>
      <c r="CY9" s="398">
        <f t="shared" si="3"/>
        <v>0</v>
      </c>
      <c r="CZ9" s="398">
        <f t="shared" si="21"/>
        <v>0</v>
      </c>
      <c r="DA9" s="398"/>
      <c r="DB9" s="398"/>
      <c r="DC9" s="372">
        <f t="shared" si="4"/>
        <v>0.30702014718264831</v>
      </c>
      <c r="DD9" s="372"/>
      <c r="DE9" s="374">
        <f t="shared" si="22"/>
        <v>0</v>
      </c>
      <c r="DF9" s="399">
        <f t="shared" si="23"/>
        <v>0</v>
      </c>
      <c r="DG9" s="397">
        <f t="shared" si="5"/>
        <v>0.38583482352408538</v>
      </c>
      <c r="DH9" s="397">
        <f t="shared" si="6"/>
        <v>0.37754132425337183</v>
      </c>
      <c r="DI9" s="399"/>
      <c r="DJ9" s="399"/>
      <c r="DK9" s="399">
        <f t="shared" si="37"/>
        <v>0</v>
      </c>
      <c r="DL9" s="395" t="e">
        <f t="shared" si="38"/>
        <v>#DIV/0!</v>
      </c>
      <c r="DM9" s="397" t="e">
        <f t="shared" si="39"/>
        <v>#DIV/0!</v>
      </c>
      <c r="DN9" s="397" t="e">
        <f t="shared" si="40"/>
        <v>#DIV/0!</v>
      </c>
      <c r="DO9" s="397">
        <f t="shared" si="7"/>
        <v>0.14578865886520925</v>
      </c>
      <c r="DP9" s="397">
        <f t="shared" si="8"/>
        <v>0.10719812480627069</v>
      </c>
      <c r="DQ9" s="397">
        <f t="shared" si="41"/>
        <v>0.12767911999904921</v>
      </c>
      <c r="DR9" s="397"/>
      <c r="DX9" s="373"/>
      <c r="DY9" s="374">
        <v>0</v>
      </c>
      <c r="ED9" s="373">
        <f t="shared" si="24"/>
        <v>0</v>
      </c>
      <c r="EE9" s="373">
        <f t="shared" si="25"/>
        <v>0</v>
      </c>
      <c r="EG9" s="373">
        <f t="shared" si="26"/>
        <v>0</v>
      </c>
      <c r="EH9" s="373">
        <f t="shared" si="27"/>
        <v>0</v>
      </c>
      <c r="EI9" s="373">
        <f t="shared" si="28"/>
        <v>0</v>
      </c>
      <c r="EK9" s="400">
        <f t="shared" si="42"/>
        <v>-0.10337202732806533</v>
      </c>
      <c r="EL9" s="401">
        <f t="shared" si="42"/>
        <v>-0.16459457961977011</v>
      </c>
      <c r="EM9" s="400"/>
      <c r="ER9" s="372"/>
      <c r="ES9" s="397"/>
      <c r="ET9" s="372">
        <f t="shared" si="31"/>
        <v>3.5258661068203384E-2</v>
      </c>
      <c r="EU9" s="372">
        <f t="shared" si="32"/>
        <v>6.4318874883762409E-2</v>
      </c>
      <c r="EV9" s="374"/>
      <c r="EW9" s="374">
        <f t="shared" si="43"/>
        <v>0</v>
      </c>
      <c r="EX9" s="374">
        <f t="shared" si="44"/>
        <v>0</v>
      </c>
      <c r="EY9" s="395" t="e">
        <f t="shared" si="45"/>
        <v>#DIV/0!</v>
      </c>
      <c r="EZ9" s="397" t="e">
        <f t="shared" si="46"/>
        <v>#DIV/0!</v>
      </c>
      <c r="FA9" s="397" t="e">
        <f t="shared" si="47"/>
        <v>#DIV/0!</v>
      </c>
      <c r="FB9" s="372">
        <f t="shared" si="33"/>
        <v>2.16353634712175E-2</v>
      </c>
    </row>
    <row r="10" spans="1:158" x14ac:dyDescent="0.25">
      <c r="A10" s="385" t="s">
        <v>3</v>
      </c>
      <c r="B10" s="385" t="s">
        <v>39</v>
      </c>
      <c r="C10" s="380">
        <f t="shared" si="0"/>
        <v>14</v>
      </c>
      <c r="D10" s="380">
        <v>12</v>
      </c>
      <c r="E10" s="386">
        <v>14</v>
      </c>
      <c r="F10" s="386">
        <v>0</v>
      </c>
      <c r="G10" s="365">
        <v>0</v>
      </c>
      <c r="H10" s="397">
        <v>-0.11</v>
      </c>
      <c r="I10" s="397">
        <v>-0.12638651338147677</v>
      </c>
      <c r="J10" s="397">
        <f>(0.6*DW10)+(0.4*ER10)</f>
        <v>-0.11335337140404333</v>
      </c>
      <c r="K10" s="379"/>
      <c r="L10" s="391"/>
      <c r="M10" s="391"/>
      <c r="N10" s="379"/>
      <c r="O10" s="379"/>
      <c r="P10" s="391"/>
      <c r="Q10" s="391"/>
      <c r="R10" s="374">
        <v>14</v>
      </c>
      <c r="S10" s="379"/>
      <c r="T10" s="405"/>
      <c r="U10" s="405"/>
      <c r="V10" s="405"/>
      <c r="W10" s="379"/>
      <c r="X10" s="379"/>
      <c r="Y10" s="379"/>
      <c r="Z10" s="379"/>
      <c r="AA10" s="379"/>
      <c r="AB10" s="379"/>
      <c r="AC10" s="379"/>
      <c r="AD10" s="395"/>
      <c r="AE10" s="395"/>
      <c r="AF10" s="395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72"/>
      <c r="AR10" s="394"/>
      <c r="AS10" s="372"/>
      <c r="AT10" s="372"/>
      <c r="AU10" s="372"/>
      <c r="AV10" s="372"/>
      <c r="AW10" s="372"/>
      <c r="AX10" s="380" t="s">
        <v>421</v>
      </c>
      <c r="BA10" s="368"/>
      <c r="BB10" s="365">
        <v>10</v>
      </c>
      <c r="BC10" s="365">
        <v>10</v>
      </c>
      <c r="BD10" s="365">
        <f>BB10-BC10</f>
        <v>0</v>
      </c>
      <c r="BE10" s="365">
        <v>10</v>
      </c>
      <c r="BF10" s="365">
        <v>9</v>
      </c>
      <c r="BG10" s="365">
        <v>13</v>
      </c>
      <c r="BH10" s="365">
        <v>6</v>
      </c>
      <c r="BJ10" s="373"/>
      <c r="BK10" s="373"/>
      <c r="BL10" s="373"/>
      <c r="BM10" s="372"/>
      <c r="BN10" s="372"/>
      <c r="BQ10" s="365">
        <v>14</v>
      </c>
      <c r="BR10" s="365">
        <f t="shared" si="10"/>
        <v>20</v>
      </c>
      <c r="BS10" s="373">
        <f t="shared" si="11"/>
        <v>27.427320000000002</v>
      </c>
      <c r="BT10" s="398">
        <f t="shared" si="12"/>
        <v>17.237831999999997</v>
      </c>
      <c r="BU10" s="398">
        <f t="shared" si="13"/>
        <v>9.9543204000000003</v>
      </c>
      <c r="BV10" s="398">
        <f t="shared" si="14"/>
        <v>-7.4273200000000017</v>
      </c>
      <c r="BW10" s="398">
        <f t="shared" si="15"/>
        <v>-3.9543204000000003</v>
      </c>
      <c r="BX10" s="398">
        <f t="shared" si="16"/>
        <v>-4.2378319999999974</v>
      </c>
      <c r="BY10" s="398">
        <f>D10*BF$56</f>
        <v>11.754601226993866</v>
      </c>
      <c r="BZ10" s="365">
        <v>12</v>
      </c>
      <c r="CA10" s="398">
        <f>BF10-BY10</f>
        <v>-2.7546012269938664</v>
      </c>
      <c r="CB10" s="365">
        <f>BF10-BZ10</f>
        <v>-3</v>
      </c>
      <c r="CC10" s="372">
        <f t="shared" si="17"/>
        <v>-0.13533833535908588</v>
      </c>
      <c r="CD10" s="372">
        <f>(CA10-CA$53)/CA$54</f>
        <v>-0.12537415259336415</v>
      </c>
      <c r="CE10" s="372">
        <f>(CB10-CB$53)/CB$54</f>
        <v>-0.11644289886171534</v>
      </c>
      <c r="CF10" s="398">
        <v>9.8356770000000004</v>
      </c>
      <c r="CG10" s="365">
        <f>BB10-BE10</f>
        <v>0</v>
      </c>
      <c r="CH10" s="398">
        <f>BC10-CF10</f>
        <v>0.16432299999999955</v>
      </c>
      <c r="CI10" s="372">
        <v>-0.16600000000000001</v>
      </c>
      <c r="CJ10" s="372">
        <f>(CH10-CH$54)/CH$55</f>
        <v>-0.14049447615499439</v>
      </c>
      <c r="CK10" s="365">
        <v>4</v>
      </c>
      <c r="CL10" s="372">
        <f t="shared" si="18"/>
        <v>-0.1521514229210281</v>
      </c>
      <c r="CM10" s="372">
        <f t="shared" si="19"/>
        <v>-0.25434833565090431</v>
      </c>
      <c r="CN10" s="365">
        <v>3</v>
      </c>
      <c r="CO10" s="365">
        <v>2</v>
      </c>
      <c r="CP10" s="365">
        <f>BQ10+CO10</f>
        <v>16</v>
      </c>
      <c r="CQ10" s="398">
        <f>R10*CQ$55</f>
        <v>33.24810400866739</v>
      </c>
      <c r="CR10" s="394">
        <f>CP10/CQ10</f>
        <v>0.48123044838373302</v>
      </c>
      <c r="CS10" s="372">
        <f>(CR10-CR$56)/CR$57</f>
        <v>-0.45894926644535017</v>
      </c>
      <c r="CT10" s="398">
        <v>1</v>
      </c>
      <c r="CU10" s="365">
        <f t="shared" si="20"/>
        <v>4</v>
      </c>
      <c r="CV10" s="373">
        <f t="shared" si="1"/>
        <v>8.5463699999999996</v>
      </c>
      <c r="CW10" s="398">
        <f t="shared" si="2"/>
        <v>6.6280235999999997</v>
      </c>
      <c r="CX10" s="365">
        <v>4</v>
      </c>
      <c r="CY10" s="398">
        <f t="shared" si="3"/>
        <v>8.497793999999999</v>
      </c>
      <c r="CZ10" s="398">
        <f t="shared" si="21"/>
        <v>-4.497793999999999</v>
      </c>
      <c r="DA10" s="398">
        <f>D10*CN$56</f>
        <v>4.1840490797546011</v>
      </c>
      <c r="DB10" s="398">
        <f>CN10-DA10</f>
        <v>-1.1840490797546011</v>
      </c>
      <c r="DC10" s="372">
        <f t="shared" si="4"/>
        <v>8.0218085421280533E-2</v>
      </c>
      <c r="DD10" s="372">
        <f>(DB10-DB$53)/DB$54</f>
        <v>-0.11084621836641088</v>
      </c>
      <c r="DE10" s="374">
        <f t="shared" si="22"/>
        <v>-4.5463699999999996</v>
      </c>
      <c r="DF10" s="399">
        <f t="shared" si="23"/>
        <v>-3.6280235999999997</v>
      </c>
      <c r="DG10" s="397">
        <f t="shared" si="5"/>
        <v>0.17521723521624455</v>
      </c>
      <c r="DH10" s="397">
        <f t="shared" si="6"/>
        <v>0.17811691530216189</v>
      </c>
      <c r="DI10" s="399">
        <v>1</v>
      </c>
      <c r="DJ10" s="399">
        <f>CT10+DI10</f>
        <v>2</v>
      </c>
      <c r="DK10" s="399">
        <f>R10*DJ$56</f>
        <v>4.5958829902491871</v>
      </c>
      <c r="DL10" s="395">
        <f>DJ10/DK10</f>
        <v>0.43517208863743523</v>
      </c>
      <c r="DM10" s="397">
        <f>(DL10-DK$57)/DK$58</f>
        <v>-0.34456875562233269</v>
      </c>
      <c r="DN10" s="397">
        <f>(0.6*CS10)+(0.4*DM10)</f>
        <v>-0.41319706211614315</v>
      </c>
      <c r="DO10" s="397">
        <f t="shared" si="7"/>
        <v>-2.1203959666119029E-2</v>
      </c>
      <c r="DP10" s="397">
        <f t="shared" si="8"/>
        <v>-8.1362235269677827E-2</v>
      </c>
      <c r="DQ10" s="397">
        <f t="shared" si="41"/>
        <v>-4.9115767046939311E-2</v>
      </c>
      <c r="DR10" s="397">
        <f>(0.6*CD10)+(0.4*DD10)</f>
        <v>-0.11956297890258284</v>
      </c>
      <c r="DS10" s="365">
        <v>4</v>
      </c>
      <c r="DT10" s="365">
        <f>CK10-DS10</f>
        <v>0</v>
      </c>
      <c r="DU10" s="372">
        <v>-0.157</v>
      </c>
      <c r="DV10" s="372">
        <v>-0.16200000000000001</v>
      </c>
      <c r="DW10" s="372">
        <f>(0.6*CJ10)+(0.4*DU10)</f>
        <v>-0.14709668569299664</v>
      </c>
      <c r="DX10" s="373">
        <v>0</v>
      </c>
      <c r="DY10" s="374">
        <v>0</v>
      </c>
      <c r="DZ10" s="365">
        <v>2651</v>
      </c>
      <c r="EA10" s="373">
        <v>0</v>
      </c>
      <c r="EB10" s="373">
        <v>0</v>
      </c>
      <c r="EC10" s="373">
        <v>0</v>
      </c>
      <c r="ED10" s="373">
        <f t="shared" si="24"/>
        <v>0</v>
      </c>
      <c r="EE10" s="373">
        <f t="shared" si="25"/>
        <v>7264.1508000000003</v>
      </c>
      <c r="EF10" s="373">
        <f>D10*EA$55</f>
        <v>3537.3865030674851</v>
      </c>
      <c r="EG10" s="373">
        <f t="shared" si="26"/>
        <v>7920</v>
      </c>
      <c r="EH10" s="373">
        <f t="shared" si="27"/>
        <v>-7920</v>
      </c>
      <c r="EI10" s="373">
        <f t="shared" si="28"/>
        <v>-7264.1508000000003</v>
      </c>
      <c r="EJ10" s="373">
        <f>EA10-EF10</f>
        <v>-3537.3865030674851</v>
      </c>
      <c r="EK10" s="400">
        <f t="shared" si="42"/>
        <v>-0.20016913225567695</v>
      </c>
      <c r="EL10" s="401">
        <f t="shared" si="42"/>
        <v>-0.29317932477559705</v>
      </c>
      <c r="EM10" s="400">
        <f>(EJ10-EJ$53)/EJ$54</f>
        <v>-0.12074218286093476</v>
      </c>
      <c r="EN10" s="373">
        <v>2935.0459999999998</v>
      </c>
      <c r="EO10" s="365">
        <f>DX10-DZ10</f>
        <v>-2651</v>
      </c>
      <c r="EP10" s="373">
        <f>DY10-EN10</f>
        <v>-2935.0459999999998</v>
      </c>
      <c r="EQ10" s="372">
        <v>-3.2000000000000001E-2</v>
      </c>
      <c r="ER10" s="372">
        <f>(EP10-EP$54)/EP$55</f>
        <v>-6.2738399970613382E-2</v>
      </c>
      <c r="ES10" s="397">
        <f>(0.6*DR10)+(0.4*EM10)</f>
        <v>-0.12003466048592361</v>
      </c>
      <c r="ET10" s="372">
        <f t="shared" si="31"/>
        <v>-0.10953711313043438</v>
      </c>
      <c r="EU10" s="372">
        <f t="shared" si="32"/>
        <v>-9.7114214306180599E-2</v>
      </c>
      <c r="EV10" s="374">
        <v>0</v>
      </c>
      <c r="EW10" s="374">
        <f>EC10+EV10</f>
        <v>0</v>
      </c>
      <c r="EX10" s="374">
        <f>R10*EX$55</f>
        <v>13738.520043336945</v>
      </c>
      <c r="EY10" s="395">
        <f>EW10/EX10</f>
        <v>0</v>
      </c>
      <c r="EZ10" s="397">
        <f>(EY10-EY$56)/EY$57</f>
        <v>-0.49209476354126175</v>
      </c>
      <c r="FA10" s="397">
        <f>(0.6*DN10)+(0.4*EZ10)</f>
        <v>-0.44475614268619057</v>
      </c>
      <c r="FB10" s="372">
        <f t="shared" si="33"/>
        <v>-0.12999410570991024</v>
      </c>
    </row>
    <row r="11" spans="1:158" x14ac:dyDescent="0.25">
      <c r="A11" s="385" t="s">
        <v>3</v>
      </c>
      <c r="B11" s="385" t="s">
        <v>40</v>
      </c>
      <c r="C11" s="380">
        <f t="shared" si="0"/>
        <v>22</v>
      </c>
      <c r="D11" s="380">
        <v>16</v>
      </c>
      <c r="E11" s="386">
        <v>21</v>
      </c>
      <c r="F11" s="386">
        <v>1</v>
      </c>
      <c r="G11" s="365">
        <v>0</v>
      </c>
      <c r="H11" s="397">
        <v>-0.16500000000000001</v>
      </c>
      <c r="I11" s="397">
        <v>-0.15577466036044246</v>
      </c>
      <c r="J11" s="397">
        <f>(0.6*DW11)+(0.4*ER11)</f>
        <v>-0.20279698673865204</v>
      </c>
      <c r="K11" s="379"/>
      <c r="L11" s="391"/>
      <c r="M11" s="391"/>
      <c r="N11" s="379"/>
      <c r="O11" s="379"/>
      <c r="P11" s="391"/>
      <c r="Q11" s="391"/>
      <c r="R11" s="374">
        <v>15</v>
      </c>
      <c r="S11" s="379">
        <v>0</v>
      </c>
      <c r="T11" s="405">
        <v>0</v>
      </c>
      <c r="U11" s="405"/>
      <c r="V11" s="405"/>
      <c r="W11" s="379"/>
      <c r="X11" s="379"/>
      <c r="Y11" s="379">
        <f>AB11*AY$24</f>
        <v>2592.826546945882</v>
      </c>
      <c r="Z11" s="379">
        <f>AVERAGE(S11,T11,Y11)</f>
        <v>864.27551564862733</v>
      </c>
      <c r="AA11" s="393">
        <f>Z11-(AQ11*Z$55)</f>
        <v>2442.8117671919208</v>
      </c>
      <c r="AB11" s="379">
        <f>D11*AQ11</f>
        <v>0.55459512911708542</v>
      </c>
      <c r="AC11" s="379"/>
      <c r="AD11" s="395"/>
      <c r="AE11" s="395"/>
      <c r="AF11" s="395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72">
        <f>FB11/BA$30</f>
        <v>3.4662195569817839E-2</v>
      </c>
      <c r="AR11" s="394"/>
      <c r="AS11" s="372"/>
      <c r="AT11" s="372"/>
      <c r="AU11" s="372"/>
      <c r="AV11" s="372"/>
      <c r="AW11" s="372"/>
      <c r="AX11" s="402">
        <v>382486.44093909382</v>
      </c>
      <c r="BA11" s="368"/>
      <c r="BB11" s="365">
        <v>2</v>
      </c>
      <c r="BC11" s="365">
        <v>2</v>
      </c>
      <c r="BD11" s="365">
        <f>BB11-BC11</f>
        <v>0</v>
      </c>
      <c r="BE11" s="365">
        <v>15</v>
      </c>
      <c r="BF11" s="365">
        <v>5</v>
      </c>
      <c r="BG11" s="365">
        <v>6</v>
      </c>
      <c r="BH11" s="365">
        <v>5</v>
      </c>
      <c r="BJ11" s="373">
        <f>BM11*BP$4</f>
        <v>13677.335626682532</v>
      </c>
      <c r="BK11" s="373">
        <f>AVERAGE(T11,AA11,BJ11)</f>
        <v>5373.3824646248177</v>
      </c>
      <c r="BL11" s="451">
        <f>BK11-(BN11*BK$55)</f>
        <v>10925.621780881645</v>
      </c>
      <c r="BM11" s="372">
        <f>R11*BN11</f>
        <v>0.92322172212294629</v>
      </c>
      <c r="BN11" s="372">
        <f>FA11/BP3</f>
        <v>6.154811480819642E-2</v>
      </c>
      <c r="BQ11" s="365">
        <v>62</v>
      </c>
      <c r="BR11" s="365">
        <f t="shared" si="10"/>
        <v>67</v>
      </c>
      <c r="BS11" s="373">
        <f t="shared" si="11"/>
        <v>36.569760000000002</v>
      </c>
      <c r="BT11" s="398">
        <f t="shared" si="12"/>
        <v>22.983775999999999</v>
      </c>
      <c r="BU11" s="398">
        <f t="shared" si="13"/>
        <v>13.272427199999999</v>
      </c>
      <c r="BV11" s="398">
        <f t="shared" si="14"/>
        <v>30.430239999999998</v>
      </c>
      <c r="BW11" s="398">
        <f t="shared" si="15"/>
        <v>-8.2724271999999992</v>
      </c>
      <c r="BX11" s="398">
        <f t="shared" si="16"/>
        <v>-16.983775999999999</v>
      </c>
      <c r="BY11" s="398">
        <f>D11*BF$56</f>
        <v>15.672801635991821</v>
      </c>
      <c r="BZ11" s="365">
        <v>16</v>
      </c>
      <c r="CA11" s="398">
        <f>BF11-BY11</f>
        <v>-10.672801635991821</v>
      </c>
      <c r="CB11" s="365">
        <f>BF11-BZ11</f>
        <v>-11</v>
      </c>
      <c r="CC11" s="372">
        <f t="shared" si="17"/>
        <v>-0.56680705901169959</v>
      </c>
      <c r="CD11" s="372">
        <f>(CA11-CA$53)/CA$54</f>
        <v>-0.49118885081609764</v>
      </c>
      <c r="CE11" s="372">
        <f>(CB11-CB$53)/CB$54</f>
        <v>-0.48650800209346823</v>
      </c>
      <c r="CF11" s="398">
        <v>15.456064</v>
      </c>
      <c r="CG11" s="365">
        <f>BB11-BE11</f>
        <v>-13</v>
      </c>
      <c r="CH11" s="398">
        <f>BC11-CF11</f>
        <v>-13.456064</v>
      </c>
      <c r="CI11" s="372">
        <v>-0.67200000000000004</v>
      </c>
      <c r="CJ11" s="372">
        <f>(CH11-CH$54)/CH$55</f>
        <v>-0.73800991958134188</v>
      </c>
      <c r="CK11" s="365">
        <v>7</v>
      </c>
      <c r="CL11" s="387">
        <f t="shared" si="18"/>
        <v>0.55078177528934447</v>
      </c>
      <c r="CM11" s="372">
        <f t="shared" si="19"/>
        <v>-0.452346713367558</v>
      </c>
      <c r="CN11" s="365">
        <v>10</v>
      </c>
      <c r="CO11" s="365">
        <v>20</v>
      </c>
      <c r="CP11" s="365">
        <f>BQ11+CO11</f>
        <v>82</v>
      </c>
      <c r="CQ11" s="398">
        <f>R11*CQ$55</f>
        <v>35.62296858071506</v>
      </c>
      <c r="CR11" s="394">
        <f>CP11/CQ11</f>
        <v>2.3018856447688565</v>
      </c>
      <c r="CS11" s="387">
        <f>(CR11-CR$56)/CR$57</f>
        <v>1.891541942155565</v>
      </c>
      <c r="CT11" s="398">
        <v>0</v>
      </c>
      <c r="CU11" s="365">
        <f t="shared" si="20"/>
        <v>10</v>
      </c>
      <c r="CV11" s="373">
        <f t="shared" si="1"/>
        <v>11.395160000000001</v>
      </c>
      <c r="CW11" s="398">
        <f t="shared" si="2"/>
        <v>8.8373647999999996</v>
      </c>
      <c r="CX11" s="365">
        <v>14</v>
      </c>
      <c r="CY11" s="398">
        <f t="shared" si="3"/>
        <v>11.330392</v>
      </c>
      <c r="CZ11" s="398">
        <f t="shared" si="21"/>
        <v>2.6696080000000002</v>
      </c>
      <c r="DA11" s="398">
        <f>D11*CN$56</f>
        <v>5.5787321063394684</v>
      </c>
      <c r="DB11" s="398">
        <f>CN11-DA11</f>
        <v>4.4212678936605316</v>
      </c>
      <c r="DC11" s="387">
        <f t="shared" si="4"/>
        <v>0.44163560500366938</v>
      </c>
      <c r="DD11" s="397">
        <f>(DB11-DB$53)/DB$54</f>
        <v>0.41390245959962063</v>
      </c>
      <c r="DE11" s="374">
        <f t="shared" si="22"/>
        <v>-1.3951600000000006</v>
      </c>
      <c r="DF11" s="399">
        <f t="shared" si="23"/>
        <v>1.1626352000000004</v>
      </c>
      <c r="DG11" s="397">
        <f t="shared" si="5"/>
        <v>0.32120188900631241</v>
      </c>
      <c r="DH11" s="397">
        <f t="shared" si="6"/>
        <v>0.4414488020288394</v>
      </c>
      <c r="DI11" s="399">
        <v>3</v>
      </c>
      <c r="DJ11" s="399">
        <f>CT11+DI11</f>
        <v>3</v>
      </c>
      <c r="DK11" s="399">
        <f>R11*DJ$56</f>
        <v>4.9241603466955581</v>
      </c>
      <c r="DL11" s="395">
        <f>DJ11/DK11</f>
        <v>0.60924092409240926</v>
      </c>
      <c r="DM11" s="397">
        <f>(DL11-DK$57)/DK$58</f>
        <v>-0.25757625834272885</v>
      </c>
      <c r="DN11" s="387">
        <f>(0.6*CS11)+(0.4*DM11)</f>
        <v>1.0318946619562475</v>
      </c>
      <c r="DO11" s="387">
        <f t="shared" si="7"/>
        <v>0.45894982077613167</v>
      </c>
      <c r="DP11" s="397">
        <f t="shared" si="8"/>
        <v>-9.4828507208998991E-2</v>
      </c>
      <c r="DQ11" s="397">
        <f t="shared" si="41"/>
        <v>-0.163429993405552</v>
      </c>
      <c r="DR11" s="397">
        <f>(0.6*CD11)+(0.4*DD11)</f>
        <v>-0.12915232664981033</v>
      </c>
      <c r="DS11" s="365">
        <v>7</v>
      </c>
      <c r="DT11" s="365">
        <f>CK11-DS11</f>
        <v>0</v>
      </c>
      <c r="DU11" s="372">
        <v>0.46500000000000002</v>
      </c>
      <c r="DV11" s="372">
        <v>-0.217</v>
      </c>
      <c r="DW11" s="372">
        <f>(0.6*CJ11)+(0.4*DU11)</f>
        <v>-0.25680595174880505</v>
      </c>
      <c r="DX11" s="373">
        <v>0</v>
      </c>
      <c r="DY11" s="374">
        <v>0</v>
      </c>
      <c r="DZ11" s="365">
        <v>5775</v>
      </c>
      <c r="EA11" s="373">
        <v>0</v>
      </c>
      <c r="EB11" s="373">
        <v>0</v>
      </c>
      <c r="EC11" s="373">
        <v>0</v>
      </c>
      <c r="ED11" s="373">
        <f t="shared" si="24"/>
        <v>0</v>
      </c>
      <c r="EE11" s="373">
        <f t="shared" si="25"/>
        <v>9685.5344000000005</v>
      </c>
      <c r="EF11" s="373">
        <f>D11*EA$55</f>
        <v>4716.5153374233132</v>
      </c>
      <c r="EG11" s="373">
        <f t="shared" si="26"/>
        <v>10560</v>
      </c>
      <c r="EH11" s="373">
        <f t="shared" si="27"/>
        <v>-10560</v>
      </c>
      <c r="EI11" s="373">
        <f t="shared" si="28"/>
        <v>-9685.5344000000005</v>
      </c>
      <c r="EJ11" s="373">
        <f>EA11-EF11</f>
        <v>-4716.5153374233132</v>
      </c>
      <c r="EK11" s="400">
        <f t="shared" si="42"/>
        <v>-0.23243483389821415</v>
      </c>
      <c r="EL11" s="401">
        <f t="shared" si="42"/>
        <v>-0.33604090649420609</v>
      </c>
      <c r="EM11" s="400">
        <f>(EJ11-EJ$53)/EJ$54</f>
        <v>-0.15993964512303532</v>
      </c>
      <c r="EN11" s="373">
        <v>6443.8804</v>
      </c>
      <c r="EO11" s="365">
        <f>DX11-DZ11</f>
        <v>-5775</v>
      </c>
      <c r="EP11" s="373">
        <f>DY11-EN11</f>
        <v>-6443.8804</v>
      </c>
      <c r="EQ11" s="372">
        <v>-8.5999999999999993E-2</v>
      </c>
      <c r="ER11" s="372">
        <f>(EP11-EP$54)/EP$55</f>
        <v>-0.12178353922342251</v>
      </c>
      <c r="ES11" s="397">
        <f>(0.6*DR11)+(0.4*EM11)</f>
        <v>-0.14146725403910032</v>
      </c>
      <c r="ET11" s="372">
        <f t="shared" si="31"/>
        <v>-0.19103192960261686</v>
      </c>
      <c r="EU11" s="372">
        <f t="shared" si="32"/>
        <v>-0.12087296237461352</v>
      </c>
      <c r="EV11" s="374">
        <v>0</v>
      </c>
      <c r="EW11" s="374">
        <f>EC11+EV11</f>
        <v>0</v>
      </c>
      <c r="EX11" s="374">
        <f>R11*EX$55</f>
        <v>14719.842903575298</v>
      </c>
      <c r="EY11" s="395">
        <f>EW11/EX11</f>
        <v>0</v>
      </c>
      <c r="EZ11" s="397">
        <f>(EY11-EY$56)/EY$57</f>
        <v>-0.49209476354126175</v>
      </c>
      <c r="FA11" s="387">
        <f>(0.6*DN11)+(0.4*EZ11)</f>
        <v>0.42229889175724378</v>
      </c>
      <c r="FB11" s="387">
        <f t="shared" si="33"/>
        <v>0.14095352986799656</v>
      </c>
    </row>
    <row r="12" spans="1:158" hidden="1" x14ac:dyDescent="0.25">
      <c r="A12" s="385" t="s">
        <v>43</v>
      </c>
      <c r="B12" s="385" t="s">
        <v>45</v>
      </c>
      <c r="C12" s="409">
        <f t="shared" si="0"/>
        <v>13</v>
      </c>
      <c r="D12" s="409">
        <v>0</v>
      </c>
      <c r="E12" s="365">
        <v>0</v>
      </c>
      <c r="F12" s="365">
        <v>0</v>
      </c>
      <c r="G12" s="365">
        <v>13</v>
      </c>
      <c r="H12" s="372"/>
      <c r="I12" s="397"/>
      <c r="J12" s="372"/>
      <c r="K12" s="379"/>
      <c r="L12" s="391"/>
      <c r="M12" s="391"/>
      <c r="N12" s="379"/>
      <c r="O12" s="379"/>
      <c r="P12" s="391"/>
      <c r="Q12" s="391"/>
      <c r="R12" s="391"/>
      <c r="S12" s="379"/>
      <c r="T12" s="405"/>
      <c r="U12" s="405"/>
      <c r="V12" s="405"/>
      <c r="W12" s="379"/>
      <c r="X12" s="379"/>
      <c r="Y12" s="379"/>
      <c r="Z12" s="379"/>
      <c r="AA12" s="379"/>
      <c r="AB12" s="379"/>
      <c r="AC12" s="379"/>
      <c r="AD12" s="395"/>
      <c r="AE12" s="395"/>
      <c r="AF12" s="395"/>
      <c r="AG12" s="410" t="e">
        <f>(0.6*AJ12)+(0.4*#REF!)</f>
        <v>#REF!</v>
      </c>
      <c r="AH12" s="394">
        <v>8.06</v>
      </c>
      <c r="AI12" s="411">
        <f>AH12/(G12+G15)</f>
        <v>0.40300000000000002</v>
      </c>
      <c r="AJ12" s="411">
        <f>AI12/AI54</f>
        <v>0.25974679784193949</v>
      </c>
      <c r="AK12" s="412" t="e">
        <f>AL12*#REF!</f>
        <v>#REF!</v>
      </c>
      <c r="AL12" s="394" t="e">
        <f>AM12*(G12+G15)</f>
        <v>#REF!</v>
      </c>
      <c r="AM12" s="394" t="e">
        <f>AG12/BE2</f>
        <v>#REF!</v>
      </c>
      <c r="AN12" s="394"/>
      <c r="AO12" s="394"/>
      <c r="AP12" s="394"/>
      <c r="AQ12" s="372"/>
      <c r="AR12" s="394"/>
      <c r="AS12" s="372"/>
      <c r="AT12" s="372"/>
      <c r="AU12" s="372"/>
      <c r="AV12" s="372"/>
      <c r="AW12" s="372"/>
      <c r="BA12" s="368"/>
      <c r="BJ12" s="373"/>
      <c r="BK12" s="373"/>
      <c r="BL12" s="373"/>
      <c r="BM12" s="372"/>
      <c r="BN12" s="372"/>
      <c r="BR12" s="365">
        <f t="shared" si="10"/>
        <v>0</v>
      </c>
      <c r="BS12" s="373">
        <f t="shared" si="11"/>
        <v>0</v>
      </c>
      <c r="BT12" s="398">
        <f t="shared" si="12"/>
        <v>0</v>
      </c>
      <c r="BU12" s="398">
        <f t="shared" si="13"/>
        <v>0</v>
      </c>
      <c r="BV12" s="398">
        <f t="shared" si="14"/>
        <v>0</v>
      </c>
      <c r="BW12" s="398">
        <f t="shared" si="15"/>
        <v>0</v>
      </c>
      <c r="BX12" s="398">
        <f t="shared" si="16"/>
        <v>0</v>
      </c>
      <c r="BY12" s="398"/>
      <c r="CC12" s="372">
        <f t="shared" si="17"/>
        <v>8.1184352099831561E-3</v>
      </c>
      <c r="CD12" s="372"/>
      <c r="CL12" s="372">
        <f t="shared" si="18"/>
        <v>-1.4242117574041502E-2</v>
      </c>
      <c r="CM12" s="372">
        <f t="shared" si="19"/>
        <v>-7.3030674825130065E-2</v>
      </c>
      <c r="CQ12" s="398">
        <f t="shared" si="34"/>
        <v>0</v>
      </c>
      <c r="CR12" s="394" t="e">
        <f t="shared" si="35"/>
        <v>#DIV/0!</v>
      </c>
      <c r="CS12" s="372" t="e">
        <f t="shared" si="36"/>
        <v>#DIV/0!</v>
      </c>
      <c r="CT12" s="398"/>
      <c r="CU12" s="365">
        <f t="shared" si="20"/>
        <v>0</v>
      </c>
      <c r="CV12" s="373">
        <f t="shared" si="1"/>
        <v>0</v>
      </c>
      <c r="CW12" s="398">
        <f t="shared" si="2"/>
        <v>0</v>
      </c>
      <c r="CY12" s="398">
        <f t="shared" si="3"/>
        <v>0</v>
      </c>
      <c r="CZ12" s="398">
        <f t="shared" si="21"/>
        <v>0</v>
      </c>
      <c r="DA12" s="398"/>
      <c r="DB12" s="398"/>
      <c r="DC12" s="372">
        <f t="shared" si="4"/>
        <v>0.30702014718264831</v>
      </c>
      <c r="DD12" s="372"/>
      <c r="DE12" s="374">
        <f t="shared" si="22"/>
        <v>0</v>
      </c>
      <c r="DF12" s="399">
        <f t="shared" si="23"/>
        <v>0</v>
      </c>
      <c r="DG12" s="397">
        <f t="shared" si="5"/>
        <v>0.38583482352408538</v>
      </c>
      <c r="DH12" s="397">
        <f t="shared" si="6"/>
        <v>0.37754132425337183</v>
      </c>
      <c r="DI12" s="399"/>
      <c r="DJ12" s="399"/>
      <c r="DK12" s="399">
        <f t="shared" si="37"/>
        <v>0</v>
      </c>
      <c r="DL12" s="395" t="e">
        <f t="shared" si="38"/>
        <v>#DIV/0!</v>
      </c>
      <c r="DM12" s="397" t="e">
        <f t="shared" si="39"/>
        <v>#DIV/0!</v>
      </c>
      <c r="DN12" s="397" t="e">
        <f t="shared" si="40"/>
        <v>#DIV/0!</v>
      </c>
      <c r="DO12" s="397">
        <f t="shared" si="7"/>
        <v>0.14578865886520925</v>
      </c>
      <c r="DP12" s="397">
        <f t="shared" si="8"/>
        <v>0.10719812480627069</v>
      </c>
      <c r="DQ12" s="397">
        <f t="shared" si="41"/>
        <v>0.12767911999904921</v>
      </c>
      <c r="DR12" s="397"/>
      <c r="DX12" s="373"/>
      <c r="DY12" s="374">
        <v>0</v>
      </c>
      <c r="ED12" s="373">
        <f t="shared" si="24"/>
        <v>0</v>
      </c>
      <c r="EE12" s="373">
        <f t="shared" si="25"/>
        <v>0</v>
      </c>
      <c r="EG12" s="373">
        <f t="shared" si="26"/>
        <v>0</v>
      </c>
      <c r="EH12" s="373">
        <f t="shared" si="27"/>
        <v>0</v>
      </c>
      <c r="EI12" s="373">
        <f t="shared" si="28"/>
        <v>0</v>
      </c>
      <c r="EK12" s="400">
        <f t="shared" si="42"/>
        <v>-0.10337202732806533</v>
      </c>
      <c r="EL12" s="401">
        <f t="shared" si="42"/>
        <v>-0.16459457961977011</v>
      </c>
      <c r="EM12" s="400"/>
      <c r="ER12" s="372"/>
      <c r="ES12" s="397"/>
      <c r="ET12" s="372">
        <f t="shared" si="31"/>
        <v>3.5258661068203384E-2</v>
      </c>
      <c r="EU12" s="372">
        <f t="shared" si="32"/>
        <v>6.4318874883762409E-2</v>
      </c>
      <c r="EV12" s="374"/>
      <c r="EW12" s="374">
        <f t="shared" si="43"/>
        <v>0</v>
      </c>
      <c r="EX12" s="374">
        <f t="shared" si="44"/>
        <v>0</v>
      </c>
      <c r="EY12" s="395" t="e">
        <f t="shared" si="45"/>
        <v>#DIV/0!</v>
      </c>
      <c r="EZ12" s="397" t="e">
        <f t="shared" si="46"/>
        <v>#DIV/0!</v>
      </c>
      <c r="FA12" s="397" t="e">
        <f t="shared" si="47"/>
        <v>#DIV/0!</v>
      </c>
      <c r="FB12" s="372">
        <f t="shared" si="33"/>
        <v>2.16353634712175E-2</v>
      </c>
    </row>
    <row r="13" spans="1:158" x14ac:dyDescent="0.25">
      <c r="A13" s="385" t="s">
        <v>3</v>
      </c>
      <c r="B13" s="413" t="s">
        <v>33</v>
      </c>
      <c r="C13" s="386">
        <v>0</v>
      </c>
      <c r="D13" s="386">
        <v>0</v>
      </c>
      <c r="E13" s="368"/>
      <c r="F13" s="368"/>
      <c r="G13" s="368"/>
      <c r="H13" s="397"/>
      <c r="I13" s="397"/>
      <c r="J13" s="397"/>
      <c r="K13" s="379"/>
      <c r="L13" s="391"/>
      <c r="M13" s="391"/>
      <c r="N13" s="379"/>
      <c r="O13" s="379"/>
      <c r="P13" s="391"/>
      <c r="Q13" s="391"/>
      <c r="R13" s="374">
        <v>7</v>
      </c>
      <c r="S13" s="379"/>
      <c r="T13" s="405"/>
      <c r="U13" s="405"/>
      <c r="V13" s="405"/>
      <c r="W13" s="379"/>
      <c r="X13" s="379"/>
      <c r="Y13" s="379"/>
      <c r="Z13" s="379"/>
      <c r="AA13" s="379"/>
      <c r="AB13" s="379"/>
      <c r="AC13" s="379"/>
      <c r="AD13" s="395"/>
      <c r="AE13" s="395"/>
      <c r="AF13" s="395"/>
      <c r="AG13" s="410"/>
      <c r="AH13" s="394"/>
      <c r="AI13" s="411"/>
      <c r="AJ13" s="411"/>
      <c r="AK13" s="412"/>
      <c r="AL13" s="394"/>
      <c r="AM13" s="394"/>
      <c r="AN13" s="394"/>
      <c r="AO13" s="394"/>
      <c r="AP13" s="394"/>
      <c r="AQ13" s="372"/>
      <c r="AR13" s="394"/>
      <c r="AS13" s="372"/>
      <c r="AT13" s="372"/>
      <c r="AU13" s="372"/>
      <c r="AV13" s="372"/>
      <c r="AW13" s="372"/>
      <c r="BA13" s="368"/>
      <c r="BJ13" s="373"/>
      <c r="BK13" s="373"/>
      <c r="BL13" s="373"/>
      <c r="BM13" s="372"/>
      <c r="BN13" s="372"/>
      <c r="BQ13" s="365">
        <v>0</v>
      </c>
      <c r="BS13" s="373"/>
      <c r="BT13" s="398"/>
      <c r="BU13" s="398"/>
      <c r="BV13" s="398"/>
      <c r="BW13" s="398"/>
      <c r="BX13" s="398"/>
      <c r="BY13" s="398"/>
      <c r="CC13" s="372"/>
      <c r="CD13" s="372"/>
      <c r="CL13" s="372"/>
      <c r="CM13" s="372"/>
      <c r="CO13" s="365">
        <v>0</v>
      </c>
      <c r="CP13" s="365">
        <f>BQ13+CO13</f>
        <v>0</v>
      </c>
      <c r="CQ13" s="398">
        <f>R13*CQ$55</f>
        <v>16.624052004333695</v>
      </c>
      <c r="CR13" s="394">
        <f>CP13/CQ13</f>
        <v>0</v>
      </c>
      <c r="CS13" s="372">
        <f>(CR13-CR$56)/CR$57</f>
        <v>-1.0802244757671779</v>
      </c>
      <c r="CT13" s="398">
        <v>0</v>
      </c>
      <c r="CV13" s="373"/>
      <c r="CW13" s="398"/>
      <c r="CY13" s="398"/>
      <c r="CZ13" s="398"/>
      <c r="DA13" s="398"/>
      <c r="DB13" s="398"/>
      <c r="DC13" s="372"/>
      <c r="DD13" s="372"/>
      <c r="DE13" s="374"/>
      <c r="DF13" s="399"/>
      <c r="DG13" s="397"/>
      <c r="DH13" s="397"/>
      <c r="DI13" s="399">
        <v>0</v>
      </c>
      <c r="DJ13" s="399">
        <f>CT13+DI13</f>
        <v>0</v>
      </c>
      <c r="DK13" s="399">
        <f>R13*DJ$56</f>
        <v>2.2979414951245936</v>
      </c>
      <c r="DL13" s="395">
        <f>DJ13/DK13</f>
        <v>0</v>
      </c>
      <c r="DM13" s="397">
        <f>(DL13-DK$57)/DK$58</f>
        <v>-0.56204999882134254</v>
      </c>
      <c r="DN13" s="397">
        <f>(0.6*CS13)+(0.4*DM13)</f>
        <v>-0.87295468498884377</v>
      </c>
      <c r="DO13" s="397"/>
      <c r="DP13" s="397"/>
      <c r="DQ13" s="397"/>
      <c r="DR13" s="397"/>
      <c r="DX13" s="373"/>
      <c r="DY13" s="374"/>
      <c r="EC13" s="373">
        <v>0</v>
      </c>
      <c r="EK13" s="400"/>
      <c r="EL13" s="401"/>
      <c r="EM13" s="400"/>
      <c r="ER13" s="372"/>
      <c r="ES13" s="397"/>
      <c r="ET13" s="372"/>
      <c r="EU13" s="372"/>
      <c r="EV13" s="374">
        <v>0</v>
      </c>
      <c r="EW13" s="374">
        <f>EC13+EV13</f>
        <v>0</v>
      </c>
      <c r="EX13" s="374">
        <f>R13*EX$55</f>
        <v>6869.2600216684723</v>
      </c>
      <c r="EY13" s="395">
        <f>EW13/EX13</f>
        <v>0</v>
      </c>
      <c r="EZ13" s="397">
        <f>(EY13-EY$56)/EY$57</f>
        <v>-0.49209476354126175</v>
      </c>
      <c r="FA13" s="397">
        <f>(0.6*DN13)+(0.4*EZ13)</f>
        <v>-0.72061071640981089</v>
      </c>
      <c r="FB13" s="397">
        <f t="shared" si="33"/>
        <v>0</v>
      </c>
    </row>
    <row r="14" spans="1:158" x14ac:dyDescent="0.25">
      <c r="A14" s="385" t="s">
        <v>3</v>
      </c>
      <c r="B14" s="413" t="s">
        <v>35</v>
      </c>
      <c r="C14" s="386">
        <v>0</v>
      </c>
      <c r="D14" s="386">
        <v>0</v>
      </c>
      <c r="E14" s="368"/>
      <c r="F14" s="368"/>
      <c r="G14" s="368"/>
      <c r="H14" s="397"/>
      <c r="I14" s="397"/>
      <c r="J14" s="397"/>
      <c r="K14" s="379"/>
      <c r="L14" s="391"/>
      <c r="M14" s="391"/>
      <c r="N14" s="379"/>
      <c r="O14" s="379"/>
      <c r="P14" s="391"/>
      <c r="Q14" s="391"/>
      <c r="R14" s="374">
        <v>5</v>
      </c>
      <c r="S14" s="379"/>
      <c r="T14" s="405"/>
      <c r="U14" s="405"/>
      <c r="V14" s="405"/>
      <c r="W14" s="379"/>
      <c r="X14" s="379"/>
      <c r="Y14" s="379"/>
      <c r="Z14" s="379"/>
      <c r="AA14" s="379"/>
      <c r="AB14" s="379"/>
      <c r="AC14" s="379"/>
      <c r="AD14" s="395"/>
      <c r="AE14" s="395"/>
      <c r="AF14" s="395"/>
      <c r="AG14" s="410"/>
      <c r="AH14" s="394"/>
      <c r="AI14" s="411"/>
      <c r="AJ14" s="411"/>
      <c r="AK14" s="412"/>
      <c r="AL14" s="394"/>
      <c r="AM14" s="394"/>
      <c r="AN14" s="394"/>
      <c r="AO14" s="394"/>
      <c r="AP14" s="394"/>
      <c r="AQ14" s="372"/>
      <c r="AR14" s="394"/>
      <c r="AS14" s="372"/>
      <c r="AT14" s="372"/>
      <c r="AU14" s="372"/>
      <c r="AV14" s="372"/>
      <c r="AW14" s="372"/>
      <c r="BA14" s="368"/>
      <c r="BJ14" s="373"/>
      <c r="BK14" s="373"/>
      <c r="BL14" s="373"/>
      <c r="BM14" s="372"/>
      <c r="BN14" s="372"/>
      <c r="BQ14" s="365">
        <v>0</v>
      </c>
      <c r="BS14" s="373"/>
      <c r="BT14" s="398"/>
      <c r="BU14" s="398"/>
      <c r="BV14" s="398"/>
      <c r="BW14" s="398"/>
      <c r="BX14" s="398"/>
      <c r="BY14" s="398"/>
      <c r="CC14" s="372"/>
      <c r="CD14" s="372"/>
      <c r="CL14" s="372"/>
      <c r="CM14" s="372"/>
      <c r="CO14" s="365">
        <v>0</v>
      </c>
      <c r="CP14" s="365">
        <f>BQ14+CO14</f>
        <v>0</v>
      </c>
      <c r="CQ14" s="398">
        <f>R14*CQ$55</f>
        <v>11.874322860238353</v>
      </c>
      <c r="CR14" s="394">
        <f>CP14/CQ14</f>
        <v>0</v>
      </c>
      <c r="CS14" s="372">
        <f>(CR14-CR$56)/CR$57</f>
        <v>-1.0802244757671779</v>
      </c>
      <c r="CT14" s="398">
        <v>0</v>
      </c>
      <c r="CV14" s="373"/>
      <c r="CW14" s="398"/>
      <c r="CY14" s="398"/>
      <c r="CZ14" s="398"/>
      <c r="DA14" s="398"/>
      <c r="DB14" s="398"/>
      <c r="DC14" s="372"/>
      <c r="DD14" s="372"/>
      <c r="DE14" s="374"/>
      <c r="DF14" s="399"/>
      <c r="DG14" s="397"/>
      <c r="DH14" s="397"/>
      <c r="DI14" s="399">
        <v>0</v>
      </c>
      <c r="DJ14" s="399">
        <f>CT14+DI14</f>
        <v>0</v>
      </c>
      <c r="DK14" s="399">
        <f>R14*DJ$56</f>
        <v>1.6413867822318526</v>
      </c>
      <c r="DL14" s="395">
        <f>DJ14/DK14</f>
        <v>0</v>
      </c>
      <c r="DM14" s="397">
        <f>(DL14-DK$57)/DK$58</f>
        <v>-0.56204999882134254</v>
      </c>
      <c r="DN14" s="397">
        <f>(0.6*CS14)+(0.4*DM14)</f>
        <v>-0.87295468498884377</v>
      </c>
      <c r="DO14" s="397"/>
      <c r="DP14" s="397"/>
      <c r="DQ14" s="397"/>
      <c r="DR14" s="397"/>
      <c r="DX14" s="373"/>
      <c r="DY14" s="374"/>
      <c r="EC14" s="373">
        <v>0</v>
      </c>
      <c r="EK14" s="400"/>
      <c r="EL14" s="401"/>
      <c r="EM14" s="400"/>
      <c r="ER14" s="372"/>
      <c r="ES14" s="397"/>
      <c r="ET14" s="372"/>
      <c r="EU14" s="372"/>
      <c r="EV14" s="374">
        <v>0</v>
      </c>
      <c r="EW14" s="374">
        <f>EC14+EV14</f>
        <v>0</v>
      </c>
      <c r="EX14" s="374">
        <f>R14*EX$55</f>
        <v>4906.6143011917657</v>
      </c>
      <c r="EY14" s="395">
        <f>EW14/EX14</f>
        <v>0</v>
      </c>
      <c r="EZ14" s="397">
        <f>(EY14-EY$56)/EY$57</f>
        <v>-0.49209476354126175</v>
      </c>
      <c r="FA14" s="397">
        <f>(0.6*DN14)+(0.4*EZ14)</f>
        <v>-0.72061071640981089</v>
      </c>
      <c r="FB14" s="397">
        <f t="shared" si="33"/>
        <v>0</v>
      </c>
    </row>
    <row r="15" spans="1:158" x14ac:dyDescent="0.25">
      <c r="A15" s="385" t="s">
        <v>43</v>
      </c>
      <c r="B15" s="413" t="s">
        <v>528</v>
      </c>
      <c r="C15" s="386">
        <v>0</v>
      </c>
      <c r="D15" s="386">
        <v>0</v>
      </c>
      <c r="E15" s="365">
        <v>9</v>
      </c>
      <c r="F15" s="365">
        <v>0</v>
      </c>
      <c r="G15" s="365">
        <v>7</v>
      </c>
      <c r="H15" s="397">
        <v>8.5000000000000006E-2</v>
      </c>
      <c r="I15" s="397">
        <v>6.8206014873425425E-2</v>
      </c>
      <c r="J15" s="397">
        <f>(0.6*DW15)+(0.4*ER15)</f>
        <v>0.10160132248052253</v>
      </c>
      <c r="K15" s="379"/>
      <c r="L15" s="391"/>
      <c r="M15" s="379"/>
      <c r="N15" s="379"/>
      <c r="O15" s="379"/>
      <c r="P15" s="391"/>
      <c r="Q15" s="391"/>
      <c r="R15" s="399">
        <v>5</v>
      </c>
      <c r="S15" s="379"/>
      <c r="T15" s="405"/>
      <c r="U15" s="405"/>
      <c r="V15" s="405"/>
      <c r="W15" s="379"/>
      <c r="X15" s="379"/>
      <c r="Y15" s="379"/>
      <c r="Z15" s="379"/>
      <c r="AA15" s="379"/>
      <c r="AB15" s="379"/>
      <c r="AC15" s="379"/>
      <c r="AD15" s="394"/>
      <c r="AE15" s="395"/>
      <c r="AF15" s="395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72"/>
      <c r="AR15" s="394"/>
      <c r="AS15" s="372"/>
      <c r="AT15" s="372"/>
      <c r="AU15" s="372"/>
      <c r="AV15" s="372"/>
      <c r="AW15" s="372"/>
      <c r="BA15" s="368"/>
      <c r="BB15" s="365">
        <v>21</v>
      </c>
      <c r="BC15" s="365">
        <v>21</v>
      </c>
      <c r="BD15" s="365">
        <f>BB15-BC15</f>
        <v>0</v>
      </c>
      <c r="BE15" s="365">
        <v>6</v>
      </c>
      <c r="BF15" s="365">
        <v>21</v>
      </c>
      <c r="BG15" s="365">
        <v>21</v>
      </c>
      <c r="BH15" s="365">
        <v>7</v>
      </c>
      <c r="BJ15" s="373"/>
      <c r="BK15" s="373"/>
      <c r="BL15" s="373"/>
      <c r="BM15" s="372"/>
      <c r="BN15" s="372"/>
      <c r="BQ15" s="365">
        <v>0</v>
      </c>
      <c r="BR15" s="365">
        <f t="shared" si="10"/>
        <v>7</v>
      </c>
      <c r="BS15" s="373">
        <f t="shared" ref="BS15:BS52" si="48">D15*BQ$57</f>
        <v>0</v>
      </c>
      <c r="BT15" s="398">
        <f t="shared" ref="BT15:BT52" si="49">D15*BG$57</f>
        <v>0</v>
      </c>
      <c r="BU15" s="398">
        <f t="shared" ref="BU15:BU52" si="50">D15*BH$57</f>
        <v>0</v>
      </c>
      <c r="BV15" s="398">
        <f t="shared" si="14"/>
        <v>7</v>
      </c>
      <c r="BW15" s="398">
        <f t="shared" si="15"/>
        <v>7</v>
      </c>
      <c r="BX15" s="398">
        <f t="shared" si="16"/>
        <v>21</v>
      </c>
      <c r="BY15" s="398">
        <f>D15*BF$56</f>
        <v>0</v>
      </c>
      <c r="BZ15" s="365">
        <v>10</v>
      </c>
      <c r="CA15" s="398">
        <f>BF15-BY15</f>
        <v>21</v>
      </c>
      <c r="CB15" s="365">
        <f>BF15-BZ15</f>
        <v>11</v>
      </c>
      <c r="CC15" s="397">
        <f t="shared" ref="CC15:CC52" si="51">(BX15-BX$53)/BX$54</f>
        <v>0.71899894721481272</v>
      </c>
      <c r="CD15" s="387">
        <f>(CA15-CA$53)/CA$54</f>
        <v>0.97206994207483643</v>
      </c>
      <c r="CE15" s="387">
        <f>(CB15-CB$53)/CB$54</f>
        <v>0.53117103179385217</v>
      </c>
      <c r="CF15" s="398">
        <v>6.3229350000000002</v>
      </c>
      <c r="CG15" s="365">
        <f>BB15-BE15</f>
        <v>15</v>
      </c>
      <c r="CH15" s="398">
        <f>BC15-CF15</f>
        <v>14.677064999999999</v>
      </c>
      <c r="CI15" s="372">
        <v>0.41799999999999998</v>
      </c>
      <c r="CJ15" s="372">
        <f>(CH15-CH$54)/CH$55</f>
        <v>0.49616786475075059</v>
      </c>
      <c r="CK15" s="365">
        <v>0</v>
      </c>
      <c r="CL15" s="372">
        <f t="shared" ref="CL15:CL32" si="52">(BV15-BV$53)/BV$54</f>
        <v>0.11573277746601411</v>
      </c>
      <c r="CM15" s="372">
        <f t="shared" ref="CM15:CM32" si="53">(BW15-BW$53)/BW$54</f>
        <v>0.24794069253812653</v>
      </c>
      <c r="CN15" s="365">
        <v>0</v>
      </c>
      <c r="CO15" s="365">
        <v>0</v>
      </c>
      <c r="CP15" s="365">
        <f>BQ15+CO15</f>
        <v>0</v>
      </c>
      <c r="CQ15" s="398">
        <f>R15*CQ$55</f>
        <v>11.874322860238353</v>
      </c>
      <c r="CR15" s="394">
        <f>CP15/CQ15</f>
        <v>0</v>
      </c>
      <c r="CS15" s="372">
        <f>(CR15-CR$56)/CR$57</f>
        <v>-1.0802244757671779</v>
      </c>
      <c r="CT15" s="398">
        <v>0</v>
      </c>
      <c r="CU15" s="365">
        <f t="shared" si="20"/>
        <v>0</v>
      </c>
      <c r="CV15" s="373">
        <f>D15*CT$57</f>
        <v>0</v>
      </c>
      <c r="CW15" s="398">
        <f>D15*CN$57</f>
        <v>0</v>
      </c>
      <c r="CX15" s="365">
        <v>0</v>
      </c>
      <c r="CY15" s="398">
        <f>D15*CX$57</f>
        <v>0</v>
      </c>
      <c r="CZ15" s="398">
        <f t="shared" si="21"/>
        <v>0</v>
      </c>
      <c r="DA15" s="398">
        <f>D15*CN$56</f>
        <v>0</v>
      </c>
      <c r="DB15" s="398">
        <f>CN15-DA15</f>
        <v>0</v>
      </c>
      <c r="DC15" s="372">
        <f>(CZ15-CZ$53)/CZ$54</f>
        <v>0.30702014718264831</v>
      </c>
      <c r="DD15" s="372">
        <f>(DB15-DB$53)/DB$54</f>
        <v>0</v>
      </c>
      <c r="DE15" s="374">
        <f t="shared" si="22"/>
        <v>0</v>
      </c>
      <c r="DF15" s="399">
        <f t="shared" si="23"/>
        <v>0</v>
      </c>
      <c r="DG15" s="397">
        <f t="shared" ref="DG15:DH19" si="54">(DE15-DE$53)/DE$54</f>
        <v>0.38583482352408538</v>
      </c>
      <c r="DH15" s="397">
        <f t="shared" si="54"/>
        <v>0.37754132425337183</v>
      </c>
      <c r="DI15" s="399">
        <v>0</v>
      </c>
      <c r="DJ15" s="399">
        <f>CT15+DI15</f>
        <v>0</v>
      </c>
      <c r="DK15" s="399">
        <f>R15*DJ$56</f>
        <v>1.6413867822318526</v>
      </c>
      <c r="DL15" s="395">
        <f>DJ15/DK15</f>
        <v>0</v>
      </c>
      <c r="DM15" s="397">
        <f>(DL15-DK$57)/DK$58</f>
        <v>-0.56204999882134254</v>
      </c>
      <c r="DN15" s="397">
        <f>(0.6*CS15)+(0.4*DM15)</f>
        <v>-0.87295468498884377</v>
      </c>
      <c r="DO15" s="397">
        <f t="shared" ref="DO15:DP19" si="55">(0.6*CL15)+(0.4*DG15)</f>
        <v>0.22377359588924262</v>
      </c>
      <c r="DP15" s="397">
        <f t="shared" si="55"/>
        <v>0.29978094522422466</v>
      </c>
      <c r="DQ15" s="397">
        <f>(0.6*CC15)+(0.4*DC15)</f>
        <v>0.55420742720194693</v>
      </c>
      <c r="DR15" s="397">
        <f>(0.6*CD15)+(0.4*DD15)</f>
        <v>0.58324196524490179</v>
      </c>
      <c r="DS15" s="365">
        <v>3</v>
      </c>
      <c r="DT15" s="365">
        <f>CK15-DS15</f>
        <v>-3</v>
      </c>
      <c r="DU15" s="372">
        <v>-0.26100000000000001</v>
      </c>
      <c r="DV15" s="372">
        <v>0.14699999999999999</v>
      </c>
      <c r="DW15" s="372">
        <f>(0.6*CJ15)+(0.4*DU15)</f>
        <v>0.19330071885045036</v>
      </c>
      <c r="DX15" s="373">
        <v>0</v>
      </c>
      <c r="DY15" s="374">
        <v>0</v>
      </c>
      <c r="DZ15" s="365">
        <v>1238</v>
      </c>
      <c r="EA15" s="373">
        <v>0</v>
      </c>
      <c r="EB15" s="373">
        <v>0</v>
      </c>
      <c r="EC15" s="373">
        <v>0</v>
      </c>
      <c r="ED15" s="373">
        <f t="shared" si="24"/>
        <v>0</v>
      </c>
      <c r="EE15" s="373">
        <f>D15*EC$56</f>
        <v>0</v>
      </c>
      <c r="EF15" s="373">
        <f>D15*EA$55</f>
        <v>0</v>
      </c>
      <c r="EG15" s="373">
        <f>D15*EB$56</f>
        <v>0</v>
      </c>
      <c r="EH15" s="373">
        <f t="shared" si="27"/>
        <v>0</v>
      </c>
      <c r="EI15" s="373">
        <f t="shared" si="28"/>
        <v>0</v>
      </c>
      <c r="EJ15" s="373">
        <f>EA15-EF15</f>
        <v>0</v>
      </c>
      <c r="EK15" s="400">
        <f>(EH15-EH$53)/EH$54</f>
        <v>-0.10337202732806533</v>
      </c>
      <c r="EL15" s="401">
        <f>(EI15-EI$53)/EI$54</f>
        <v>-0.16459457961977011</v>
      </c>
      <c r="EM15" s="400">
        <f>(EJ15-EJ$53)/EJ$54</f>
        <v>-3.1497960746330418E-3</v>
      </c>
      <c r="EN15" s="373">
        <v>1342.9780000000001</v>
      </c>
      <c r="EO15" s="365">
        <f>DX15-DZ15</f>
        <v>-1238</v>
      </c>
      <c r="EP15" s="373">
        <f>DY15-EN15</f>
        <v>-1342.9780000000001</v>
      </c>
      <c r="EQ15" s="372">
        <v>-8.0000000000000002E-3</v>
      </c>
      <c r="ER15" s="372">
        <f>(EP15-EP$54)/EP$55</f>
        <v>-3.5947772074369187E-2</v>
      </c>
      <c r="ES15" s="397">
        <f>(0.6*DR15)+(0.4*EM15)</f>
        <v>0.34868526071708783</v>
      </c>
      <c r="ET15" s="372">
        <f t="shared" si="31"/>
        <v>0.29117564538994201</v>
      </c>
      <c r="EU15" s="372">
        <f t="shared" si="32"/>
        <v>0.17860864870468157</v>
      </c>
      <c r="EV15" s="374">
        <v>0</v>
      </c>
      <c r="EW15" s="374">
        <f>EC15+EV15</f>
        <v>0</v>
      </c>
      <c r="EX15" s="374">
        <f>R15*EX$55</f>
        <v>4906.6143011917657</v>
      </c>
      <c r="EY15" s="395">
        <f>EW15/EX15</f>
        <v>0</v>
      </c>
      <c r="EZ15" s="397">
        <f>(EY15-EY$56)/EY$57</f>
        <v>-0.49209476354126175</v>
      </c>
      <c r="FA15" s="397">
        <f>(0.6*DN15)+(0.4*EZ15)</f>
        <v>-0.72061071640981089</v>
      </c>
      <c r="FB15" s="372">
        <f t="shared" si="33"/>
        <v>6.8426325685637515E-2</v>
      </c>
    </row>
    <row r="16" spans="1:158" hidden="1" x14ac:dyDescent="0.25">
      <c r="A16" s="404" t="s">
        <v>43</v>
      </c>
      <c r="B16" s="404" t="s">
        <v>48</v>
      </c>
      <c r="C16" s="386">
        <f t="shared" si="0"/>
        <v>5</v>
      </c>
      <c r="D16" s="409">
        <v>3</v>
      </c>
      <c r="E16" s="365">
        <v>5</v>
      </c>
      <c r="F16" s="365">
        <v>0</v>
      </c>
      <c r="G16" s="365">
        <v>0</v>
      </c>
      <c r="H16" s="397">
        <v>-0.123</v>
      </c>
      <c r="I16" s="397">
        <v>0</v>
      </c>
      <c r="J16" s="397">
        <f>(0.6*DW16)+(0.4*ER16)</f>
        <v>-0.13902014391789405</v>
      </c>
      <c r="K16" s="379"/>
      <c r="L16" s="391"/>
      <c r="M16" s="391"/>
      <c r="N16" s="379"/>
      <c r="O16" s="379"/>
      <c r="P16" s="391"/>
      <c r="Q16" s="391"/>
      <c r="R16" s="399"/>
      <c r="S16" s="379"/>
      <c r="T16" s="405"/>
      <c r="U16" s="405"/>
      <c r="V16" s="405"/>
      <c r="W16" s="379"/>
      <c r="X16" s="379"/>
      <c r="Y16" s="379"/>
      <c r="Z16" s="379"/>
      <c r="AA16" s="379"/>
      <c r="AB16" s="379"/>
      <c r="AC16" s="379"/>
      <c r="AD16" s="395"/>
      <c r="AE16" s="395"/>
      <c r="AF16" s="395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72"/>
      <c r="AR16" s="394"/>
      <c r="AS16" s="372"/>
      <c r="AT16" s="372"/>
      <c r="AU16" s="372"/>
      <c r="AV16" s="372"/>
      <c r="AW16" s="372"/>
      <c r="BA16" s="368"/>
      <c r="BB16" s="365">
        <v>1</v>
      </c>
      <c r="BC16" s="365">
        <v>1</v>
      </c>
      <c r="BD16" s="365">
        <f>BB16-BC16</f>
        <v>0</v>
      </c>
      <c r="BE16" s="365">
        <v>3</v>
      </c>
      <c r="BJ16" s="373"/>
      <c r="BK16" s="373"/>
      <c r="BL16" s="373"/>
      <c r="BM16" s="372"/>
      <c r="BN16" s="372"/>
      <c r="BR16" s="365">
        <f t="shared" si="10"/>
        <v>0</v>
      </c>
      <c r="BS16" s="373">
        <f t="shared" si="48"/>
        <v>6.8568300000000004</v>
      </c>
      <c r="BT16" s="398">
        <f t="shared" si="49"/>
        <v>4.3094579999999993</v>
      </c>
      <c r="BU16" s="398">
        <f t="shared" si="50"/>
        <v>2.4885801000000001</v>
      </c>
      <c r="BV16" s="398">
        <f t="shared" si="14"/>
        <v>-6.8568300000000004</v>
      </c>
      <c r="BW16" s="398">
        <f t="shared" si="15"/>
        <v>-2.4885801000000001</v>
      </c>
      <c r="BX16" s="398">
        <f t="shared" si="16"/>
        <v>-4.3094579999999993</v>
      </c>
      <c r="BY16" s="398"/>
      <c r="CC16" s="372">
        <f t="shared" si="51"/>
        <v>-0.13776297952826963</v>
      </c>
      <c r="CD16" s="372"/>
      <c r="CF16" s="398">
        <v>3.5127419999999998</v>
      </c>
      <c r="CG16" s="365">
        <f>BB16-BE16</f>
        <v>-2</v>
      </c>
      <c r="CH16" s="398">
        <f>BC16-CF16</f>
        <v>-2.5127419999999998</v>
      </c>
      <c r="CI16" s="372">
        <v>-0.24399999999999999</v>
      </c>
      <c r="CJ16" s="372">
        <f>(CH16-CH$54)/CH$55</f>
        <v>-0.25793516859318683</v>
      </c>
      <c r="CK16" s="365">
        <v>0</v>
      </c>
      <c r="CL16" s="372">
        <f t="shared" si="52"/>
        <v>-0.141558654653685</v>
      </c>
      <c r="CM16" s="372">
        <f t="shared" si="53"/>
        <v>-0.18713966875227145</v>
      </c>
      <c r="CQ16" s="398">
        <f t="shared" si="34"/>
        <v>0</v>
      </c>
      <c r="CR16" s="394" t="e">
        <f t="shared" si="35"/>
        <v>#DIV/0!</v>
      </c>
      <c r="CS16" s="372" t="e">
        <f t="shared" si="36"/>
        <v>#DIV/0!</v>
      </c>
      <c r="CT16" s="398"/>
      <c r="CU16" s="365">
        <f t="shared" si="20"/>
        <v>0</v>
      </c>
      <c r="CV16" s="373">
        <f>D16*CT$57</f>
        <v>2.1365924999999999</v>
      </c>
      <c r="CW16" s="398">
        <f>D16*CN$57</f>
        <v>1.6570058999999999</v>
      </c>
      <c r="CY16" s="398">
        <f>D16*CX$57</f>
        <v>2.1244484999999997</v>
      </c>
      <c r="CZ16" s="398">
        <f t="shared" si="21"/>
        <v>-2.1244484999999997</v>
      </c>
      <c r="DA16" s="398"/>
      <c r="DB16" s="398"/>
      <c r="DC16" s="372">
        <f>(CZ16-CZ$53)/CZ$54</f>
        <v>0.19989445403043965</v>
      </c>
      <c r="DD16" s="372"/>
      <c r="DE16" s="374">
        <f t="shared" si="22"/>
        <v>-2.1365924999999999</v>
      </c>
      <c r="DF16" s="399">
        <f t="shared" si="23"/>
        <v>-1.6570058999999999</v>
      </c>
      <c r="DG16" s="397">
        <f t="shared" si="54"/>
        <v>0.28685388718440769</v>
      </c>
      <c r="DH16" s="397">
        <f t="shared" si="54"/>
        <v>0.28645938580176761</v>
      </c>
      <c r="DI16" s="399"/>
      <c r="DJ16" s="399"/>
      <c r="DK16" s="399">
        <f t="shared" si="37"/>
        <v>0</v>
      </c>
      <c r="DL16" s="395" t="e">
        <f t="shared" si="38"/>
        <v>#DIV/0!</v>
      </c>
      <c r="DM16" s="397" t="e">
        <f t="shared" si="39"/>
        <v>#DIV/0!</v>
      </c>
      <c r="DN16" s="397" t="e">
        <f t="shared" si="40"/>
        <v>#DIV/0!</v>
      </c>
      <c r="DO16" s="397">
        <f t="shared" si="55"/>
        <v>2.9806362081552087E-2</v>
      </c>
      <c r="DP16" s="397">
        <f t="shared" si="55"/>
        <v>2.2999530693441905E-3</v>
      </c>
      <c r="DQ16" s="397">
        <f>(0.6*CC16)+(0.4*DC16)</f>
        <v>-2.700006104785907E-3</v>
      </c>
      <c r="DR16" s="397"/>
      <c r="DS16" s="365">
        <v>2</v>
      </c>
      <c r="DT16" s="365">
        <f>CK16-DS16</f>
        <v>-2</v>
      </c>
      <c r="DU16" s="372">
        <v>-0.157</v>
      </c>
      <c r="DV16" s="372">
        <v>-0.20899999999999999</v>
      </c>
      <c r="DW16" s="372">
        <f>(0.6*CJ16)+(0.4*DU16)</f>
        <v>-0.2175611011559121</v>
      </c>
      <c r="DX16" s="373">
        <v>0</v>
      </c>
      <c r="DY16" s="374">
        <v>0</v>
      </c>
      <c r="DZ16" s="365">
        <v>450</v>
      </c>
      <c r="ED16" s="373">
        <f t="shared" si="24"/>
        <v>0</v>
      </c>
      <c r="EE16" s="373">
        <f>D16*EC$56</f>
        <v>1816.0377000000001</v>
      </c>
      <c r="EG16" s="373">
        <f>D16*EB$56</f>
        <v>1980</v>
      </c>
      <c r="EH16" s="373">
        <f t="shared" si="27"/>
        <v>-1980</v>
      </c>
      <c r="EI16" s="373">
        <f t="shared" si="28"/>
        <v>-1816.0377000000001</v>
      </c>
      <c r="EK16" s="400">
        <f t="shared" ref="EK16:EL19" si="56">(EH16-EH$53)/EH$54</f>
        <v>-0.12757130355996824</v>
      </c>
      <c r="EL16" s="401">
        <f t="shared" si="56"/>
        <v>-0.19674076590872686</v>
      </c>
      <c r="EM16" s="400"/>
      <c r="EN16" s="373">
        <v>467.0899</v>
      </c>
      <c r="EO16" s="365">
        <f>DX16-DZ16</f>
        <v>-450</v>
      </c>
      <c r="EP16" s="373">
        <f>DY16-EN16</f>
        <v>-467.0899</v>
      </c>
      <c r="EQ16" s="372">
        <v>6.0000000000000001E-3</v>
      </c>
      <c r="ER16" s="372">
        <f>(EP16-EP$54)/EP$55</f>
        <v>-2.120870806086704E-2</v>
      </c>
      <c r="ES16" s="397">
        <f>(0.6*DR16)+(0.4*EM16)</f>
        <v>0</v>
      </c>
      <c r="ET16" s="372">
        <f t="shared" si="31"/>
        <v>-5.2648525086858841E-2</v>
      </c>
      <c r="EU16" s="372">
        <f t="shared" si="32"/>
        <v>1.3799718416065143E-3</v>
      </c>
      <c r="EV16" s="374"/>
      <c r="EW16" s="374"/>
      <c r="EX16" s="374">
        <f t="shared" si="44"/>
        <v>0</v>
      </c>
      <c r="EY16" s="395" t="e">
        <f t="shared" si="45"/>
        <v>#DIV/0!</v>
      </c>
      <c r="EZ16" s="397" t="e">
        <f t="shared" si="46"/>
        <v>#DIV/0!</v>
      </c>
      <c r="FA16" s="397" t="e">
        <f t="shared" si="47"/>
        <v>#DIV/0!</v>
      </c>
      <c r="FB16" s="372">
        <f t="shared" si="33"/>
        <v>-6.0812489114559498E-2</v>
      </c>
    </row>
    <row r="17" spans="1:158" hidden="1" x14ac:dyDescent="0.25">
      <c r="A17" s="385" t="s">
        <v>43</v>
      </c>
      <c r="B17" s="385" t="s">
        <v>49</v>
      </c>
      <c r="C17" s="409">
        <f t="shared" si="0"/>
        <v>1</v>
      </c>
      <c r="D17" s="409">
        <v>4</v>
      </c>
      <c r="E17" s="365">
        <v>1</v>
      </c>
      <c r="F17" s="365">
        <v>0</v>
      </c>
      <c r="G17" s="365">
        <v>0</v>
      </c>
      <c r="H17" s="372"/>
      <c r="I17" s="397"/>
      <c r="J17" s="372"/>
      <c r="K17" s="379"/>
      <c r="L17" s="391"/>
      <c r="M17" s="391"/>
      <c r="N17" s="379"/>
      <c r="O17" s="379"/>
      <c r="P17" s="391"/>
      <c r="Q17" s="391"/>
      <c r="R17" s="399"/>
      <c r="S17" s="379"/>
      <c r="T17" s="405"/>
      <c r="U17" s="405"/>
      <c r="V17" s="405"/>
      <c r="W17" s="379"/>
      <c r="X17" s="379"/>
      <c r="Y17" s="379"/>
      <c r="Z17" s="379"/>
      <c r="AA17" s="379"/>
      <c r="AB17" s="379"/>
      <c r="AC17" s="379"/>
      <c r="AD17" s="395"/>
      <c r="AE17" s="395"/>
      <c r="AF17" s="395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72"/>
      <c r="AR17" s="394"/>
      <c r="AS17" s="372"/>
      <c r="AT17" s="372"/>
      <c r="AU17" s="372"/>
      <c r="AV17" s="372"/>
      <c r="AW17" s="372"/>
      <c r="BA17" s="368"/>
      <c r="BJ17" s="373"/>
      <c r="BK17" s="373"/>
      <c r="BL17" s="373"/>
      <c r="BM17" s="372"/>
      <c r="BN17" s="372"/>
      <c r="BR17" s="365">
        <f t="shared" si="10"/>
        <v>0</v>
      </c>
      <c r="BS17" s="373">
        <f t="shared" si="48"/>
        <v>9.1424400000000006</v>
      </c>
      <c r="BT17" s="398">
        <f t="shared" si="49"/>
        <v>5.7459439999999997</v>
      </c>
      <c r="BU17" s="398">
        <f t="shared" si="50"/>
        <v>3.3181067999999998</v>
      </c>
      <c r="BV17" s="398">
        <f t="shared" si="14"/>
        <v>-9.1424400000000006</v>
      </c>
      <c r="BW17" s="398">
        <f t="shared" si="15"/>
        <v>-3.3181067999999998</v>
      </c>
      <c r="BX17" s="398">
        <f t="shared" si="16"/>
        <v>-5.7459439999999997</v>
      </c>
      <c r="BY17" s="398"/>
      <c r="CC17" s="372">
        <f t="shared" si="51"/>
        <v>-0.18639011777435391</v>
      </c>
      <c r="CD17" s="372"/>
      <c r="CL17" s="372">
        <f t="shared" si="52"/>
        <v>-0.18399750034689955</v>
      </c>
      <c r="CM17" s="372">
        <f t="shared" si="53"/>
        <v>-0.2251760000613186</v>
      </c>
      <c r="CQ17" s="398">
        <f t="shared" si="34"/>
        <v>0</v>
      </c>
      <c r="CR17" s="394" t="e">
        <f t="shared" si="35"/>
        <v>#DIV/0!</v>
      </c>
      <c r="CS17" s="372" t="e">
        <f t="shared" si="36"/>
        <v>#DIV/0!</v>
      </c>
      <c r="CT17" s="398"/>
      <c r="CU17" s="365">
        <f t="shared" si="20"/>
        <v>0</v>
      </c>
      <c r="CV17" s="373">
        <f>D17*CT$57</f>
        <v>2.8487900000000002</v>
      </c>
      <c r="CW17" s="398">
        <f>D17*CN$57</f>
        <v>2.2093411999999999</v>
      </c>
      <c r="CY17" s="398">
        <f>D17*CX$57</f>
        <v>2.8325979999999999</v>
      </c>
      <c r="CZ17" s="398">
        <f t="shared" si="21"/>
        <v>-2.8325979999999999</v>
      </c>
      <c r="DA17" s="398"/>
      <c r="DB17" s="398"/>
      <c r="DC17" s="372">
        <f>(CZ17-CZ$53)/CZ$54</f>
        <v>0.1641858896463701</v>
      </c>
      <c r="DD17" s="372"/>
      <c r="DE17" s="374">
        <f t="shared" si="22"/>
        <v>-2.8487900000000002</v>
      </c>
      <c r="DF17" s="399">
        <f t="shared" si="23"/>
        <v>-2.2093411999999999</v>
      </c>
      <c r="DG17" s="397">
        <f t="shared" si="54"/>
        <v>0.25386024173784844</v>
      </c>
      <c r="DH17" s="397">
        <f t="shared" si="54"/>
        <v>0.25609873965123281</v>
      </c>
      <c r="DI17" s="399"/>
      <c r="DJ17" s="399"/>
      <c r="DK17" s="399">
        <f t="shared" si="37"/>
        <v>0</v>
      </c>
      <c r="DL17" s="395" t="e">
        <f t="shared" si="38"/>
        <v>#DIV/0!</v>
      </c>
      <c r="DM17" s="397" t="e">
        <f t="shared" si="39"/>
        <v>#DIV/0!</v>
      </c>
      <c r="DN17" s="397" t="e">
        <f t="shared" si="40"/>
        <v>#DIV/0!</v>
      </c>
      <c r="DO17" s="397">
        <f t="shared" si="55"/>
        <v>-8.8544035130003473E-3</v>
      </c>
      <c r="DP17" s="397">
        <f t="shared" si="55"/>
        <v>-3.2666104176298019E-2</v>
      </c>
      <c r="DQ17" s="397">
        <f>(0.6*CC17)+(0.4*DC17)</f>
        <v>-4.6159714806064303E-2</v>
      </c>
      <c r="DR17" s="397"/>
      <c r="DX17" s="373"/>
      <c r="DY17" s="374">
        <v>0</v>
      </c>
      <c r="ED17" s="373">
        <f t="shared" si="24"/>
        <v>0</v>
      </c>
      <c r="EE17" s="373">
        <f>D17*EC$56</f>
        <v>2421.3836000000001</v>
      </c>
      <c r="EG17" s="373">
        <f>D17*EB$56</f>
        <v>2640</v>
      </c>
      <c r="EH17" s="373">
        <f t="shared" si="27"/>
        <v>-2640</v>
      </c>
      <c r="EI17" s="373">
        <f t="shared" si="28"/>
        <v>-2421.3836000000001</v>
      </c>
      <c r="EK17" s="400">
        <f t="shared" si="56"/>
        <v>-0.13563772897060253</v>
      </c>
      <c r="EL17" s="401">
        <f t="shared" si="56"/>
        <v>-0.2074561613383791</v>
      </c>
      <c r="EM17" s="400"/>
      <c r="ER17" s="372"/>
      <c r="ES17" s="397"/>
      <c r="ET17" s="372">
        <f t="shared" si="31"/>
        <v>-8.1950920471879601E-2</v>
      </c>
      <c r="EU17" s="372">
        <f t="shared" si="32"/>
        <v>-1.9599662505778812E-2</v>
      </c>
      <c r="EV17" s="374"/>
      <c r="EW17" s="374"/>
      <c r="EX17" s="374">
        <f t="shared" si="44"/>
        <v>0</v>
      </c>
      <c r="EY17" s="395" t="e">
        <f t="shared" si="45"/>
        <v>#DIV/0!</v>
      </c>
      <c r="EZ17" s="397" t="e">
        <f t="shared" si="46"/>
        <v>#DIV/0!</v>
      </c>
      <c r="FA17" s="397" t="e">
        <f t="shared" si="47"/>
        <v>#DIV/0!</v>
      </c>
      <c r="FB17" s="372">
        <f t="shared" si="33"/>
        <v>-8.8295106643151849E-2</v>
      </c>
    </row>
    <row r="18" spans="1:158" hidden="1" x14ac:dyDescent="0.25">
      <c r="A18" s="385" t="s">
        <v>43</v>
      </c>
      <c r="B18" s="385" t="s">
        <v>51</v>
      </c>
      <c r="C18" s="409">
        <f t="shared" si="0"/>
        <v>1</v>
      </c>
      <c r="D18" s="409">
        <v>1</v>
      </c>
      <c r="E18" s="365">
        <v>1</v>
      </c>
      <c r="F18" s="365">
        <v>0</v>
      </c>
      <c r="G18" s="365">
        <v>0</v>
      </c>
      <c r="H18" s="372"/>
      <c r="I18" s="397"/>
      <c r="J18" s="372"/>
      <c r="K18" s="379"/>
      <c r="L18" s="391"/>
      <c r="M18" s="391"/>
      <c r="N18" s="379"/>
      <c r="O18" s="379"/>
      <c r="P18" s="391"/>
      <c r="Q18" s="391"/>
      <c r="R18" s="399"/>
      <c r="S18" s="379"/>
      <c r="T18" s="405"/>
      <c r="U18" s="405"/>
      <c r="V18" s="405"/>
      <c r="W18" s="379"/>
      <c r="X18" s="379"/>
      <c r="Y18" s="379"/>
      <c r="Z18" s="379"/>
      <c r="AA18" s="379"/>
      <c r="AB18" s="379"/>
      <c r="AC18" s="379"/>
      <c r="AD18" s="395"/>
      <c r="AE18" s="395"/>
      <c r="AF18" s="395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72"/>
      <c r="AR18" s="394"/>
      <c r="AS18" s="372"/>
      <c r="AT18" s="372"/>
      <c r="AU18" s="372"/>
      <c r="AV18" s="372"/>
      <c r="AW18" s="372"/>
      <c r="BA18" s="368"/>
      <c r="BJ18" s="373"/>
      <c r="BK18" s="373"/>
      <c r="BL18" s="373"/>
      <c r="BM18" s="372"/>
      <c r="BN18" s="372"/>
      <c r="BR18" s="365">
        <f t="shared" si="10"/>
        <v>0</v>
      </c>
      <c r="BS18" s="373">
        <f t="shared" si="48"/>
        <v>2.2856100000000001</v>
      </c>
      <c r="BT18" s="398">
        <f t="shared" si="49"/>
        <v>1.4364859999999999</v>
      </c>
      <c r="BU18" s="398">
        <f t="shared" si="50"/>
        <v>0.82952669999999995</v>
      </c>
      <c r="BV18" s="398">
        <f t="shared" si="14"/>
        <v>-2.2856100000000001</v>
      </c>
      <c r="BW18" s="398">
        <f t="shared" si="15"/>
        <v>-0.82952669999999995</v>
      </c>
      <c r="BX18" s="398">
        <f t="shared" si="16"/>
        <v>-1.4364859999999999</v>
      </c>
      <c r="BY18" s="398"/>
      <c r="CC18" s="372">
        <f t="shared" si="51"/>
        <v>-4.0508703036101115E-2</v>
      </c>
      <c r="CD18" s="372"/>
      <c r="CL18" s="372">
        <f t="shared" si="52"/>
        <v>-5.6680963267256003E-2</v>
      </c>
      <c r="CM18" s="372">
        <f t="shared" si="53"/>
        <v>-0.11106700613417721</v>
      </c>
      <c r="CQ18" s="398">
        <f t="shared" si="34"/>
        <v>0</v>
      </c>
      <c r="CR18" s="394" t="e">
        <f t="shared" si="35"/>
        <v>#DIV/0!</v>
      </c>
      <c r="CS18" s="372" t="e">
        <f t="shared" si="36"/>
        <v>#DIV/0!</v>
      </c>
      <c r="CT18" s="398"/>
      <c r="CU18" s="365">
        <f t="shared" si="20"/>
        <v>0</v>
      </c>
      <c r="CV18" s="373">
        <f>D18*CT$57</f>
        <v>0.71219750000000004</v>
      </c>
      <c r="CW18" s="398">
        <f>D18*CN$57</f>
        <v>0.55233529999999997</v>
      </c>
      <c r="CY18" s="398">
        <f>D18*CX$57</f>
        <v>0.70814949999999999</v>
      </c>
      <c r="CZ18" s="398">
        <f t="shared" si="21"/>
        <v>-0.70814949999999999</v>
      </c>
      <c r="DA18" s="398"/>
      <c r="DB18" s="398"/>
      <c r="DC18" s="372">
        <f>(CZ18-CZ$53)/CZ$54</f>
        <v>0.27131158279857875</v>
      </c>
      <c r="DD18" s="372"/>
      <c r="DE18" s="374">
        <f t="shared" si="22"/>
        <v>-0.71219750000000004</v>
      </c>
      <c r="DF18" s="399">
        <f t="shared" si="23"/>
        <v>-0.55233529999999997</v>
      </c>
      <c r="DG18" s="397">
        <f t="shared" si="54"/>
        <v>0.35284117807752613</v>
      </c>
      <c r="DH18" s="397">
        <f t="shared" si="54"/>
        <v>0.34718067810283704</v>
      </c>
      <c r="DI18" s="399"/>
      <c r="DJ18" s="399"/>
      <c r="DK18" s="399">
        <f t="shared" si="37"/>
        <v>0</v>
      </c>
      <c r="DL18" s="395" t="e">
        <f t="shared" si="38"/>
        <v>#DIV/0!</v>
      </c>
      <c r="DM18" s="397" t="e">
        <f t="shared" si="39"/>
        <v>#DIV/0!</v>
      </c>
      <c r="DN18" s="397" t="e">
        <f t="shared" si="40"/>
        <v>#DIV/0!</v>
      </c>
      <c r="DO18" s="397">
        <f t="shared" si="55"/>
        <v>0.10712789327065685</v>
      </c>
      <c r="DP18" s="397">
        <f t="shared" si="55"/>
        <v>7.2232067560628499E-2</v>
      </c>
      <c r="DQ18" s="397">
        <f>(0.6*CC18)+(0.4*DC18)</f>
        <v>8.421941129777083E-2</v>
      </c>
      <c r="DR18" s="397"/>
      <c r="DX18" s="373"/>
      <c r="DY18" s="374">
        <v>0</v>
      </c>
      <c r="ED18" s="373">
        <f t="shared" si="24"/>
        <v>0</v>
      </c>
      <c r="EE18" s="373">
        <f>D18*EC$56</f>
        <v>605.34590000000003</v>
      </c>
      <c r="EG18" s="373">
        <f>D18*EB$56</f>
        <v>660</v>
      </c>
      <c r="EH18" s="373">
        <f t="shared" si="27"/>
        <v>-660</v>
      </c>
      <c r="EI18" s="373">
        <f t="shared" si="28"/>
        <v>-605.34590000000003</v>
      </c>
      <c r="EK18" s="400">
        <f t="shared" si="56"/>
        <v>-0.11143845273869964</v>
      </c>
      <c r="EL18" s="401">
        <f t="shared" si="56"/>
        <v>-0.17530997504942236</v>
      </c>
      <c r="EM18" s="400"/>
      <c r="ER18" s="372"/>
      <c r="ES18" s="397"/>
      <c r="ET18" s="372">
        <f t="shared" si="31"/>
        <v>5.9562656831826377E-3</v>
      </c>
      <c r="EU18" s="372">
        <f t="shared" si="32"/>
        <v>4.3339240536377097E-2</v>
      </c>
      <c r="EV18" s="374"/>
      <c r="EW18" s="374"/>
      <c r="EX18" s="374">
        <f t="shared" si="44"/>
        <v>0</v>
      </c>
      <c r="EY18" s="395" t="e">
        <f t="shared" si="45"/>
        <v>#DIV/0!</v>
      </c>
      <c r="EZ18" s="397" t="e">
        <f t="shared" si="46"/>
        <v>#DIV/0!</v>
      </c>
      <c r="FA18" s="397" t="e">
        <f t="shared" si="47"/>
        <v>#DIV/0!</v>
      </c>
      <c r="FB18" s="372">
        <f t="shared" si="33"/>
        <v>-5.8472540573748372E-3</v>
      </c>
    </row>
    <row r="19" spans="1:158" x14ac:dyDescent="0.25">
      <c r="A19" s="404" t="s">
        <v>52</v>
      </c>
      <c r="B19" s="404" t="s">
        <v>58</v>
      </c>
      <c r="C19" s="386">
        <f t="shared" si="0"/>
        <v>56</v>
      </c>
      <c r="D19" s="386">
        <v>57</v>
      </c>
      <c r="E19" s="386">
        <v>56</v>
      </c>
      <c r="F19" s="365">
        <v>0</v>
      </c>
      <c r="G19" s="365">
        <v>0</v>
      </c>
      <c r="H19" s="397">
        <v>-0.96599999999999997</v>
      </c>
      <c r="I19" s="397">
        <v>-1.3050492495256645</v>
      </c>
      <c r="J19" s="397">
        <f>(0.6*DW19)+(0.4*ER19)</f>
        <v>-1.0763620543019905</v>
      </c>
      <c r="K19" s="379"/>
      <c r="L19" s="391"/>
      <c r="M19" s="391"/>
      <c r="N19" s="379"/>
      <c r="O19" s="379"/>
      <c r="P19" s="391"/>
      <c r="Q19" s="391"/>
      <c r="R19" s="399">
        <v>41</v>
      </c>
      <c r="S19" s="379"/>
      <c r="T19" s="405"/>
      <c r="U19" s="405"/>
      <c r="V19" s="405"/>
      <c r="W19" s="379"/>
      <c r="X19" s="379"/>
      <c r="Y19" s="379"/>
      <c r="Z19" s="379"/>
      <c r="AA19" s="379"/>
      <c r="AB19" s="379"/>
      <c r="AC19" s="379"/>
      <c r="AD19" s="395"/>
      <c r="AE19" s="395"/>
      <c r="AF19" s="395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72"/>
      <c r="AR19" s="394"/>
      <c r="AS19" s="372"/>
      <c r="AT19" s="372"/>
      <c r="AU19" s="372"/>
      <c r="AV19" s="372"/>
      <c r="AW19" s="372"/>
      <c r="AX19" s="380" t="s">
        <v>395</v>
      </c>
      <c r="AY19" s="408"/>
      <c r="BA19" s="368"/>
      <c r="BB19" s="365">
        <v>13</v>
      </c>
      <c r="BC19" s="365">
        <v>11</v>
      </c>
      <c r="BD19" s="365">
        <f>BB19-BC19</f>
        <v>2</v>
      </c>
      <c r="BE19" s="365">
        <v>38</v>
      </c>
      <c r="BF19" s="365">
        <v>13</v>
      </c>
      <c r="BG19" s="365">
        <v>14</v>
      </c>
      <c r="BH19" s="365">
        <v>12</v>
      </c>
      <c r="BJ19" s="373"/>
      <c r="BK19" s="373"/>
      <c r="BL19" s="373"/>
      <c r="BM19" s="372"/>
      <c r="BN19" s="372"/>
      <c r="BQ19" s="365">
        <v>10</v>
      </c>
      <c r="BR19" s="365">
        <f t="shared" si="10"/>
        <v>22</v>
      </c>
      <c r="BS19" s="373">
        <f t="shared" si="48"/>
        <v>130.27977000000001</v>
      </c>
      <c r="BT19" s="398">
        <f t="shared" si="49"/>
        <v>81.879701999999995</v>
      </c>
      <c r="BU19" s="398">
        <f t="shared" si="50"/>
        <v>47.283021899999994</v>
      </c>
      <c r="BV19" s="398">
        <f t="shared" si="14"/>
        <v>-108.27977000000001</v>
      </c>
      <c r="BW19" s="398">
        <f t="shared" si="15"/>
        <v>-35.283021899999994</v>
      </c>
      <c r="BX19" s="398">
        <f t="shared" si="16"/>
        <v>-67.879701999999995</v>
      </c>
      <c r="BY19" s="398">
        <f>D19*BF$56</f>
        <v>55.834355828220865</v>
      </c>
      <c r="BZ19" s="365">
        <v>55</v>
      </c>
      <c r="CA19" s="398">
        <f>BF19-BY19</f>
        <v>-42.834355828220865</v>
      </c>
      <c r="CB19" s="365">
        <f>BF19-BZ19</f>
        <v>-42</v>
      </c>
      <c r="CC19" s="372">
        <f t="shared" si="51"/>
        <v>-2.2897081034802671</v>
      </c>
      <c r="CD19" s="372">
        <f t="shared" ref="CD19:CE21" si="57">(CA19-CA$53)/CA$54</f>
        <v>-1.9770276315363795</v>
      </c>
      <c r="CE19" s="372">
        <f t="shared" si="57"/>
        <v>-1.9205102771165103</v>
      </c>
      <c r="CF19" s="398">
        <v>39.342708000000002</v>
      </c>
      <c r="CG19" s="365">
        <f>BB19-BE19</f>
        <v>-25</v>
      </c>
      <c r="CH19" s="398">
        <f>BC19-CF19</f>
        <v>-28.342708000000002</v>
      </c>
      <c r="CI19" s="372">
        <v>-1.1399999999999999</v>
      </c>
      <c r="CJ19" s="372">
        <f>(CH19-CH$54)/CH$55</f>
        <v>-1.3910750410635859</v>
      </c>
      <c r="CK19" s="365">
        <v>2</v>
      </c>
      <c r="CL19" s="372">
        <f t="shared" si="52"/>
        <v>-2.0247637948185222</v>
      </c>
      <c r="CM19" s="372">
        <f t="shared" si="53"/>
        <v>-1.6908649296752338</v>
      </c>
      <c r="CN19" s="365">
        <v>5</v>
      </c>
      <c r="CO19" s="365">
        <v>15</v>
      </c>
      <c r="CP19" s="365">
        <f>BQ19+CO19</f>
        <v>25</v>
      </c>
      <c r="CQ19" s="398">
        <f>R19*CQ$55</f>
        <v>97.369447453954493</v>
      </c>
      <c r="CR19" s="394">
        <f>CP19/CQ19</f>
        <v>0.25675405020473563</v>
      </c>
      <c r="CS19" s="372">
        <f>(CR19-CR$56)/CR$57</f>
        <v>-0.74875142201315392</v>
      </c>
      <c r="CT19" s="398">
        <v>3</v>
      </c>
      <c r="CU19" s="365">
        <f t="shared" si="20"/>
        <v>8</v>
      </c>
      <c r="CV19" s="373">
        <f>D19*CT$57</f>
        <v>40.595257500000002</v>
      </c>
      <c r="CW19" s="398">
        <f>D19*CN$57</f>
        <v>31.4831121</v>
      </c>
      <c r="CX19" s="365">
        <v>6</v>
      </c>
      <c r="CY19" s="398">
        <f>D19*CX$57</f>
        <v>40.364521500000002</v>
      </c>
      <c r="CZ19" s="398">
        <f t="shared" si="21"/>
        <v>-34.364521500000002</v>
      </c>
      <c r="DA19" s="398">
        <f>D19*CN$56</f>
        <v>19.874233128834355</v>
      </c>
      <c r="DB19" s="398">
        <f>CN19-DA19</f>
        <v>-14.874233128834355</v>
      </c>
      <c r="DC19" s="372">
        <f>(CZ19-CZ$53)/CZ$54</f>
        <v>-1.4258169564381162</v>
      </c>
      <c r="DD19" s="372">
        <f>(DB19-DB$53)/DB$54</f>
        <v>-1.3924697224319338</v>
      </c>
      <c r="DE19" s="374">
        <f t="shared" si="22"/>
        <v>-32.595257500000002</v>
      </c>
      <c r="DF19" s="399">
        <f t="shared" si="23"/>
        <v>-26.4831121</v>
      </c>
      <c r="DG19" s="397">
        <f t="shared" si="54"/>
        <v>-1.124190652828051</v>
      </c>
      <c r="DH19" s="397">
        <f t="shared" si="54"/>
        <v>-1.078176598235097</v>
      </c>
      <c r="DI19" s="399">
        <v>0</v>
      </c>
      <c r="DJ19" s="399">
        <f>CT19+DI19</f>
        <v>3</v>
      </c>
      <c r="DK19" s="399">
        <f>R19*DJ$56</f>
        <v>13.45937161430119</v>
      </c>
      <c r="DL19" s="395">
        <f>DJ19/DK19</f>
        <v>0.22289302100941805</v>
      </c>
      <c r="DM19" s="397">
        <f>(DL19-DK$57)/DK$58</f>
        <v>-0.45065716693892288</v>
      </c>
      <c r="DN19" s="397">
        <f>(0.6*CS19)+(0.4*DM19)</f>
        <v>-0.62951371998346151</v>
      </c>
      <c r="DO19" s="397">
        <f t="shared" si="55"/>
        <v>-1.6645345380223338</v>
      </c>
      <c r="DP19" s="397">
        <f t="shared" si="55"/>
        <v>-1.4457895970991792</v>
      </c>
      <c r="DQ19" s="397">
        <f>(0.6*CC19)+(0.4*DC19)</f>
        <v>-1.9441516446634066</v>
      </c>
      <c r="DR19" s="397">
        <f>(0.6*CD19)+(0.4*DD19)</f>
        <v>-1.7432044678946013</v>
      </c>
      <c r="DS19" s="365">
        <v>18</v>
      </c>
      <c r="DT19" s="365">
        <f>CK19-DS19</f>
        <v>-16</v>
      </c>
      <c r="DU19" s="372">
        <v>-1.506</v>
      </c>
      <c r="DV19" s="372">
        <v>-1.286</v>
      </c>
      <c r="DW19" s="372">
        <f>(0.6*CJ19)+(0.4*DU19)</f>
        <v>-1.4370450246381514</v>
      </c>
      <c r="DX19" s="373">
        <v>0</v>
      </c>
      <c r="DY19" s="374">
        <v>0</v>
      </c>
      <c r="DZ19" s="365">
        <v>28878</v>
      </c>
      <c r="EA19" s="373">
        <v>0</v>
      </c>
      <c r="EB19" s="373">
        <v>0</v>
      </c>
      <c r="EC19" s="373">
        <v>0</v>
      </c>
      <c r="ED19" s="373">
        <f t="shared" si="24"/>
        <v>0</v>
      </c>
      <c r="EE19" s="373">
        <f>D19*EC$56</f>
        <v>34504.7163</v>
      </c>
      <c r="EF19" s="373">
        <f>D19*EA$55</f>
        <v>16802.585889570553</v>
      </c>
      <c r="EG19" s="373">
        <f>D19*EB$56</f>
        <v>37620</v>
      </c>
      <c r="EH19" s="373">
        <f t="shared" si="27"/>
        <v>-37620</v>
      </c>
      <c r="EI19" s="373">
        <f t="shared" si="28"/>
        <v>-34504.7163</v>
      </c>
      <c r="EJ19" s="373">
        <f>EA19-EF19</f>
        <v>-16802.585889570553</v>
      </c>
      <c r="EK19" s="400">
        <f t="shared" si="56"/>
        <v>-0.56315827573422061</v>
      </c>
      <c r="EL19" s="401">
        <f t="shared" si="56"/>
        <v>-0.77537211910994808</v>
      </c>
      <c r="EM19" s="400">
        <f>(EJ19-EJ$53)/EJ$54</f>
        <v>-0.56171363330956614</v>
      </c>
      <c r="EN19" s="373">
        <v>31019.869699999999</v>
      </c>
      <c r="EO19" s="365">
        <f>DX19-DZ19</f>
        <v>-28878</v>
      </c>
      <c r="EP19" s="373">
        <f>DY19-EN19</f>
        <v>-31019.869699999999</v>
      </c>
      <c r="EQ19" s="372">
        <v>-0.48699999999999999</v>
      </c>
      <c r="ER19" s="372">
        <f>(EP19-EP$54)/EP$55</f>
        <v>-0.53533759879774911</v>
      </c>
      <c r="ES19" s="397">
        <f>(0.6*DR19)+(0.4*EM19)</f>
        <v>-1.2706081340605873</v>
      </c>
      <c r="ET19" s="372">
        <f t="shared" si="31"/>
        <v>-1.3917542970917323</v>
      </c>
      <c r="EU19" s="372">
        <f t="shared" si="32"/>
        <v>-1.0921592115833338</v>
      </c>
      <c r="EV19" s="374">
        <v>1758</v>
      </c>
      <c r="EW19" s="374">
        <f>EC19+EV19</f>
        <v>1758</v>
      </c>
      <c r="EX19" s="374">
        <f>R19*EX$55</f>
        <v>40234.237269772479</v>
      </c>
      <c r="EY19" s="395">
        <f>EW19/EX19</f>
        <v>4.3694130156178339E-2</v>
      </c>
      <c r="EZ19" s="397">
        <f>(EY19-EY$56)/EY$57</f>
        <v>-0.45320634970193108</v>
      </c>
      <c r="FA19" s="397">
        <f>(0.6*DN19)+(0.4*EZ19)</f>
        <v>-0.55899077187084933</v>
      </c>
      <c r="FB19" s="372">
        <f t="shared" si="33"/>
        <v>-1.3088695704573794</v>
      </c>
    </row>
    <row r="20" spans="1:158" hidden="1" x14ac:dyDescent="0.25">
      <c r="A20" s="414"/>
      <c r="B20" s="414"/>
      <c r="C20" s="386"/>
      <c r="D20" s="386"/>
      <c r="E20" s="386"/>
      <c r="H20" s="397"/>
      <c r="I20" s="397"/>
      <c r="J20" s="397"/>
      <c r="K20" s="379"/>
      <c r="L20" s="391"/>
      <c r="M20" s="391"/>
      <c r="N20" s="379"/>
      <c r="O20" s="379"/>
      <c r="P20" s="391"/>
      <c r="Q20" s="391"/>
      <c r="R20" s="399"/>
      <c r="S20" s="379"/>
      <c r="T20" s="405"/>
      <c r="U20" s="405"/>
      <c r="V20" s="405"/>
      <c r="W20" s="379"/>
      <c r="X20" s="379"/>
      <c r="Y20" s="379"/>
      <c r="Z20" s="379"/>
      <c r="AA20" s="379"/>
      <c r="AB20" s="379"/>
      <c r="AC20" s="379"/>
      <c r="AD20" s="395"/>
      <c r="AE20" s="395"/>
      <c r="AF20" s="395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72"/>
      <c r="AR20" s="394"/>
      <c r="AS20" s="372"/>
      <c r="AT20" s="372"/>
      <c r="AU20" s="372"/>
      <c r="AV20" s="372"/>
      <c r="AW20" s="372"/>
      <c r="BA20" s="368"/>
      <c r="BF20" s="365">
        <v>0</v>
      </c>
      <c r="BG20" s="365">
        <v>0</v>
      </c>
      <c r="BH20" s="365">
        <v>0</v>
      </c>
      <c r="BJ20" s="373"/>
      <c r="BK20" s="373"/>
      <c r="BL20" s="373"/>
      <c r="BM20" s="372"/>
      <c r="BN20" s="372"/>
      <c r="BR20" s="365">
        <f t="shared" si="10"/>
        <v>0</v>
      </c>
      <c r="BS20" s="373">
        <f t="shared" si="48"/>
        <v>0</v>
      </c>
      <c r="BT20" s="398">
        <f t="shared" si="49"/>
        <v>0</v>
      </c>
      <c r="BU20" s="398">
        <f t="shared" si="50"/>
        <v>0</v>
      </c>
      <c r="BV20" s="398">
        <f t="shared" si="14"/>
        <v>0</v>
      </c>
      <c r="BW20" s="398">
        <f t="shared" si="15"/>
        <v>0</v>
      </c>
      <c r="BX20" s="398">
        <f t="shared" si="16"/>
        <v>0</v>
      </c>
      <c r="BY20" s="398">
        <f>D20*BF$56</f>
        <v>0</v>
      </c>
      <c r="BZ20" s="365">
        <v>9</v>
      </c>
      <c r="CA20" s="398">
        <f>BF20-BY20</f>
        <v>0</v>
      </c>
      <c r="CB20" s="365">
        <f>BF20-BZ20</f>
        <v>-9</v>
      </c>
      <c r="CC20" s="372">
        <f t="shared" si="51"/>
        <v>8.1184352099831561E-3</v>
      </c>
      <c r="CD20" s="372">
        <f t="shared" si="57"/>
        <v>1.8862809050920039E-3</v>
      </c>
      <c r="CE20" s="372">
        <f t="shared" si="57"/>
        <v>-0.39399172628552998</v>
      </c>
      <c r="CF20" s="398"/>
      <c r="CH20" s="398"/>
      <c r="CL20" s="372">
        <f t="shared" si="52"/>
        <v>-1.4242117574041502E-2</v>
      </c>
      <c r="CM20" s="372">
        <f t="shared" si="53"/>
        <v>-7.3030674825130065E-2</v>
      </c>
      <c r="CN20" s="365">
        <v>0</v>
      </c>
      <c r="CQ20" s="398">
        <f t="shared" si="34"/>
        <v>0</v>
      </c>
      <c r="CR20" s="394" t="e">
        <f t="shared" si="35"/>
        <v>#DIV/0!</v>
      </c>
      <c r="CS20" s="372" t="e">
        <f t="shared" si="36"/>
        <v>#DIV/0!</v>
      </c>
      <c r="CT20" s="398"/>
      <c r="CV20" s="373"/>
      <c r="CW20" s="398"/>
      <c r="CY20" s="398"/>
      <c r="CZ20" s="398"/>
      <c r="DA20" s="398"/>
      <c r="DB20" s="398"/>
      <c r="DC20" s="372"/>
      <c r="DD20" s="372"/>
      <c r="DE20" s="374"/>
      <c r="DF20" s="399"/>
      <c r="DG20" s="397"/>
      <c r="DH20" s="397"/>
      <c r="DI20" s="399"/>
      <c r="DJ20" s="399"/>
      <c r="DK20" s="399">
        <f t="shared" si="37"/>
        <v>0</v>
      </c>
      <c r="DL20" s="395" t="e">
        <f t="shared" si="38"/>
        <v>#DIV/0!</v>
      </c>
      <c r="DM20" s="397" t="e">
        <f t="shared" si="39"/>
        <v>#DIV/0!</v>
      </c>
      <c r="DN20" s="397" t="e">
        <f t="shared" si="40"/>
        <v>#DIV/0!</v>
      </c>
      <c r="DO20" s="397"/>
      <c r="DP20" s="397"/>
      <c r="DQ20" s="397"/>
      <c r="DR20" s="397"/>
      <c r="DV20" s="372"/>
      <c r="DW20" s="372"/>
      <c r="DX20" s="373"/>
      <c r="DY20" s="374"/>
      <c r="EK20" s="400"/>
      <c r="EL20" s="401"/>
      <c r="EM20" s="400"/>
      <c r="EN20" s="373"/>
      <c r="EP20" s="373"/>
      <c r="EQ20" s="372"/>
      <c r="ER20" s="372"/>
      <c r="ES20" s="397"/>
      <c r="ET20" s="372"/>
      <c r="EU20" s="372"/>
      <c r="EV20" s="374"/>
      <c r="EW20" s="374"/>
      <c r="EX20" s="374">
        <f t="shared" si="44"/>
        <v>0</v>
      </c>
      <c r="EY20" s="395" t="e">
        <f t="shared" si="45"/>
        <v>#DIV/0!</v>
      </c>
      <c r="EZ20" s="397" t="e">
        <f t="shared" si="46"/>
        <v>#DIV/0!</v>
      </c>
      <c r="FA20" s="397" t="e">
        <f t="shared" si="47"/>
        <v>#DIV/0!</v>
      </c>
      <c r="FB20" s="372"/>
    </row>
    <row r="21" spans="1:158" x14ac:dyDescent="0.25">
      <c r="A21" s="404" t="s">
        <v>68</v>
      </c>
      <c r="B21" s="404" t="s">
        <v>69</v>
      </c>
      <c r="C21" s="409">
        <f t="shared" si="0"/>
        <v>1</v>
      </c>
      <c r="D21" s="386">
        <v>9</v>
      </c>
      <c r="E21" s="386">
        <v>0</v>
      </c>
      <c r="F21" s="386">
        <v>0</v>
      </c>
      <c r="G21" s="409">
        <v>1</v>
      </c>
      <c r="H21" s="372"/>
      <c r="I21" s="397"/>
      <c r="J21" s="372"/>
      <c r="K21" s="379"/>
      <c r="L21" s="391"/>
      <c r="M21" s="391"/>
      <c r="N21" s="379"/>
      <c r="O21" s="379"/>
      <c r="P21" s="391"/>
      <c r="Q21" s="391"/>
      <c r="R21" s="399">
        <v>8</v>
      </c>
      <c r="S21" s="379"/>
      <c r="T21" s="405"/>
      <c r="U21" s="405"/>
      <c r="V21" s="405"/>
      <c r="W21" s="379"/>
      <c r="X21" s="379"/>
      <c r="Y21" s="379"/>
      <c r="Z21" s="379"/>
      <c r="AA21" s="379"/>
      <c r="AB21" s="379"/>
      <c r="AC21" s="379"/>
      <c r="AD21" s="395"/>
      <c r="AE21" s="395"/>
      <c r="AF21" s="395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72"/>
      <c r="AR21" s="394"/>
      <c r="AS21" s="372"/>
      <c r="AT21" s="372"/>
      <c r="AU21" s="372"/>
      <c r="AV21" s="372"/>
      <c r="AW21" s="372"/>
      <c r="AX21" s="380" t="s">
        <v>472</v>
      </c>
      <c r="AY21" s="380" t="s">
        <v>473</v>
      </c>
      <c r="BA21" s="397"/>
      <c r="BF21" s="365">
        <v>2</v>
      </c>
      <c r="BG21" s="365">
        <v>25</v>
      </c>
      <c r="BH21" s="365">
        <v>2</v>
      </c>
      <c r="BJ21" s="373"/>
      <c r="BK21" s="373"/>
      <c r="BL21" s="373"/>
      <c r="BM21" s="372"/>
      <c r="BN21" s="372"/>
      <c r="BQ21" s="365">
        <v>0</v>
      </c>
      <c r="BR21" s="365">
        <f t="shared" si="10"/>
        <v>2</v>
      </c>
      <c r="BS21" s="373">
        <f t="shared" si="48"/>
        <v>20.570489999999999</v>
      </c>
      <c r="BT21" s="398">
        <f t="shared" si="49"/>
        <v>12.928374</v>
      </c>
      <c r="BU21" s="398">
        <f t="shared" si="50"/>
        <v>7.4657402999999993</v>
      </c>
      <c r="BV21" s="398">
        <f t="shared" si="14"/>
        <v>-18.570489999999999</v>
      </c>
      <c r="BW21" s="398">
        <f t="shared" si="15"/>
        <v>-5.4657402999999993</v>
      </c>
      <c r="BX21" s="398">
        <f t="shared" si="16"/>
        <v>12.071626</v>
      </c>
      <c r="BY21" s="398">
        <f>D21*BF$56</f>
        <v>8.8159509202453989</v>
      </c>
      <c r="BZ21" s="365">
        <v>9</v>
      </c>
      <c r="CA21" s="398">
        <f>BF21-BY21</f>
        <v>-6.8159509202453989</v>
      </c>
      <c r="CB21" s="365">
        <f>BF21-BZ21</f>
        <v>-7</v>
      </c>
      <c r="CC21" s="387">
        <f t="shared" si="51"/>
        <v>0.41676051481049814</v>
      </c>
      <c r="CD21" s="372">
        <f t="shared" si="57"/>
        <v>-0.31300534853095419</v>
      </c>
      <c r="CE21" s="372">
        <f t="shared" si="57"/>
        <v>-0.30147545047759178</v>
      </c>
      <c r="CL21" s="372">
        <f t="shared" si="52"/>
        <v>-0.35905604451581324</v>
      </c>
      <c r="CM21" s="372">
        <f t="shared" si="53"/>
        <v>-0.32365155164562381</v>
      </c>
      <c r="CN21" s="365">
        <v>1</v>
      </c>
      <c r="CO21" s="365">
        <v>2</v>
      </c>
      <c r="CP21" s="365">
        <f>BQ21+CO21</f>
        <v>2</v>
      </c>
      <c r="CQ21" s="398">
        <f>R21*CQ$55</f>
        <v>18.998916576381365</v>
      </c>
      <c r="CR21" s="394">
        <f>CP21/CQ21</f>
        <v>0.1052691605839416</v>
      </c>
      <c r="CS21" s="372">
        <f>(CR21-CR$56)/CR$57</f>
        <v>-0.94432052372802799</v>
      </c>
      <c r="CT21" s="398">
        <v>0</v>
      </c>
      <c r="CU21" s="365">
        <f t="shared" si="20"/>
        <v>1</v>
      </c>
      <c r="CV21" s="373">
        <f t="shared" ref="CV21:CV52" si="58">D21*CT$57</f>
        <v>6.4097775000000006</v>
      </c>
      <c r="CW21" s="398">
        <f t="shared" ref="CW21:CW52" si="59">D21*CN$57</f>
        <v>4.9710177</v>
      </c>
      <c r="CX21" s="365">
        <v>1</v>
      </c>
      <c r="CY21" s="398">
        <f t="shared" ref="CY21:CY52" si="60">D21*CX$57</f>
        <v>6.3733455000000001</v>
      </c>
      <c r="CZ21" s="398">
        <f t="shared" si="21"/>
        <v>-5.3733455000000001</v>
      </c>
      <c r="DA21" s="398">
        <f>D21*CN$56</f>
        <v>3.1380368098159508</v>
      </c>
      <c r="DB21" s="398">
        <f>CN21-DA21</f>
        <v>-2.1380368098159508</v>
      </c>
      <c r="DC21" s="372">
        <f t="shared" ref="DC21:DC52" si="61">(CZ21-CZ$53)/CZ$54</f>
        <v>3.6068245437889002E-2</v>
      </c>
      <c r="DD21" s="397">
        <f>(DB21-DB$53)/DB$54</f>
        <v>-0.20015495907095437</v>
      </c>
      <c r="DE21" s="374">
        <f t="shared" si="22"/>
        <v>-5.4097775000000006</v>
      </c>
      <c r="DF21" s="399">
        <f t="shared" si="23"/>
        <v>-3.9710177</v>
      </c>
      <c r="DG21" s="397">
        <f t="shared" ref="DG21:DG32" si="62">(DE21-DE$53)/DE$54</f>
        <v>0.13521855376776978</v>
      </c>
      <c r="DH21" s="397">
        <f t="shared" ref="DH21:DH32" si="63">(DF21-DF$53)/DF$54</f>
        <v>0.15926329051696142</v>
      </c>
      <c r="DI21" s="399">
        <v>0</v>
      </c>
      <c r="DJ21" s="399">
        <f>CT21+DI21</f>
        <v>0</v>
      </c>
      <c r="DK21" s="399">
        <f>R21*DJ$56</f>
        <v>2.6262188515709641</v>
      </c>
      <c r="DL21" s="395">
        <f>DJ21/DK21</f>
        <v>0</v>
      </c>
      <c r="DM21" s="397">
        <f>(DL21-DK$57)/DK$58</f>
        <v>-0.56204999882134254</v>
      </c>
      <c r="DN21" s="397">
        <f>(0.6*CS21)+(0.4*DM21)</f>
        <v>-0.79141231376535381</v>
      </c>
      <c r="DO21" s="397">
        <f t="shared" ref="DO21:DO32" si="64">(0.6*CL21)+(0.4*DG21)</f>
        <v>-0.16134620520238002</v>
      </c>
      <c r="DP21" s="397">
        <f t="shared" ref="DP21:DP32" si="65">(0.6*CM21)+(0.4*DH21)</f>
        <v>-0.1304856147805897</v>
      </c>
      <c r="DQ21" s="397">
        <f>(0.6*CC21)+(0.4*DC21)</f>
        <v>0.26448360706145446</v>
      </c>
      <c r="DR21" s="397">
        <f>(0.6*CD21)+(0.4*DD21)</f>
        <v>-0.26786519274695425</v>
      </c>
      <c r="DX21" s="373"/>
      <c r="DY21" s="374">
        <v>0</v>
      </c>
      <c r="EA21" s="373">
        <v>0</v>
      </c>
      <c r="EB21" s="373">
        <v>0</v>
      </c>
      <c r="EC21" s="373">
        <v>0</v>
      </c>
      <c r="ED21" s="373">
        <f t="shared" si="24"/>
        <v>0</v>
      </c>
      <c r="EE21" s="373">
        <f t="shared" ref="EE21:EE52" si="66">D21*EC$56</f>
        <v>5448.1131000000005</v>
      </c>
      <c r="EF21" s="373">
        <f>D21*EA$55</f>
        <v>2653.0398773006136</v>
      </c>
      <c r="EG21" s="373">
        <f t="shared" ref="EG21:EG52" si="67">D21*EB$56</f>
        <v>5940</v>
      </c>
      <c r="EH21" s="373">
        <f t="shared" si="27"/>
        <v>-5940</v>
      </c>
      <c r="EI21" s="373">
        <f t="shared" si="28"/>
        <v>-5448.1131000000005</v>
      </c>
      <c r="EJ21" s="373">
        <f>EA21-EF21</f>
        <v>-2653.0398773006136</v>
      </c>
      <c r="EK21" s="400">
        <f>(EH21-EH$53)/EH$54</f>
        <v>-0.17596985602377405</v>
      </c>
      <c r="EL21" s="401">
        <f>(EI21-EI$53)/EI$54</f>
        <v>-0.26103313848664034</v>
      </c>
      <c r="EM21" s="400">
        <f>(EJ21-EJ$53)/EJ$54</f>
        <v>-9.1344086164359323E-2</v>
      </c>
      <c r="ER21" s="372"/>
      <c r="ES21" s="397">
        <f>(0.6*DR21)+(0.4*EM21)</f>
        <v>-0.19725675011391627</v>
      </c>
      <c r="ET21" s="372">
        <f t="shared" si="31"/>
        <v>8.8302221827363067E-2</v>
      </c>
      <c r="EU21" s="372">
        <f t="shared" si="32"/>
        <v>-0.11482900333409754</v>
      </c>
      <c r="EV21" s="374">
        <v>0</v>
      </c>
      <c r="EW21" s="374">
        <f>EC21+EV21</f>
        <v>0</v>
      </c>
      <c r="EX21" s="374">
        <f>R21*EX$55</f>
        <v>7850.5828819068256</v>
      </c>
      <c r="EY21" s="395">
        <f>EW21/EX21</f>
        <v>0</v>
      </c>
      <c r="EZ21" s="397">
        <f>(EY21-EY$56)/EY$57</f>
        <v>-0.49209476354126175</v>
      </c>
      <c r="FA21" s="397">
        <f>(0.6*DN21)+(0.4*EZ21)</f>
        <v>-0.67168529367571694</v>
      </c>
      <c r="FB21" s="372">
        <f t="shared" ref="FB21:FB32" si="68">(0.6*DO21)+(0.4*EL21)</f>
        <v>-0.20122097851608414</v>
      </c>
    </row>
    <row r="22" spans="1:158" hidden="1" x14ac:dyDescent="0.25">
      <c r="A22" s="385" t="s">
        <v>68</v>
      </c>
      <c r="B22" s="385" t="s">
        <v>70</v>
      </c>
      <c r="C22" s="409">
        <f t="shared" si="0"/>
        <v>13</v>
      </c>
      <c r="D22" s="409">
        <v>0</v>
      </c>
      <c r="E22" s="386">
        <v>0</v>
      </c>
      <c r="F22" s="386">
        <v>0</v>
      </c>
      <c r="G22" s="386">
        <v>13</v>
      </c>
      <c r="K22" s="405"/>
      <c r="L22" s="391"/>
      <c r="M22" s="391"/>
      <c r="N22" s="379"/>
      <c r="O22" s="379"/>
      <c r="P22" s="391"/>
      <c r="Q22" s="391"/>
      <c r="R22" s="399"/>
      <c r="S22" s="379"/>
      <c r="T22" s="405"/>
      <c r="U22" s="405"/>
      <c r="V22" s="405"/>
      <c r="W22" s="379"/>
      <c r="X22" s="379"/>
      <c r="Y22" s="379"/>
      <c r="Z22" s="379"/>
      <c r="AA22" s="379"/>
      <c r="AB22" s="379"/>
      <c r="AC22" s="379"/>
      <c r="AD22" s="395"/>
      <c r="AE22" s="395"/>
      <c r="AF22" s="395"/>
      <c r="AG22" s="394" t="e">
        <f>(0.6*AJ22)+(0.4*#REF!)</f>
        <v>#REF!</v>
      </c>
      <c r="AH22" s="394">
        <v>0.502</v>
      </c>
      <c r="AI22" s="394">
        <f>AH22/G22</f>
        <v>3.8615384615384614E-2</v>
      </c>
      <c r="AJ22" s="394">
        <f>AI22/AI54</f>
        <v>2.4888889581342551E-2</v>
      </c>
      <c r="AK22" s="394"/>
      <c r="AL22" s="394"/>
      <c r="AM22" s="394"/>
      <c r="AN22" s="394"/>
      <c r="AO22" s="394"/>
      <c r="AP22" s="394"/>
      <c r="AQ22" s="372"/>
      <c r="AR22" s="394"/>
      <c r="AS22" s="372"/>
      <c r="AT22" s="372"/>
      <c r="AU22" s="372"/>
      <c r="AV22" s="372"/>
      <c r="AW22" s="372"/>
      <c r="BA22" s="368"/>
      <c r="BJ22" s="373"/>
      <c r="BK22" s="373"/>
      <c r="BL22" s="373"/>
      <c r="BM22" s="372"/>
      <c r="BN22" s="372"/>
      <c r="BR22" s="365">
        <f t="shared" si="10"/>
        <v>0</v>
      </c>
      <c r="BS22" s="373">
        <f t="shared" si="48"/>
        <v>0</v>
      </c>
      <c r="BT22" s="398">
        <f t="shared" si="49"/>
        <v>0</v>
      </c>
      <c r="BU22" s="398">
        <f t="shared" si="50"/>
        <v>0</v>
      </c>
      <c r="BV22" s="398">
        <f t="shared" si="14"/>
        <v>0</v>
      </c>
      <c r="BW22" s="398">
        <f t="shared" si="15"/>
        <v>0</v>
      </c>
      <c r="BX22" s="398">
        <f t="shared" si="16"/>
        <v>0</v>
      </c>
      <c r="BY22" s="398"/>
      <c r="CC22" s="372">
        <f t="shared" si="51"/>
        <v>8.1184352099831561E-3</v>
      </c>
      <c r="CD22" s="372"/>
      <c r="CL22" s="372">
        <f t="shared" si="52"/>
        <v>-1.4242117574041502E-2</v>
      </c>
      <c r="CM22" s="372">
        <f t="shared" si="53"/>
        <v>-7.3030674825130065E-2</v>
      </c>
      <c r="CQ22" s="398">
        <f t="shared" si="34"/>
        <v>0</v>
      </c>
      <c r="CR22" s="394" t="e">
        <f t="shared" si="35"/>
        <v>#DIV/0!</v>
      </c>
      <c r="CS22" s="372" t="e">
        <f t="shared" si="36"/>
        <v>#DIV/0!</v>
      </c>
      <c r="CT22" s="398"/>
      <c r="CU22" s="365">
        <f t="shared" si="20"/>
        <v>0</v>
      </c>
      <c r="CV22" s="373">
        <f t="shared" si="58"/>
        <v>0</v>
      </c>
      <c r="CW22" s="398">
        <f t="shared" si="59"/>
        <v>0</v>
      </c>
      <c r="CY22" s="398">
        <f t="shared" si="60"/>
        <v>0</v>
      </c>
      <c r="CZ22" s="398">
        <f t="shared" si="21"/>
        <v>0</v>
      </c>
      <c r="DA22" s="398"/>
      <c r="DB22" s="398"/>
      <c r="DC22" s="372">
        <f t="shared" si="61"/>
        <v>0.30702014718264831</v>
      </c>
      <c r="DD22" s="372"/>
      <c r="DE22" s="374">
        <f t="shared" si="22"/>
        <v>0</v>
      </c>
      <c r="DF22" s="399">
        <f t="shared" si="23"/>
        <v>0</v>
      </c>
      <c r="DG22" s="397">
        <f t="shared" si="62"/>
        <v>0.38583482352408538</v>
      </c>
      <c r="DH22" s="397">
        <f t="shared" si="63"/>
        <v>0.37754132425337183</v>
      </c>
      <c r="DI22" s="399"/>
      <c r="DJ22" s="399"/>
      <c r="DK22" s="399">
        <f t="shared" si="37"/>
        <v>0</v>
      </c>
      <c r="DL22" s="395" t="e">
        <f t="shared" si="38"/>
        <v>#DIV/0!</v>
      </c>
      <c r="DM22" s="397" t="e">
        <f t="shared" si="39"/>
        <v>#DIV/0!</v>
      </c>
      <c r="DN22" s="397" t="e">
        <f t="shared" si="40"/>
        <v>#DIV/0!</v>
      </c>
      <c r="DO22" s="397">
        <f t="shared" si="64"/>
        <v>0.14578865886520925</v>
      </c>
      <c r="DP22" s="397">
        <f t="shared" si="65"/>
        <v>0.10719812480627069</v>
      </c>
      <c r="DQ22" s="397">
        <f t="shared" ref="DQ22:DQ52" si="69">(0.6*CC22)+(0.4*DC22)</f>
        <v>0.12767911999904921</v>
      </c>
      <c r="DR22" s="397"/>
      <c r="DX22" s="373"/>
      <c r="DY22" s="374">
        <v>0</v>
      </c>
      <c r="ED22" s="373">
        <f t="shared" si="24"/>
        <v>0</v>
      </c>
      <c r="EE22" s="373">
        <f t="shared" si="66"/>
        <v>0</v>
      </c>
      <c r="EG22" s="373">
        <f t="shared" si="67"/>
        <v>0</v>
      </c>
      <c r="EH22" s="373">
        <f t="shared" si="27"/>
        <v>0</v>
      </c>
      <c r="EI22" s="373">
        <f t="shared" si="28"/>
        <v>0</v>
      </c>
      <c r="EK22" s="400">
        <f t="shared" ref="EK22:EK32" si="70">(EH22-EH$53)/EH$54</f>
        <v>-0.10337202732806533</v>
      </c>
      <c r="EL22" s="401">
        <f t="shared" ref="EL22:EL32" si="71">(EI22-EI$53)/EI$54</f>
        <v>-0.16459457961977011</v>
      </c>
      <c r="EM22" s="400"/>
      <c r="ER22" s="372"/>
      <c r="ES22" s="397"/>
      <c r="ET22" s="372">
        <f t="shared" si="31"/>
        <v>3.5258661068203384E-2</v>
      </c>
      <c r="EU22" s="372">
        <f t="shared" si="32"/>
        <v>6.4318874883762409E-2</v>
      </c>
      <c r="EV22" s="374"/>
      <c r="EW22" s="374">
        <f t="shared" ref="EW22:EW23" si="72">EC22+EV22</f>
        <v>0</v>
      </c>
      <c r="EX22" s="374">
        <f t="shared" si="44"/>
        <v>0</v>
      </c>
      <c r="EY22" s="395" t="e">
        <f t="shared" si="45"/>
        <v>#DIV/0!</v>
      </c>
      <c r="EZ22" s="397" t="e">
        <f t="shared" si="46"/>
        <v>#DIV/0!</v>
      </c>
      <c r="FA22" s="397" t="e">
        <f t="shared" si="47"/>
        <v>#DIV/0!</v>
      </c>
      <c r="FB22" s="372">
        <f t="shared" si="68"/>
        <v>2.16353634712175E-2</v>
      </c>
    </row>
    <row r="23" spans="1:158" hidden="1" x14ac:dyDescent="0.25">
      <c r="A23" s="385" t="s">
        <v>74</v>
      </c>
      <c r="B23" s="385" t="s">
        <v>75</v>
      </c>
      <c r="C23" s="409">
        <f t="shared" si="0"/>
        <v>118</v>
      </c>
      <c r="D23" s="409">
        <v>0</v>
      </c>
      <c r="E23" s="365">
        <v>0</v>
      </c>
      <c r="F23" s="365">
        <v>0</v>
      </c>
      <c r="G23" s="365">
        <v>118</v>
      </c>
      <c r="H23" s="372"/>
      <c r="I23" s="397"/>
      <c r="J23" s="372"/>
      <c r="K23" s="379"/>
      <c r="L23" s="391"/>
      <c r="M23" s="391"/>
      <c r="N23" s="379"/>
      <c r="O23" s="379"/>
      <c r="P23" s="391"/>
      <c r="Q23" s="391"/>
      <c r="R23" s="399"/>
      <c r="S23" s="379"/>
      <c r="T23" s="405"/>
      <c r="U23" s="405"/>
      <c r="V23" s="405"/>
      <c r="W23" s="379"/>
      <c r="X23" s="379"/>
      <c r="Y23" s="379"/>
      <c r="Z23" s="379"/>
      <c r="AA23" s="379"/>
      <c r="AB23" s="379"/>
      <c r="AC23" s="379"/>
      <c r="AD23" s="395"/>
      <c r="AE23" s="395"/>
      <c r="AF23" s="395"/>
      <c r="AG23" s="410" t="e">
        <f>(0.6*AJ23)+(0.4*#REF!)</f>
        <v>#REF!</v>
      </c>
      <c r="AH23" s="394">
        <v>23.234999999999999</v>
      </c>
      <c r="AI23" s="411">
        <f>AH23/G23</f>
        <v>0.19690677966101694</v>
      </c>
      <c r="AJ23" s="411">
        <f>AI23/AI54</f>
        <v>0.12691291684942305</v>
      </c>
      <c r="AK23" s="412" t="e">
        <f>AL23*#REF!</f>
        <v>#REF!</v>
      </c>
      <c r="AL23" s="394" t="e">
        <f>AM23*G23</f>
        <v>#REF!</v>
      </c>
      <c r="AM23" s="394" t="e">
        <f>AG23/BE2</f>
        <v>#REF!</v>
      </c>
      <c r="AN23" s="394"/>
      <c r="AO23" s="394"/>
      <c r="AP23" s="394"/>
      <c r="AQ23" s="372"/>
      <c r="AR23" s="394"/>
      <c r="AS23" s="372"/>
      <c r="AT23" s="372"/>
      <c r="AU23" s="372"/>
      <c r="AV23" s="372"/>
      <c r="AW23" s="372"/>
      <c r="BA23" s="368"/>
      <c r="BJ23" s="373"/>
      <c r="BK23" s="373"/>
      <c r="BL23" s="373"/>
      <c r="BM23" s="372"/>
      <c r="BN23" s="372"/>
      <c r="BR23" s="365">
        <f t="shared" si="10"/>
        <v>0</v>
      </c>
      <c r="BS23" s="373">
        <f t="shared" si="48"/>
        <v>0</v>
      </c>
      <c r="BT23" s="398">
        <f t="shared" si="49"/>
        <v>0</v>
      </c>
      <c r="BU23" s="398">
        <f t="shared" si="50"/>
        <v>0</v>
      </c>
      <c r="BV23" s="398">
        <f t="shared" si="14"/>
        <v>0</v>
      </c>
      <c r="BW23" s="398">
        <f t="shared" si="15"/>
        <v>0</v>
      </c>
      <c r="BX23" s="398">
        <f t="shared" si="16"/>
        <v>0</v>
      </c>
      <c r="BY23" s="398"/>
      <c r="CC23" s="372">
        <f t="shared" si="51"/>
        <v>8.1184352099831561E-3</v>
      </c>
      <c r="CD23" s="372"/>
      <c r="CL23" s="372">
        <f t="shared" si="52"/>
        <v>-1.4242117574041502E-2</v>
      </c>
      <c r="CM23" s="372">
        <f t="shared" si="53"/>
        <v>-7.3030674825130065E-2</v>
      </c>
      <c r="CQ23" s="398">
        <f t="shared" si="34"/>
        <v>0</v>
      </c>
      <c r="CR23" s="394" t="e">
        <f t="shared" si="35"/>
        <v>#DIV/0!</v>
      </c>
      <c r="CS23" s="372" t="e">
        <f t="shared" si="36"/>
        <v>#DIV/0!</v>
      </c>
      <c r="CT23" s="398"/>
      <c r="CU23" s="365">
        <f t="shared" si="20"/>
        <v>0</v>
      </c>
      <c r="CV23" s="373">
        <f t="shared" si="58"/>
        <v>0</v>
      </c>
      <c r="CW23" s="398">
        <f t="shared" si="59"/>
        <v>0</v>
      </c>
      <c r="CY23" s="398">
        <f t="shared" si="60"/>
        <v>0</v>
      </c>
      <c r="CZ23" s="398">
        <f t="shared" si="21"/>
        <v>0</v>
      </c>
      <c r="DA23" s="398"/>
      <c r="DB23" s="398"/>
      <c r="DC23" s="372">
        <f t="shared" si="61"/>
        <v>0.30702014718264831</v>
      </c>
      <c r="DD23" s="372"/>
      <c r="DE23" s="374">
        <f t="shared" si="22"/>
        <v>0</v>
      </c>
      <c r="DF23" s="399">
        <f t="shared" si="23"/>
        <v>0</v>
      </c>
      <c r="DG23" s="397">
        <f t="shared" si="62"/>
        <v>0.38583482352408538</v>
      </c>
      <c r="DH23" s="397">
        <f t="shared" si="63"/>
        <v>0.37754132425337183</v>
      </c>
      <c r="DI23" s="399"/>
      <c r="DJ23" s="399"/>
      <c r="DK23" s="399">
        <f t="shared" si="37"/>
        <v>0</v>
      </c>
      <c r="DL23" s="395" t="e">
        <f t="shared" si="38"/>
        <v>#DIV/0!</v>
      </c>
      <c r="DM23" s="397" t="e">
        <f t="shared" si="39"/>
        <v>#DIV/0!</v>
      </c>
      <c r="DN23" s="397" t="e">
        <f t="shared" si="40"/>
        <v>#DIV/0!</v>
      </c>
      <c r="DO23" s="397">
        <f t="shared" si="64"/>
        <v>0.14578865886520925</v>
      </c>
      <c r="DP23" s="397">
        <f t="shared" si="65"/>
        <v>0.10719812480627069</v>
      </c>
      <c r="DQ23" s="397">
        <f t="shared" si="69"/>
        <v>0.12767911999904921</v>
      </c>
      <c r="DR23" s="397"/>
      <c r="DX23" s="373"/>
      <c r="DY23" s="374">
        <v>0</v>
      </c>
      <c r="ED23" s="373">
        <f t="shared" si="24"/>
        <v>0</v>
      </c>
      <c r="EE23" s="373">
        <f t="shared" si="66"/>
        <v>0</v>
      </c>
      <c r="EG23" s="373">
        <f t="shared" si="67"/>
        <v>0</v>
      </c>
      <c r="EH23" s="373">
        <f t="shared" si="27"/>
        <v>0</v>
      </c>
      <c r="EI23" s="373">
        <f t="shared" si="28"/>
        <v>0</v>
      </c>
      <c r="EK23" s="400">
        <f t="shared" si="70"/>
        <v>-0.10337202732806533</v>
      </c>
      <c r="EL23" s="401">
        <f t="shared" si="71"/>
        <v>-0.16459457961977011</v>
      </c>
      <c r="EM23" s="400"/>
      <c r="ER23" s="372"/>
      <c r="ES23" s="397"/>
      <c r="ET23" s="372">
        <f t="shared" si="31"/>
        <v>3.5258661068203384E-2</v>
      </c>
      <c r="EU23" s="372">
        <f t="shared" si="32"/>
        <v>6.4318874883762409E-2</v>
      </c>
      <c r="EV23" s="374"/>
      <c r="EW23" s="374">
        <f t="shared" si="72"/>
        <v>0</v>
      </c>
      <c r="EX23" s="374">
        <f t="shared" si="44"/>
        <v>0</v>
      </c>
      <c r="EY23" s="395" t="e">
        <f t="shared" si="45"/>
        <v>#DIV/0!</v>
      </c>
      <c r="EZ23" s="397" t="e">
        <f t="shared" si="46"/>
        <v>#DIV/0!</v>
      </c>
      <c r="FA23" s="397" t="e">
        <f t="shared" si="47"/>
        <v>#DIV/0!</v>
      </c>
      <c r="FB23" s="372">
        <f t="shared" si="68"/>
        <v>2.16353634712175E-2</v>
      </c>
    </row>
    <row r="24" spans="1:158" x14ac:dyDescent="0.25">
      <c r="A24" s="404" t="s">
        <v>76</v>
      </c>
      <c r="B24" s="404" t="s">
        <v>77</v>
      </c>
      <c r="C24" s="386">
        <v>8</v>
      </c>
      <c r="D24" s="386">
        <v>7</v>
      </c>
      <c r="E24" s="386">
        <v>8</v>
      </c>
      <c r="F24" s="386">
        <v>0</v>
      </c>
      <c r="G24" s="386">
        <v>47</v>
      </c>
      <c r="H24" s="397">
        <v>-0.19400000000000001</v>
      </c>
      <c r="I24" s="397">
        <v>-0.13514258263271497</v>
      </c>
      <c r="J24" s="397">
        <f>(0.6*DW24)+(0.4*ER24)</f>
        <v>-0.13899673926103973</v>
      </c>
      <c r="K24" s="379"/>
      <c r="L24" s="391"/>
      <c r="M24" s="391"/>
      <c r="N24" s="379"/>
      <c r="O24" s="379"/>
      <c r="P24" s="391"/>
      <c r="Q24" s="391"/>
      <c r="R24" s="374">
        <v>6</v>
      </c>
      <c r="S24" s="379"/>
      <c r="T24" s="405"/>
      <c r="U24" s="405"/>
      <c r="V24" s="405"/>
      <c r="W24" s="379"/>
      <c r="X24" s="379"/>
      <c r="Y24" s="379"/>
      <c r="Z24" s="379"/>
      <c r="AA24" s="379"/>
      <c r="AB24" s="379"/>
      <c r="AC24" s="379"/>
      <c r="AD24" s="395"/>
      <c r="AE24" s="395"/>
      <c r="AF24" s="395"/>
      <c r="AG24" s="410" t="e">
        <f>(0.6*AJ24)+(0.4*#REF!)</f>
        <v>#REF!</v>
      </c>
      <c r="AH24" s="394">
        <v>34.962000000000003</v>
      </c>
      <c r="AI24" s="411">
        <f>AH24/(G24+G25+G26)</f>
        <v>0.29135000000000005</v>
      </c>
      <c r="AJ24" s="411">
        <f>AI24/AI54</f>
        <v>0.18778468871277687</v>
      </c>
      <c r="AK24" s="412" t="e">
        <f>AL24*#REF!</f>
        <v>#REF!</v>
      </c>
      <c r="AL24" s="394" t="e">
        <f>AM24*(G24+G25+G26)</f>
        <v>#REF!</v>
      </c>
      <c r="AM24" s="394" t="e">
        <f>AG24/BE2</f>
        <v>#REF!</v>
      </c>
      <c r="AN24" s="394"/>
      <c r="AO24" s="394"/>
      <c r="AP24" s="394"/>
      <c r="AQ24" s="372"/>
      <c r="AR24" s="394"/>
      <c r="AS24" s="372"/>
      <c r="AT24" s="372"/>
      <c r="AU24" s="372"/>
      <c r="AV24" s="372"/>
      <c r="AW24" s="372"/>
      <c r="AX24" s="388">
        <v>476551.57121766621</v>
      </c>
      <c r="AY24" s="415">
        <f>AX24/AB54</f>
        <v>4675.1700669886113</v>
      </c>
      <c r="BA24" s="401"/>
      <c r="BB24" s="365">
        <v>0</v>
      </c>
      <c r="BC24" s="365">
        <v>1</v>
      </c>
      <c r="BD24" s="365">
        <f>BB24-BC24</f>
        <v>-1</v>
      </c>
      <c r="BE24" s="365">
        <v>5</v>
      </c>
      <c r="BF24" s="365">
        <v>0</v>
      </c>
      <c r="BG24" s="365">
        <v>1</v>
      </c>
      <c r="BH24" s="365">
        <v>0</v>
      </c>
      <c r="BJ24" s="373"/>
      <c r="BK24" s="373"/>
      <c r="BL24" s="373"/>
      <c r="BM24" s="372"/>
      <c r="BN24" s="372"/>
      <c r="BQ24" s="365">
        <v>2</v>
      </c>
      <c r="BR24" s="365">
        <f t="shared" si="10"/>
        <v>2</v>
      </c>
      <c r="BS24" s="373">
        <f t="shared" si="48"/>
        <v>15.999270000000001</v>
      </c>
      <c r="BT24" s="398">
        <f t="shared" si="49"/>
        <v>10.055401999999999</v>
      </c>
      <c r="BU24" s="398">
        <f t="shared" si="50"/>
        <v>5.8066868999999999</v>
      </c>
      <c r="BV24" s="398">
        <f t="shared" si="14"/>
        <v>-13.999270000000001</v>
      </c>
      <c r="BW24" s="398">
        <f t="shared" si="15"/>
        <v>-5.8066868999999999</v>
      </c>
      <c r="BX24" s="398">
        <f t="shared" si="16"/>
        <v>-9.0554019999999991</v>
      </c>
      <c r="BY24" s="398">
        <f>D24*BF$56</f>
        <v>6.8568507157464218</v>
      </c>
      <c r="BZ24" s="365">
        <v>7</v>
      </c>
      <c r="CA24" s="398">
        <f>BF24-BY24</f>
        <v>-6.8568507157464218</v>
      </c>
      <c r="CB24" s="365">
        <f>BF24-BZ24</f>
        <v>-7</v>
      </c>
      <c r="CC24" s="372">
        <f t="shared" si="51"/>
        <v>-0.29842007955999578</v>
      </c>
      <c r="CD24" s="372">
        <f>(CA24-CA$53)/CA$54</f>
        <v>-0.31489488726144355</v>
      </c>
      <c r="CE24" s="372">
        <f>(CB24-CB$53)/CB$54</f>
        <v>-0.30147545047759178</v>
      </c>
      <c r="CF24" s="398">
        <v>5.620387</v>
      </c>
      <c r="CG24" s="365">
        <f>BB24-BE24</f>
        <v>-5</v>
      </c>
      <c r="CH24" s="398">
        <f>BC24-CF24</f>
        <v>-4.620387</v>
      </c>
      <c r="CI24" s="372">
        <v>-0.36099999999999999</v>
      </c>
      <c r="CJ24" s="372">
        <f>(CH24-CH$54)/CH$55</f>
        <v>-0.35039586275410345</v>
      </c>
      <c r="CK24" s="365">
        <v>4</v>
      </c>
      <c r="CL24" s="372">
        <f t="shared" si="52"/>
        <v>-0.27417835312938432</v>
      </c>
      <c r="CM24" s="372">
        <f t="shared" si="53"/>
        <v>-0.33928499398846002</v>
      </c>
      <c r="CN24" s="365">
        <v>3</v>
      </c>
      <c r="CO24" s="365">
        <v>1</v>
      </c>
      <c r="CP24" s="365">
        <f>BQ24+CO24</f>
        <v>3</v>
      </c>
      <c r="CQ24" s="398">
        <f>R24*CQ$55</f>
        <v>14.249187432286025</v>
      </c>
      <c r="CR24" s="394">
        <f>CP24/CQ24</f>
        <v>0.21053832116788321</v>
      </c>
      <c r="CS24" s="372">
        <f>(CR24-CR$56)/CR$57</f>
        <v>-0.80841657168887826</v>
      </c>
      <c r="CT24" s="398">
        <v>1</v>
      </c>
      <c r="CU24" s="365">
        <f t="shared" si="20"/>
        <v>4</v>
      </c>
      <c r="CV24" s="373">
        <f t="shared" si="58"/>
        <v>4.9853825000000001</v>
      </c>
      <c r="CW24" s="398">
        <f t="shared" si="59"/>
        <v>3.8663470999999996</v>
      </c>
      <c r="CX24" s="365">
        <v>3</v>
      </c>
      <c r="CY24" s="398">
        <f t="shared" si="60"/>
        <v>4.9570464999999997</v>
      </c>
      <c r="CZ24" s="398">
        <f t="shared" si="21"/>
        <v>-1.9570464999999997</v>
      </c>
      <c r="DA24" s="398">
        <f>D24*CN$56</f>
        <v>2.4406952965235176</v>
      </c>
      <c r="DB24" s="398">
        <f>CN24-DA24</f>
        <v>0.55930470347648242</v>
      </c>
      <c r="DC24" s="372">
        <f t="shared" si="61"/>
        <v>0.20833572962976157</v>
      </c>
      <c r="DD24" s="397">
        <f>(DB24-DB$53)/DB$54</f>
        <v>5.2360001249073175E-2</v>
      </c>
      <c r="DE24" s="374">
        <f t="shared" si="22"/>
        <v>-0.98538250000000005</v>
      </c>
      <c r="DF24" s="399">
        <f t="shared" si="23"/>
        <v>-0.86634709999999959</v>
      </c>
      <c r="DG24" s="397">
        <f t="shared" si="62"/>
        <v>0.34018546244904069</v>
      </c>
      <c r="DH24" s="397">
        <f t="shared" si="63"/>
        <v>0.32992014605483566</v>
      </c>
      <c r="DI24" s="399">
        <v>2</v>
      </c>
      <c r="DJ24" s="399">
        <f>CT24+DI24</f>
        <v>3</v>
      </c>
      <c r="DK24" s="399">
        <f>R24*DJ$56</f>
        <v>1.969664138678223</v>
      </c>
      <c r="DL24" s="411">
        <f>DJ24/DK24</f>
        <v>1.5231023102310233</v>
      </c>
      <c r="DM24" s="397">
        <f>(DL24-DK$57)/DK$58</f>
        <v>0.19913435237519175</v>
      </c>
      <c r="DN24" s="397">
        <f>(0.6*CS24)+(0.4*DM24)</f>
        <v>-0.40539620206325022</v>
      </c>
      <c r="DO24" s="397">
        <f t="shared" si="64"/>
        <v>-2.8432826898014296E-2</v>
      </c>
      <c r="DP24" s="397">
        <f t="shared" si="65"/>
        <v>-7.1602937971141728E-2</v>
      </c>
      <c r="DQ24" s="397">
        <f t="shared" si="69"/>
        <v>-9.5717755884092814E-2</v>
      </c>
      <c r="DR24" s="397">
        <f>(0.6*CD24)+(0.4*DD24)</f>
        <v>-0.16799293185723685</v>
      </c>
      <c r="DS24" s="365">
        <v>3</v>
      </c>
      <c r="DT24" s="365">
        <f>CK24-DS24</f>
        <v>1</v>
      </c>
      <c r="DU24" s="372">
        <v>-0.26100000000000001</v>
      </c>
      <c r="DV24" s="372">
        <v>-0.32100000000000001</v>
      </c>
      <c r="DW24" s="372">
        <f>(0.6*CJ24)+(0.4*DU24)</f>
        <v>-0.31463751765246206</v>
      </c>
      <c r="DX24" s="373">
        <v>0</v>
      </c>
      <c r="DY24" s="374">
        <v>9278</v>
      </c>
      <c r="DZ24" s="365">
        <v>1011</v>
      </c>
      <c r="EA24" s="373">
        <v>0</v>
      </c>
      <c r="EB24" s="373">
        <v>9278</v>
      </c>
      <c r="EC24" s="373">
        <v>0</v>
      </c>
      <c r="ED24" s="373">
        <f t="shared" si="24"/>
        <v>0</v>
      </c>
      <c r="EE24" s="373">
        <f t="shared" si="66"/>
        <v>4237.4213</v>
      </c>
      <c r="EF24" s="373">
        <f>D24*EA$55</f>
        <v>2063.4754601226996</v>
      </c>
      <c r="EG24" s="373">
        <f t="shared" si="67"/>
        <v>4620</v>
      </c>
      <c r="EH24" s="373">
        <f t="shared" si="27"/>
        <v>4658</v>
      </c>
      <c r="EI24" s="373">
        <f t="shared" si="28"/>
        <v>-4237.4213</v>
      </c>
      <c r="EJ24" s="373">
        <f>EA24-EF24</f>
        <v>-2063.4754601226996</v>
      </c>
      <c r="EK24" s="400">
        <f t="shared" si="70"/>
        <v>-4.6442618899679607E-2</v>
      </c>
      <c r="EL24" s="401">
        <f t="shared" si="71"/>
        <v>-0.23960234762733584</v>
      </c>
      <c r="EM24" s="400">
        <f>(EJ24-EJ$53)/EJ$54</f>
        <v>-7.1745355033309033E-2</v>
      </c>
      <c r="EN24" s="373">
        <v>1088.2737999999999</v>
      </c>
      <c r="EO24" s="365">
        <f>DX24-DZ24</f>
        <v>-1011</v>
      </c>
      <c r="EP24" s="373">
        <f>DY24-EN24</f>
        <v>8189.7262000000001</v>
      </c>
      <c r="EQ24" s="372">
        <v>-4.0000000000000001E-3</v>
      </c>
      <c r="ER24" s="372">
        <f>(EP24-EP$54)/EP$55</f>
        <v>0.12446442832609379</v>
      </c>
      <c r="ES24" s="397">
        <f>(0.6*DR24)+(0.4*EM24)</f>
        <v>-0.12949390112766573</v>
      </c>
      <c r="ET24" s="372">
        <f t="shared" si="31"/>
        <v>-7.6007701090327534E-2</v>
      </c>
      <c r="EU24" s="372">
        <f t="shared" si="32"/>
        <v>-7.1659904796008644E-2</v>
      </c>
      <c r="EV24" s="374">
        <v>0</v>
      </c>
      <c r="EW24" s="374">
        <f>EC24+EV24</f>
        <v>0</v>
      </c>
      <c r="EX24" s="374">
        <f>R24*EX$55</f>
        <v>5887.937161430119</v>
      </c>
      <c r="EY24" s="395">
        <f>EW24/EX24</f>
        <v>0</v>
      </c>
      <c r="EZ24" s="397">
        <f>(EY24-EY$56)/EY$57</f>
        <v>-0.49209476354126175</v>
      </c>
      <c r="FA24" s="397">
        <f>(0.6*DN24)+(0.4*EZ24)</f>
        <v>-0.44007562665445482</v>
      </c>
      <c r="FB24" s="372">
        <f t="shared" si="68"/>
        <v>-0.11290063518974292</v>
      </c>
    </row>
    <row r="25" spans="1:158" x14ac:dyDescent="0.25">
      <c r="A25" s="404" t="s">
        <v>76</v>
      </c>
      <c r="B25" s="404" t="s">
        <v>78</v>
      </c>
      <c r="C25" s="386">
        <v>5</v>
      </c>
      <c r="D25" s="386">
        <v>5</v>
      </c>
      <c r="E25" s="386">
        <v>5</v>
      </c>
      <c r="F25" s="386">
        <v>0</v>
      </c>
      <c r="G25" s="386">
        <v>37</v>
      </c>
      <c r="H25" s="397">
        <v>-0.13700000000000001</v>
      </c>
      <c r="I25" s="397">
        <v>-0.14332555986160858</v>
      </c>
      <c r="J25" s="397">
        <f>(0.6*DW25)+(0.4*ER25)</f>
        <v>-0.13902014391789405</v>
      </c>
      <c r="K25" s="379"/>
      <c r="L25" s="391"/>
      <c r="M25" s="391"/>
      <c r="N25" s="379"/>
      <c r="O25" s="379"/>
      <c r="P25" s="391"/>
      <c r="Q25" s="391"/>
      <c r="R25" s="374">
        <v>6</v>
      </c>
      <c r="S25" s="379"/>
      <c r="T25" s="405"/>
      <c r="U25" s="405"/>
      <c r="V25" s="405"/>
      <c r="W25" s="379"/>
      <c r="X25" s="379"/>
      <c r="Y25" s="379"/>
      <c r="Z25" s="379"/>
      <c r="AA25" s="379"/>
      <c r="AB25" s="379"/>
      <c r="AC25" s="379"/>
      <c r="AD25" s="395"/>
      <c r="AE25" s="395"/>
      <c r="AF25" s="395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72"/>
      <c r="AR25" s="394"/>
      <c r="AS25" s="372"/>
      <c r="AT25" s="372"/>
      <c r="AU25" s="372"/>
      <c r="AV25" s="372"/>
      <c r="AW25" s="372"/>
      <c r="AX25" s="381"/>
      <c r="BB25" s="365">
        <v>0</v>
      </c>
      <c r="BC25" s="365">
        <v>1</v>
      </c>
      <c r="BD25" s="365">
        <f>BB25-BC25</f>
        <v>-1</v>
      </c>
      <c r="BE25" s="365">
        <v>3</v>
      </c>
      <c r="BF25" s="365">
        <v>0</v>
      </c>
      <c r="BG25" s="365">
        <v>0</v>
      </c>
      <c r="BH25" s="365">
        <v>0</v>
      </c>
      <c r="BJ25" s="373"/>
      <c r="BK25" s="373"/>
      <c r="BL25" s="373"/>
      <c r="BM25" s="372"/>
      <c r="BN25" s="372"/>
      <c r="BQ25" s="365">
        <v>2</v>
      </c>
      <c r="BR25" s="365">
        <f t="shared" si="10"/>
        <v>2</v>
      </c>
      <c r="BS25" s="373">
        <f t="shared" si="48"/>
        <v>11.428050000000001</v>
      </c>
      <c r="BT25" s="398">
        <f t="shared" si="49"/>
        <v>7.1824300000000001</v>
      </c>
      <c r="BU25" s="398">
        <f t="shared" si="50"/>
        <v>4.1476334999999995</v>
      </c>
      <c r="BV25" s="398">
        <f t="shared" si="14"/>
        <v>-9.4280500000000007</v>
      </c>
      <c r="BW25" s="398">
        <f t="shared" si="15"/>
        <v>-4.1476334999999995</v>
      </c>
      <c r="BX25" s="398">
        <f t="shared" si="16"/>
        <v>-7.1824300000000001</v>
      </c>
      <c r="BY25" s="398">
        <f>D25*BF$56</f>
        <v>4.8977505112474438</v>
      </c>
      <c r="BZ25" s="365">
        <v>5</v>
      </c>
      <c r="CA25" s="398">
        <f>BF25-BY25</f>
        <v>-4.8977505112474438</v>
      </c>
      <c r="CB25" s="365">
        <f>BF25-BZ25</f>
        <v>-5</v>
      </c>
      <c r="CC25" s="372">
        <f t="shared" si="51"/>
        <v>-0.23501725602043821</v>
      </c>
      <c r="CD25" s="372">
        <f>(CA25-CA$53)/CA$54</f>
        <v>-0.2243859820710048</v>
      </c>
      <c r="CE25" s="372">
        <f>(CB25-CB$53)/CB$54</f>
        <v>-0.20895917466965358</v>
      </c>
      <c r="CF25" s="398">
        <v>3.5127419999999998</v>
      </c>
      <c r="CG25" s="365">
        <f>BB25-BE25</f>
        <v>-3</v>
      </c>
      <c r="CH25" s="398">
        <f>BC25-CF25</f>
        <v>-2.5127419999999998</v>
      </c>
      <c r="CI25" s="372">
        <v>-0.28299999999999997</v>
      </c>
      <c r="CJ25" s="372">
        <f>(CH25-CH$54)/CH$55</f>
        <v>-0.25793516859318683</v>
      </c>
      <c r="CK25" s="365">
        <v>7</v>
      </c>
      <c r="CL25" s="372">
        <f t="shared" si="52"/>
        <v>-0.18930066174295529</v>
      </c>
      <c r="CM25" s="372">
        <f t="shared" si="53"/>
        <v>-0.2632123313703657</v>
      </c>
      <c r="CN25" s="365">
        <v>0</v>
      </c>
      <c r="CO25" s="365">
        <v>2</v>
      </c>
      <c r="CP25" s="365">
        <f>BQ25+CO25</f>
        <v>4</v>
      </c>
      <c r="CQ25" s="398">
        <f>R25*CQ$55</f>
        <v>14.249187432286025</v>
      </c>
      <c r="CR25" s="394">
        <f>CP25/CQ25</f>
        <v>0.28071776155717759</v>
      </c>
      <c r="CS25" s="372">
        <f>(CR25-CR$56)/CR$57</f>
        <v>-0.71781393699611162</v>
      </c>
      <c r="CT25" s="398">
        <v>1</v>
      </c>
      <c r="CU25" s="365">
        <f t="shared" si="20"/>
        <v>1</v>
      </c>
      <c r="CV25" s="373">
        <f t="shared" si="58"/>
        <v>3.5609875000000004</v>
      </c>
      <c r="CW25" s="398">
        <f t="shared" si="59"/>
        <v>2.7616765000000001</v>
      </c>
      <c r="CX25" s="365">
        <v>1</v>
      </c>
      <c r="CY25" s="398">
        <f t="shared" si="60"/>
        <v>3.5407475000000002</v>
      </c>
      <c r="CZ25" s="398">
        <f t="shared" si="21"/>
        <v>-2.5407475000000002</v>
      </c>
      <c r="DA25" s="398">
        <f>D25*CN$56</f>
        <v>1.7433537832310839</v>
      </c>
      <c r="DB25" s="398">
        <f>CN25-DA25</f>
        <v>-1.7433537832310839</v>
      </c>
      <c r="DC25" s="372">
        <f t="shared" si="61"/>
        <v>0.17890250297416724</v>
      </c>
      <c r="DD25" s="397">
        <f>(DB25-DB$53)/DB$54</f>
        <v>-0.16320621961548409</v>
      </c>
      <c r="DE25" s="374">
        <f t="shared" si="22"/>
        <v>-2.5609875000000004</v>
      </c>
      <c r="DF25" s="399">
        <f t="shared" si="23"/>
        <v>-2.7616765000000001</v>
      </c>
      <c r="DG25" s="397">
        <f t="shared" si="62"/>
        <v>0.2671931355540067</v>
      </c>
      <c r="DH25" s="397">
        <f t="shared" si="63"/>
        <v>0.22573809350069807</v>
      </c>
      <c r="DI25" s="399">
        <v>0</v>
      </c>
      <c r="DJ25" s="399">
        <f>CT25+DI25</f>
        <v>1</v>
      </c>
      <c r="DK25" s="399">
        <f>R25*DJ$56</f>
        <v>1.969664138678223</v>
      </c>
      <c r="DL25" s="395">
        <f>DJ25/DK25</f>
        <v>0.50770077007700776</v>
      </c>
      <c r="DM25" s="397">
        <f>(DL25-DK$57)/DK$58</f>
        <v>-0.30832188175583108</v>
      </c>
      <c r="DN25" s="397">
        <f>(0.6*CS25)+(0.4*DM25)</f>
        <v>-0.55401711489999939</v>
      </c>
      <c r="DO25" s="397">
        <f t="shared" si="64"/>
        <v>-6.7031428241704771E-3</v>
      </c>
      <c r="DP25" s="397">
        <f t="shared" si="65"/>
        <v>-6.7632161421940201E-2</v>
      </c>
      <c r="DQ25" s="397">
        <f t="shared" si="69"/>
        <v>-6.944935242259602E-2</v>
      </c>
      <c r="DR25" s="397">
        <f>(0.6*CD25)+(0.4*DD25)</f>
        <v>-0.19991407708879652</v>
      </c>
      <c r="DS25" s="365">
        <v>2</v>
      </c>
      <c r="DT25" s="365">
        <f>CK25-DS25</f>
        <v>5</v>
      </c>
      <c r="DU25" s="372">
        <v>-0.157</v>
      </c>
      <c r="DV25" s="372">
        <v>-0.23300000000000001</v>
      </c>
      <c r="DW25" s="372">
        <f>(0.6*CJ25)+(0.4*DU25)</f>
        <v>-0.2175611011559121</v>
      </c>
      <c r="DX25" s="373">
        <v>0</v>
      </c>
      <c r="DY25" s="374">
        <v>0</v>
      </c>
      <c r="DZ25" s="365">
        <v>450</v>
      </c>
      <c r="EA25" s="373">
        <v>0</v>
      </c>
      <c r="EB25" s="373">
        <v>0</v>
      </c>
      <c r="EC25" s="373">
        <v>0</v>
      </c>
      <c r="ED25" s="373">
        <f t="shared" si="24"/>
        <v>0</v>
      </c>
      <c r="EE25" s="373">
        <f t="shared" si="66"/>
        <v>3026.7295000000004</v>
      </c>
      <c r="EF25" s="373">
        <f>D25*EA$55</f>
        <v>1473.9110429447853</v>
      </c>
      <c r="EG25" s="373">
        <f t="shared" si="67"/>
        <v>3300</v>
      </c>
      <c r="EH25" s="373">
        <f t="shared" si="27"/>
        <v>-3300</v>
      </c>
      <c r="EI25" s="373">
        <f t="shared" si="28"/>
        <v>-3026.7295000000004</v>
      </c>
      <c r="EJ25" s="373">
        <f>EA25-EF25</f>
        <v>-1473.9110429447853</v>
      </c>
      <c r="EK25" s="400">
        <f t="shared" si="70"/>
        <v>-0.14370415438123685</v>
      </c>
      <c r="EL25" s="401">
        <f t="shared" si="71"/>
        <v>-0.21817155676803138</v>
      </c>
      <c r="EM25" s="400">
        <f>(EJ25-EJ$53)/EJ$54</f>
        <v>-5.214662390225875E-2</v>
      </c>
      <c r="EN25" s="373">
        <v>467.0899</v>
      </c>
      <c r="EO25" s="365">
        <f>DX25-DZ25</f>
        <v>-450</v>
      </c>
      <c r="EP25" s="373">
        <f>DY25-EN25</f>
        <v>-467.0899</v>
      </c>
      <c r="EQ25" s="372">
        <v>6.0000000000000001E-3</v>
      </c>
      <c r="ER25" s="372">
        <f>(EP25-EP$54)/EP$55</f>
        <v>-2.120870806086704E-2</v>
      </c>
      <c r="ES25" s="397">
        <f>(0.6*DR25)+(0.4*EM25)</f>
        <v>-0.14080709581418141</v>
      </c>
      <c r="ET25" s="372">
        <f t="shared" si="31"/>
        <v>-9.9151273206052354E-2</v>
      </c>
      <c r="EU25" s="372">
        <f t="shared" si="32"/>
        <v>-6.1437946414067621E-2</v>
      </c>
      <c r="EV25" s="374">
        <v>0</v>
      </c>
      <c r="EW25" s="374">
        <f>EC25+EV25</f>
        <v>0</v>
      </c>
      <c r="EX25" s="374">
        <f>R25*EX$55</f>
        <v>5887.937161430119</v>
      </c>
      <c r="EY25" s="395">
        <f>EW25/EX25</f>
        <v>0</v>
      </c>
      <c r="EZ25" s="397">
        <f>(EY25-EY$56)/EY$57</f>
        <v>-0.49209476354126175</v>
      </c>
      <c r="FA25" s="397">
        <f>(0.6*DN25)+(0.4*EZ25)</f>
        <v>-0.52924817435650429</v>
      </c>
      <c r="FB25" s="372">
        <f t="shared" si="68"/>
        <v>-9.1290508401714848E-2</v>
      </c>
    </row>
    <row r="26" spans="1:158" hidden="1" x14ac:dyDescent="0.25">
      <c r="A26" s="404" t="s">
        <v>76</v>
      </c>
      <c r="B26" s="404" t="s">
        <v>79</v>
      </c>
      <c r="C26" s="409">
        <v>4</v>
      </c>
      <c r="D26" s="409">
        <v>4</v>
      </c>
      <c r="E26" s="386">
        <v>4</v>
      </c>
      <c r="F26" s="386">
        <v>0</v>
      </c>
      <c r="G26" s="386">
        <v>36</v>
      </c>
      <c r="K26" s="379"/>
      <c r="L26" s="391"/>
      <c r="M26" s="391"/>
      <c r="N26" s="379"/>
      <c r="O26" s="379"/>
      <c r="P26" s="391"/>
      <c r="Q26" s="391"/>
      <c r="R26" s="374"/>
      <c r="S26" s="379"/>
      <c r="T26" s="405"/>
      <c r="U26" s="405"/>
      <c r="V26" s="405"/>
      <c r="W26" s="379"/>
      <c r="X26" s="379"/>
      <c r="Y26" s="379"/>
      <c r="Z26" s="379"/>
      <c r="AA26" s="379"/>
      <c r="AB26" s="379"/>
      <c r="AC26" s="379"/>
      <c r="AD26" s="395"/>
      <c r="AE26" s="395"/>
      <c r="AF26" s="395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72"/>
      <c r="AR26" s="394"/>
      <c r="AS26" s="372"/>
      <c r="AT26" s="372"/>
      <c r="AU26" s="372"/>
      <c r="AV26" s="372"/>
      <c r="AW26" s="372"/>
      <c r="AX26" s="368"/>
      <c r="BJ26" s="373"/>
      <c r="BK26" s="373"/>
      <c r="BL26" s="373"/>
      <c r="BM26" s="372"/>
      <c r="BN26" s="372"/>
      <c r="BR26" s="365">
        <f t="shared" si="10"/>
        <v>0</v>
      </c>
      <c r="BS26" s="373">
        <f t="shared" si="48"/>
        <v>9.1424400000000006</v>
      </c>
      <c r="BT26" s="398">
        <f t="shared" si="49"/>
        <v>5.7459439999999997</v>
      </c>
      <c r="BU26" s="398">
        <f t="shared" si="50"/>
        <v>3.3181067999999998</v>
      </c>
      <c r="BV26" s="398">
        <f t="shared" si="14"/>
        <v>-9.1424400000000006</v>
      </c>
      <c r="BW26" s="398">
        <f t="shared" si="15"/>
        <v>-3.3181067999999998</v>
      </c>
      <c r="BX26" s="398">
        <f t="shared" si="16"/>
        <v>-5.7459439999999997</v>
      </c>
      <c r="BY26" s="398"/>
      <c r="CC26" s="372">
        <f t="shared" si="51"/>
        <v>-0.18639011777435391</v>
      </c>
      <c r="CD26" s="372"/>
      <c r="CL26" s="372">
        <f t="shared" si="52"/>
        <v>-0.18399750034689955</v>
      </c>
      <c r="CM26" s="372">
        <f t="shared" si="53"/>
        <v>-0.2251760000613186</v>
      </c>
      <c r="CQ26" s="398">
        <f t="shared" si="34"/>
        <v>0</v>
      </c>
      <c r="CR26" s="394" t="e">
        <f t="shared" si="35"/>
        <v>#DIV/0!</v>
      </c>
      <c r="CS26" s="372" t="e">
        <f t="shared" si="36"/>
        <v>#DIV/0!</v>
      </c>
      <c r="CT26" s="398"/>
      <c r="CU26" s="365">
        <f t="shared" si="20"/>
        <v>0</v>
      </c>
      <c r="CV26" s="373">
        <f t="shared" si="58"/>
        <v>2.8487900000000002</v>
      </c>
      <c r="CW26" s="398">
        <f t="shared" si="59"/>
        <v>2.2093411999999999</v>
      </c>
      <c r="CY26" s="398">
        <f t="shared" si="60"/>
        <v>2.8325979999999999</v>
      </c>
      <c r="CZ26" s="398">
        <f t="shared" si="21"/>
        <v>-2.8325979999999999</v>
      </c>
      <c r="DA26" s="398"/>
      <c r="DB26" s="398"/>
      <c r="DC26" s="372">
        <f t="shared" si="61"/>
        <v>0.1641858896463701</v>
      </c>
      <c r="DD26" s="372"/>
      <c r="DE26" s="374">
        <f t="shared" si="22"/>
        <v>-2.8487900000000002</v>
      </c>
      <c r="DF26" s="399">
        <f t="shared" si="23"/>
        <v>-2.2093411999999999</v>
      </c>
      <c r="DG26" s="397">
        <f t="shared" si="62"/>
        <v>0.25386024173784844</v>
      </c>
      <c r="DH26" s="397">
        <f t="shared" si="63"/>
        <v>0.25609873965123281</v>
      </c>
      <c r="DI26" s="399"/>
      <c r="DJ26" s="399"/>
      <c r="DK26" s="399">
        <f t="shared" si="37"/>
        <v>0</v>
      </c>
      <c r="DL26" s="395" t="e">
        <f t="shared" si="38"/>
        <v>#DIV/0!</v>
      </c>
      <c r="DM26" s="397" t="e">
        <f t="shared" si="39"/>
        <v>#DIV/0!</v>
      </c>
      <c r="DN26" s="397" t="e">
        <f t="shared" si="40"/>
        <v>#DIV/0!</v>
      </c>
      <c r="DO26" s="397">
        <f t="shared" si="64"/>
        <v>-8.8544035130003473E-3</v>
      </c>
      <c r="DP26" s="397">
        <f t="shared" si="65"/>
        <v>-3.2666104176298019E-2</v>
      </c>
      <c r="DQ26" s="397">
        <f t="shared" si="69"/>
        <v>-4.6159714806064303E-2</v>
      </c>
      <c r="DR26" s="397"/>
      <c r="DX26" s="373"/>
      <c r="DY26" s="374">
        <v>0</v>
      </c>
      <c r="ED26" s="373">
        <f t="shared" si="24"/>
        <v>0</v>
      </c>
      <c r="EE26" s="373">
        <f t="shared" si="66"/>
        <v>2421.3836000000001</v>
      </c>
      <c r="EG26" s="373">
        <f t="shared" si="67"/>
        <v>2640</v>
      </c>
      <c r="EH26" s="373">
        <f t="shared" si="27"/>
        <v>-2640</v>
      </c>
      <c r="EI26" s="373">
        <f t="shared" si="28"/>
        <v>-2421.3836000000001</v>
      </c>
      <c r="EK26" s="400">
        <f t="shared" si="70"/>
        <v>-0.13563772897060253</v>
      </c>
      <c r="EL26" s="401">
        <f t="shared" si="71"/>
        <v>-0.2074561613383791</v>
      </c>
      <c r="EM26" s="400"/>
      <c r="ER26" s="372"/>
      <c r="ES26" s="397"/>
      <c r="ET26" s="372">
        <f t="shared" si="31"/>
        <v>-8.1950920471879601E-2</v>
      </c>
      <c r="EU26" s="372">
        <f t="shared" si="32"/>
        <v>-1.9599662505778812E-2</v>
      </c>
      <c r="EV26" s="374"/>
      <c r="EW26" s="374"/>
      <c r="EX26" s="374">
        <f t="shared" si="44"/>
        <v>0</v>
      </c>
      <c r="EY26" s="395" t="e">
        <f t="shared" si="45"/>
        <v>#DIV/0!</v>
      </c>
      <c r="EZ26" s="397" t="e">
        <f t="shared" si="46"/>
        <v>#DIV/0!</v>
      </c>
      <c r="FA26" s="397" t="e">
        <f t="shared" si="47"/>
        <v>#DIV/0!</v>
      </c>
      <c r="FB26" s="372">
        <f t="shared" si="68"/>
        <v>-8.8295106643151849E-2</v>
      </c>
    </row>
    <row r="27" spans="1:158" hidden="1" x14ac:dyDescent="0.25">
      <c r="A27" s="385" t="s">
        <v>83</v>
      </c>
      <c r="B27" s="385" t="s">
        <v>91</v>
      </c>
      <c r="C27" s="409">
        <f t="shared" si="0"/>
        <v>44</v>
      </c>
      <c r="D27" s="409">
        <v>0</v>
      </c>
      <c r="E27" s="365">
        <v>0</v>
      </c>
      <c r="F27" s="365">
        <v>0</v>
      </c>
      <c r="G27" s="365">
        <v>44</v>
      </c>
      <c r="K27" s="379"/>
      <c r="L27" s="391"/>
      <c r="M27" s="391"/>
      <c r="N27" s="379"/>
      <c r="O27" s="379"/>
      <c r="P27" s="391"/>
      <c r="Q27" s="391"/>
      <c r="R27" s="374"/>
      <c r="S27" s="379"/>
      <c r="T27" s="405"/>
      <c r="U27" s="405"/>
      <c r="V27" s="405"/>
      <c r="W27" s="379"/>
      <c r="X27" s="379"/>
      <c r="Y27" s="379"/>
      <c r="Z27" s="379"/>
      <c r="AA27" s="379"/>
      <c r="AB27" s="379"/>
      <c r="AC27" s="379"/>
      <c r="AD27" s="395"/>
      <c r="AE27" s="395"/>
      <c r="AF27" s="395"/>
      <c r="AG27" s="394" t="e">
        <f>(0.6*AJ27)+(0.4*#REF!)</f>
        <v>#REF!</v>
      </c>
      <c r="AH27" s="394">
        <v>6.2770000000000001</v>
      </c>
      <c r="AI27" s="394">
        <f>AH27/G27</f>
        <v>0.1426590909090909</v>
      </c>
      <c r="AJ27" s="394">
        <f>AI27/AI54</f>
        <v>9.1948491430964022E-2</v>
      </c>
      <c r="AK27" s="394"/>
      <c r="AL27" s="394"/>
      <c r="AM27" s="394"/>
      <c r="AN27" s="394"/>
      <c r="AO27" s="394"/>
      <c r="AP27" s="394"/>
      <c r="AQ27" s="372"/>
      <c r="AR27" s="394"/>
      <c r="AS27" s="372"/>
      <c r="AT27" s="372"/>
      <c r="AU27" s="372"/>
      <c r="AV27" s="372"/>
      <c r="AW27" s="372"/>
      <c r="AX27" s="368"/>
      <c r="BJ27" s="373"/>
      <c r="BK27" s="373"/>
      <c r="BL27" s="373"/>
      <c r="BM27" s="372"/>
      <c r="BN27" s="372"/>
      <c r="BR27" s="365">
        <f t="shared" si="10"/>
        <v>0</v>
      </c>
      <c r="BS27" s="373">
        <f t="shared" si="48"/>
        <v>0</v>
      </c>
      <c r="BT27" s="398">
        <f t="shared" si="49"/>
        <v>0</v>
      </c>
      <c r="BU27" s="398">
        <f t="shared" si="50"/>
        <v>0</v>
      </c>
      <c r="BV27" s="398">
        <f t="shared" si="14"/>
        <v>0</v>
      </c>
      <c r="BW27" s="398">
        <f t="shared" si="15"/>
        <v>0</v>
      </c>
      <c r="BX27" s="398">
        <f t="shared" si="16"/>
        <v>0</v>
      </c>
      <c r="BY27" s="398"/>
      <c r="CC27" s="372">
        <f t="shared" si="51"/>
        <v>8.1184352099831561E-3</v>
      </c>
      <c r="CD27" s="372"/>
      <c r="CL27" s="372">
        <f t="shared" si="52"/>
        <v>-1.4242117574041502E-2</v>
      </c>
      <c r="CM27" s="372">
        <f t="shared" si="53"/>
        <v>-7.3030674825130065E-2</v>
      </c>
      <c r="CQ27" s="398">
        <f t="shared" si="34"/>
        <v>0</v>
      </c>
      <c r="CR27" s="394" t="e">
        <f t="shared" si="35"/>
        <v>#DIV/0!</v>
      </c>
      <c r="CS27" s="372" t="e">
        <f t="shared" si="36"/>
        <v>#DIV/0!</v>
      </c>
      <c r="CT27" s="398"/>
      <c r="CU27" s="365">
        <f t="shared" si="20"/>
        <v>0</v>
      </c>
      <c r="CV27" s="373">
        <f t="shared" si="58"/>
        <v>0</v>
      </c>
      <c r="CW27" s="398">
        <f t="shared" si="59"/>
        <v>0</v>
      </c>
      <c r="CY27" s="398">
        <f t="shared" si="60"/>
        <v>0</v>
      </c>
      <c r="CZ27" s="398">
        <f t="shared" si="21"/>
        <v>0</v>
      </c>
      <c r="DA27" s="398"/>
      <c r="DB27" s="398"/>
      <c r="DC27" s="372">
        <f t="shared" si="61"/>
        <v>0.30702014718264831</v>
      </c>
      <c r="DD27" s="372"/>
      <c r="DE27" s="374">
        <f t="shared" si="22"/>
        <v>0</v>
      </c>
      <c r="DF27" s="399">
        <f t="shared" si="23"/>
        <v>0</v>
      </c>
      <c r="DG27" s="397">
        <f t="shared" si="62"/>
        <v>0.38583482352408538</v>
      </c>
      <c r="DH27" s="397">
        <f t="shared" si="63"/>
        <v>0.37754132425337183</v>
      </c>
      <c r="DI27" s="399"/>
      <c r="DJ27" s="399"/>
      <c r="DK27" s="399">
        <f t="shared" si="37"/>
        <v>0</v>
      </c>
      <c r="DL27" s="395" t="e">
        <f t="shared" si="38"/>
        <v>#DIV/0!</v>
      </c>
      <c r="DM27" s="397" t="e">
        <f t="shared" si="39"/>
        <v>#DIV/0!</v>
      </c>
      <c r="DN27" s="397" t="e">
        <f t="shared" si="40"/>
        <v>#DIV/0!</v>
      </c>
      <c r="DO27" s="397">
        <f t="shared" si="64"/>
        <v>0.14578865886520925</v>
      </c>
      <c r="DP27" s="397">
        <f t="shared" si="65"/>
        <v>0.10719812480627069</v>
      </c>
      <c r="DQ27" s="397">
        <f t="shared" si="69"/>
        <v>0.12767911999904921</v>
      </c>
      <c r="DR27" s="397"/>
      <c r="DX27" s="373"/>
      <c r="DY27" s="374">
        <v>0</v>
      </c>
      <c r="ED27" s="373">
        <f t="shared" si="24"/>
        <v>0</v>
      </c>
      <c r="EE27" s="373">
        <f t="shared" si="66"/>
        <v>0</v>
      </c>
      <c r="EG27" s="373">
        <f t="shared" si="67"/>
        <v>0</v>
      </c>
      <c r="EH27" s="373">
        <f t="shared" si="27"/>
        <v>0</v>
      </c>
      <c r="EI27" s="373">
        <f t="shared" si="28"/>
        <v>0</v>
      </c>
      <c r="EK27" s="400">
        <f t="shared" si="70"/>
        <v>-0.10337202732806533</v>
      </c>
      <c r="EL27" s="401">
        <f t="shared" si="71"/>
        <v>-0.16459457961977011</v>
      </c>
      <c r="EM27" s="400"/>
      <c r="ER27" s="372"/>
      <c r="ES27" s="397"/>
      <c r="ET27" s="372">
        <f t="shared" si="31"/>
        <v>3.5258661068203384E-2</v>
      </c>
      <c r="EU27" s="372">
        <f t="shared" si="32"/>
        <v>6.4318874883762409E-2</v>
      </c>
      <c r="EV27" s="374"/>
      <c r="EW27" s="374"/>
      <c r="EX27" s="374">
        <f t="shared" si="44"/>
        <v>0</v>
      </c>
      <c r="EY27" s="395" t="e">
        <f t="shared" si="45"/>
        <v>#DIV/0!</v>
      </c>
      <c r="EZ27" s="397" t="e">
        <f t="shared" si="46"/>
        <v>#DIV/0!</v>
      </c>
      <c r="FA27" s="397" t="e">
        <f t="shared" si="47"/>
        <v>#DIV/0!</v>
      </c>
      <c r="FB27" s="372">
        <f t="shared" si="68"/>
        <v>2.16353634712175E-2</v>
      </c>
    </row>
    <row r="28" spans="1:158" x14ac:dyDescent="0.25">
      <c r="A28" s="404" t="s">
        <v>92</v>
      </c>
      <c r="B28" s="404" t="s">
        <v>95</v>
      </c>
      <c r="C28" s="386">
        <v>15</v>
      </c>
      <c r="D28" s="386">
        <v>13</v>
      </c>
      <c r="E28" s="416">
        <v>12</v>
      </c>
      <c r="F28" s="416">
        <v>3</v>
      </c>
      <c r="G28" s="417">
        <v>1</v>
      </c>
      <c r="H28" s="397">
        <v>-9.9000000000000005E-2</v>
      </c>
      <c r="I28" s="397">
        <v>3.082592133968097E-2</v>
      </c>
      <c r="J28" s="397">
        <f>(0.6*DW28)+(0.4*ER28)</f>
        <v>-0.1111963938358761</v>
      </c>
      <c r="K28" s="379"/>
      <c r="L28" s="391"/>
      <c r="M28" s="391"/>
      <c r="N28" s="379"/>
      <c r="O28" s="379"/>
      <c r="P28" s="391"/>
      <c r="Q28" s="391"/>
      <c r="R28" s="374">
        <v>11</v>
      </c>
      <c r="S28" s="379">
        <v>0</v>
      </c>
      <c r="T28" s="392">
        <f>AC28*AY$39</f>
        <v>1288.4939086460424</v>
      </c>
      <c r="U28" s="405"/>
      <c r="V28" s="405"/>
      <c r="W28" s="379"/>
      <c r="X28" s="379"/>
      <c r="Y28" s="379">
        <v>0</v>
      </c>
      <c r="Z28" s="379">
        <f>AVERAGE(S28,T28,Y28)</f>
        <v>429.49796954868083</v>
      </c>
      <c r="AA28" s="393">
        <f>Z28-(AQ28*Z$55)</f>
        <v>429.49796954868083</v>
      </c>
      <c r="AB28" s="379"/>
      <c r="AC28" s="379">
        <f>D28*AR28</f>
        <v>0.39302123848401788</v>
      </c>
      <c r="AD28" s="395"/>
      <c r="AE28" s="395"/>
      <c r="AF28" s="395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72"/>
      <c r="AR28" s="394">
        <f>EU28/BA$28</f>
        <v>3.0232402960309067E-2</v>
      </c>
      <c r="AS28" s="372"/>
      <c r="AT28" s="372"/>
      <c r="AU28" s="372"/>
      <c r="AV28" s="372"/>
      <c r="AW28" s="372"/>
      <c r="AX28" s="379"/>
      <c r="AY28" s="380" t="s">
        <v>438</v>
      </c>
      <c r="BA28" s="387">
        <f>SUM(EU3,EU4,EU28,EU31,EU39,EU49,EU50,EU51)</f>
        <v>4.7002544784237363</v>
      </c>
      <c r="BB28" s="365">
        <v>11</v>
      </c>
      <c r="BC28" s="365">
        <v>11</v>
      </c>
      <c r="BD28" s="365">
        <f>BB28-BC28</f>
        <v>0</v>
      </c>
      <c r="BE28" s="365">
        <v>10</v>
      </c>
      <c r="BF28" s="365">
        <v>22</v>
      </c>
      <c r="BG28" s="365">
        <v>29</v>
      </c>
      <c r="BH28" s="365">
        <v>22</v>
      </c>
      <c r="BJ28" s="373">
        <v>0</v>
      </c>
      <c r="BK28" s="373">
        <f>AVERAGE(T28,AA28,BJ28)</f>
        <v>572.6639593982411</v>
      </c>
      <c r="BL28" s="451">
        <f>BK28-(BN28*BK$55)</f>
        <v>572.6639593982411</v>
      </c>
      <c r="BM28" s="372"/>
      <c r="BN28" s="372"/>
      <c r="BQ28" s="365">
        <v>34</v>
      </c>
      <c r="BR28" s="365">
        <f t="shared" si="10"/>
        <v>56</v>
      </c>
      <c r="BS28" s="373">
        <f t="shared" si="48"/>
        <v>29.71293</v>
      </c>
      <c r="BT28" s="398">
        <f t="shared" si="49"/>
        <v>18.674318</v>
      </c>
      <c r="BU28" s="398">
        <f t="shared" si="50"/>
        <v>10.783847099999999</v>
      </c>
      <c r="BV28" s="398">
        <f t="shared" si="14"/>
        <v>26.28707</v>
      </c>
      <c r="BW28" s="398">
        <f t="shared" si="15"/>
        <v>11.216152900000001</v>
      </c>
      <c r="BX28" s="398">
        <f t="shared" si="16"/>
        <v>10.325682</v>
      </c>
      <c r="BY28" s="398">
        <f>D28*BF$56</f>
        <v>12.734151329243355</v>
      </c>
      <c r="BZ28" s="365">
        <v>13</v>
      </c>
      <c r="CA28" s="398">
        <f>BF28-BY28</f>
        <v>9.265848670756645</v>
      </c>
      <c r="CB28" s="365">
        <f>BF28-BZ28</f>
        <v>9</v>
      </c>
      <c r="CC28" s="387">
        <f t="shared" si="51"/>
        <v>0.35765777363660478</v>
      </c>
      <c r="CD28" s="387">
        <f t="shared" ref="CD28:CE31" si="73">(CA28-CA$53)/CA$54</f>
        <v>0.42996128029744873</v>
      </c>
      <c r="CE28" s="387">
        <f t="shared" si="73"/>
        <v>0.43865475598591391</v>
      </c>
      <c r="CF28" s="398">
        <v>10.538225000000001</v>
      </c>
      <c r="CG28" s="365">
        <f>BB28-BE28</f>
        <v>1</v>
      </c>
      <c r="CH28" s="398">
        <f>BC28-CF28</f>
        <v>0.46177499999999938</v>
      </c>
      <c r="CI28" s="372">
        <v>-0.127</v>
      </c>
      <c r="CJ28" s="372">
        <f>(CH28-CH$54)/CH$55</f>
        <v>-0.12744549570546285</v>
      </c>
      <c r="CK28" s="365">
        <v>0</v>
      </c>
      <c r="CL28" s="387">
        <f t="shared" si="52"/>
        <v>0.47385204873461489</v>
      </c>
      <c r="CM28" s="387">
        <f t="shared" si="53"/>
        <v>0.44126417272749219</v>
      </c>
      <c r="CN28" s="365">
        <v>3</v>
      </c>
      <c r="CO28" s="365">
        <v>15</v>
      </c>
      <c r="CP28" s="365">
        <f>BQ28+CO28</f>
        <v>49</v>
      </c>
      <c r="CQ28" s="398">
        <f>R28*CQ$55</f>
        <v>26.123510292524376</v>
      </c>
      <c r="CR28" s="394">
        <f>CP28/CQ28</f>
        <v>1.8757050431320506</v>
      </c>
      <c r="CS28" s="387">
        <f>(CR28-CR$56)/CR$57</f>
        <v>1.3413368514758555</v>
      </c>
      <c r="CT28" s="398">
        <v>1</v>
      </c>
      <c r="CU28" s="365">
        <f t="shared" si="20"/>
        <v>4</v>
      </c>
      <c r="CV28" s="373">
        <f t="shared" si="58"/>
        <v>9.2585674999999998</v>
      </c>
      <c r="CW28" s="398">
        <f t="shared" si="59"/>
        <v>7.1803588999999999</v>
      </c>
      <c r="CX28" s="365">
        <v>3</v>
      </c>
      <c r="CY28" s="398">
        <f t="shared" si="60"/>
        <v>9.2059435000000001</v>
      </c>
      <c r="CZ28" s="398">
        <f t="shared" si="21"/>
        <v>-6.2059435000000001</v>
      </c>
      <c r="DA28" s="398">
        <f>D28*CN$56</f>
        <v>4.5327198364008181</v>
      </c>
      <c r="DB28" s="398">
        <f>CN28-DA28</f>
        <v>-1.5327198364008181</v>
      </c>
      <c r="DC28" s="372">
        <f t="shared" si="61"/>
        <v>-5.9156566746557948E-3</v>
      </c>
      <c r="DD28" s="372">
        <f>(DB28-DB$53)/DB$54</f>
        <v>-0.14348746228950773</v>
      </c>
      <c r="DE28" s="374">
        <f t="shared" si="22"/>
        <v>-5.2585674999999998</v>
      </c>
      <c r="DF28" s="399">
        <f t="shared" si="23"/>
        <v>-4.1803588999999999</v>
      </c>
      <c r="DG28" s="397">
        <f t="shared" si="62"/>
        <v>0.14222358976968533</v>
      </c>
      <c r="DH28" s="397">
        <f t="shared" si="63"/>
        <v>0.14775626915162715</v>
      </c>
      <c r="DI28" s="399">
        <v>0</v>
      </c>
      <c r="DJ28" s="399">
        <f>CT28+DI28</f>
        <v>1</v>
      </c>
      <c r="DK28" s="399">
        <f>R28*DJ$56</f>
        <v>3.6110509209100758</v>
      </c>
      <c r="DL28" s="395">
        <f>DJ28/DK28</f>
        <v>0.27692769276927692</v>
      </c>
      <c r="DM28" s="397">
        <f>(DL28-DK$57)/DK$58</f>
        <v>-0.42365284405833625</v>
      </c>
      <c r="DN28" s="387">
        <f>(0.6*CS28)+(0.4*DM28)</f>
        <v>0.63534097326217875</v>
      </c>
      <c r="DO28" s="397">
        <f t="shared" si="64"/>
        <v>0.34120066514864306</v>
      </c>
      <c r="DP28" s="387">
        <f t="shared" si="65"/>
        <v>0.32386101129714617</v>
      </c>
      <c r="DQ28" s="397">
        <f t="shared" si="69"/>
        <v>0.21222840151210054</v>
      </c>
      <c r="DR28" s="397">
        <f>(0.6*CD28)+(0.4*DD28)</f>
        <v>0.20058178326266612</v>
      </c>
      <c r="DS28" s="365">
        <v>5</v>
      </c>
      <c r="DT28" s="365">
        <f>CK28-DS28</f>
        <v>-5</v>
      </c>
      <c r="DU28" s="372">
        <v>-0.157</v>
      </c>
      <c r="DV28" s="372">
        <v>-0.13900000000000001</v>
      </c>
      <c r="DW28" s="372">
        <f>(0.6*CJ28)+(0.4*DU28)</f>
        <v>-0.1392672974232777</v>
      </c>
      <c r="DX28" s="373">
        <v>0</v>
      </c>
      <c r="DY28" s="374">
        <v>0</v>
      </c>
      <c r="DZ28" s="365">
        <v>2986</v>
      </c>
      <c r="EA28" s="373">
        <v>0</v>
      </c>
      <c r="EB28" s="373">
        <v>0</v>
      </c>
      <c r="EC28" s="373">
        <v>0</v>
      </c>
      <c r="ED28" s="373">
        <f t="shared" si="24"/>
        <v>0</v>
      </c>
      <c r="EE28" s="373">
        <f t="shared" si="66"/>
        <v>7869.4967000000006</v>
      </c>
      <c r="EF28" s="373">
        <f>D28*EA$55</f>
        <v>3832.1687116564422</v>
      </c>
      <c r="EG28" s="373">
        <f t="shared" si="67"/>
        <v>8580</v>
      </c>
      <c r="EH28" s="373">
        <f t="shared" si="27"/>
        <v>-8580</v>
      </c>
      <c r="EI28" s="373">
        <f t="shared" si="28"/>
        <v>-7869.4967000000006</v>
      </c>
      <c r="EJ28" s="373">
        <f>EA28-EF28</f>
        <v>-3832.1687116564422</v>
      </c>
      <c r="EK28" s="400">
        <f t="shared" si="70"/>
        <v>-0.20823555766631124</v>
      </c>
      <c r="EL28" s="401">
        <f t="shared" si="71"/>
        <v>-0.30389472020524932</v>
      </c>
      <c r="EM28" s="400">
        <f>(EJ28-EJ$53)/EJ$54</f>
        <v>-0.1305415484264599</v>
      </c>
      <c r="EN28" s="373">
        <v>3312.5003999999999</v>
      </c>
      <c r="EO28" s="365">
        <f>DX28-DZ28</f>
        <v>-2986</v>
      </c>
      <c r="EP28" s="373">
        <f t="shared" ref="EP28:EP42" si="74">DY28-EN28</f>
        <v>-3312.5003999999999</v>
      </c>
      <c r="EQ28" s="372">
        <v>-3.7999999999999999E-2</v>
      </c>
      <c r="ER28" s="372">
        <f>(EP28-EP$54)/EP$55</f>
        <v>-6.9090038454773697E-2</v>
      </c>
      <c r="ES28" s="397">
        <f>(0.6*DR28)+(0.4*EM28)</f>
        <v>6.8132450587015697E-2</v>
      </c>
      <c r="ET28" s="372">
        <f t="shared" si="31"/>
        <v>4.4042817840735798E-2</v>
      </c>
      <c r="EU28" s="387">
        <f t="shared" si="32"/>
        <v>0.14209998740770372</v>
      </c>
      <c r="EV28" s="374">
        <v>0</v>
      </c>
      <c r="EW28" s="374">
        <f>EC28+EV28</f>
        <v>0</v>
      </c>
      <c r="EX28" s="374">
        <f>R28*EX$55</f>
        <v>10794.551462621885</v>
      </c>
      <c r="EY28" s="395">
        <f>EW28/EX28</f>
        <v>0</v>
      </c>
      <c r="EZ28" s="397">
        <f>(EY28-EY$56)/EY$57</f>
        <v>-0.49209476354126175</v>
      </c>
      <c r="FA28" s="397">
        <f>(0.6*DN28)+(0.4*EZ28)</f>
        <v>0.18436667854080252</v>
      </c>
      <c r="FB28" s="372">
        <f t="shared" si="68"/>
        <v>8.316251100708609E-2</v>
      </c>
    </row>
    <row r="29" spans="1:158" x14ac:dyDescent="0.25">
      <c r="A29" s="404" t="s">
        <v>99</v>
      </c>
      <c r="B29" s="404" t="s">
        <v>100</v>
      </c>
      <c r="C29" s="386">
        <f t="shared" si="0"/>
        <v>91</v>
      </c>
      <c r="D29" s="386">
        <v>77</v>
      </c>
      <c r="E29" s="365">
        <v>73</v>
      </c>
      <c r="F29" s="365">
        <v>18</v>
      </c>
      <c r="G29" s="365">
        <v>0</v>
      </c>
      <c r="H29" s="397">
        <v>-0.34200000000000003</v>
      </c>
      <c r="I29" s="397">
        <v>-0.75866005394727487</v>
      </c>
      <c r="J29" s="397">
        <f>(0.6*DW29)+(0.4*ER29)</f>
        <v>-0.45122681573142398</v>
      </c>
      <c r="K29" s="405"/>
      <c r="L29" s="391" t="e">
        <f>C29*Q29</f>
        <v>#REF!</v>
      </c>
      <c r="M29" s="391"/>
      <c r="N29" s="379"/>
      <c r="O29" s="379"/>
      <c r="P29" s="391"/>
      <c r="Q29" s="391" t="e">
        <f>#REF!/AZ2</f>
        <v>#REF!</v>
      </c>
      <c r="R29" s="374">
        <v>71</v>
      </c>
      <c r="S29" s="379"/>
      <c r="T29" s="405"/>
      <c r="U29" s="405"/>
      <c r="V29" s="392" t="e">
        <f>SUM(W29:X29)</f>
        <v>#DIV/0!</v>
      </c>
      <c r="W29" s="379"/>
      <c r="X29" s="388" t="e">
        <f>AP29*AY$35</f>
        <v>#DIV/0!</v>
      </c>
      <c r="Y29" s="379"/>
      <c r="Z29" s="379"/>
      <c r="AA29" s="379"/>
      <c r="AB29" s="379"/>
      <c r="AC29" s="379"/>
      <c r="AD29" s="395"/>
      <c r="AE29" s="395"/>
      <c r="AF29" s="395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 t="e">
        <f>D29*AW29</f>
        <v>#DIV/0!</v>
      </c>
      <c r="AQ29" s="372"/>
      <c r="AR29" s="394"/>
      <c r="AS29" s="372"/>
      <c r="AT29" s="372"/>
      <c r="AU29" s="372"/>
      <c r="AV29" s="372"/>
      <c r="AW29" s="372" t="e">
        <f>EK29/BA$24</f>
        <v>#DIV/0!</v>
      </c>
      <c r="AX29" s="381"/>
      <c r="BB29" s="365">
        <v>35</v>
      </c>
      <c r="BC29" s="365">
        <v>35</v>
      </c>
      <c r="BD29" s="365">
        <f>BB29-BC29</f>
        <v>0</v>
      </c>
      <c r="BE29" s="365">
        <v>62</v>
      </c>
      <c r="BF29" s="365">
        <v>56</v>
      </c>
      <c r="BG29" s="365">
        <v>69</v>
      </c>
      <c r="BH29" s="365">
        <v>53</v>
      </c>
      <c r="BJ29" s="373"/>
      <c r="BK29" s="373"/>
      <c r="BL29" s="373"/>
      <c r="BM29" s="372"/>
      <c r="BN29" s="372"/>
      <c r="BQ29" s="365">
        <v>42</v>
      </c>
      <c r="BR29" s="365">
        <f t="shared" si="10"/>
        <v>95</v>
      </c>
      <c r="BS29" s="373">
        <f t="shared" si="48"/>
        <v>175.99197000000001</v>
      </c>
      <c r="BT29" s="398">
        <f t="shared" si="49"/>
        <v>110.609422</v>
      </c>
      <c r="BU29" s="398">
        <f t="shared" si="50"/>
        <v>63.873555899999999</v>
      </c>
      <c r="BV29" s="398">
        <f t="shared" si="14"/>
        <v>-80.991970000000009</v>
      </c>
      <c r="BW29" s="398">
        <f t="shared" si="15"/>
        <v>-10.873555899999999</v>
      </c>
      <c r="BX29" s="398">
        <f t="shared" si="16"/>
        <v>-41.609421999999995</v>
      </c>
      <c r="BY29" s="398">
        <f>D29*BF$56</f>
        <v>75.425357873210643</v>
      </c>
      <c r="BZ29" s="365">
        <v>75</v>
      </c>
      <c r="CA29" s="398">
        <f>BF29-BY29</f>
        <v>-19.425357873210643</v>
      </c>
      <c r="CB29" s="365">
        <f>BF29-BZ29</f>
        <v>-19</v>
      </c>
      <c r="CC29" s="372">
        <f t="shared" si="51"/>
        <v>-1.4004209560083511</v>
      </c>
      <c r="CD29" s="372">
        <f t="shared" si="73"/>
        <v>-0.89555013914081383</v>
      </c>
      <c r="CE29" s="372">
        <f t="shared" si="73"/>
        <v>-0.85657310532522102</v>
      </c>
      <c r="CF29" s="398">
        <v>63.931901000000003</v>
      </c>
      <c r="CG29" s="365">
        <f>BB29-BE29</f>
        <v>-27</v>
      </c>
      <c r="CH29" s="398">
        <f>BC29-CF29</f>
        <v>-28.931901000000003</v>
      </c>
      <c r="CI29" s="372">
        <v>-1.218</v>
      </c>
      <c r="CJ29" s="372">
        <f>(CH29-CH$54)/CH$55</f>
        <v>-1.4169224649773631</v>
      </c>
      <c r="CK29" s="365">
        <v>14</v>
      </c>
      <c r="CL29" s="372">
        <f t="shared" si="52"/>
        <v>-1.5180882318365179</v>
      </c>
      <c r="CM29" s="372">
        <f t="shared" si="53"/>
        <v>-0.57161640415710235</v>
      </c>
      <c r="CN29" s="365">
        <v>23</v>
      </c>
      <c r="CO29" s="365">
        <v>40</v>
      </c>
      <c r="CP29" s="365">
        <f>BQ29+CO29</f>
        <v>82</v>
      </c>
      <c r="CQ29" s="398">
        <f>R29*CQ$55</f>
        <v>168.61538461538461</v>
      </c>
      <c r="CR29" s="394">
        <f>CP29/CQ29</f>
        <v>0.48631386861313869</v>
      </c>
      <c r="CS29" s="372">
        <f>(CR29-CR$56)/CR$57</f>
        <v>-0.45238650014969706</v>
      </c>
      <c r="CT29" s="398">
        <v>7</v>
      </c>
      <c r="CU29" s="365">
        <f t="shared" si="20"/>
        <v>30</v>
      </c>
      <c r="CV29" s="373">
        <f t="shared" si="58"/>
        <v>54.839207500000001</v>
      </c>
      <c r="CW29" s="398">
        <f t="shared" si="59"/>
        <v>42.5298181</v>
      </c>
      <c r="CX29" s="365">
        <v>25</v>
      </c>
      <c r="CY29" s="398">
        <f t="shared" si="60"/>
        <v>54.527511499999996</v>
      </c>
      <c r="CZ29" s="398">
        <f t="shared" si="21"/>
        <v>-29.527511499999996</v>
      </c>
      <c r="DA29" s="398">
        <f>D29*CN$56</f>
        <v>26.847648261758692</v>
      </c>
      <c r="DB29" s="398">
        <f>CN29-DA29</f>
        <v>-3.8476482617586925</v>
      </c>
      <c r="DC29" s="372">
        <f t="shared" si="61"/>
        <v>-1.1819098675940396</v>
      </c>
      <c r="DD29" s="372">
        <f>(DB29-DB$53)/DB$54</f>
        <v>-0.36020234862936473</v>
      </c>
      <c r="DE29" s="374">
        <f t="shared" si="22"/>
        <v>-24.839207500000001</v>
      </c>
      <c r="DF29" s="399">
        <f t="shared" si="23"/>
        <v>-19.5298181</v>
      </c>
      <c r="DG29" s="397">
        <f t="shared" si="62"/>
        <v>-0.76487969797945099</v>
      </c>
      <c r="DH29" s="397">
        <f t="shared" si="63"/>
        <v>-0.69596945211454975</v>
      </c>
      <c r="DI29" s="399">
        <v>12</v>
      </c>
      <c r="DJ29" s="399">
        <f>CT29+DI29</f>
        <v>19</v>
      </c>
      <c r="DK29" s="399">
        <f>R29*DJ$56</f>
        <v>23.307692307692307</v>
      </c>
      <c r="DL29" s="395">
        <f>DJ29/DK29</f>
        <v>0.81518151815181517</v>
      </c>
      <c r="DM29" s="397">
        <f>(DL29-DK$57)/DK$58</f>
        <v>-0.15465555733587352</v>
      </c>
      <c r="DN29" s="397">
        <f>(0.6*CS29)+(0.4*DM29)</f>
        <v>-0.33329412302416761</v>
      </c>
      <c r="DO29" s="397">
        <f t="shared" si="64"/>
        <v>-1.216804818293691</v>
      </c>
      <c r="DP29" s="397">
        <f t="shared" si="65"/>
        <v>-0.62135762334008127</v>
      </c>
      <c r="DQ29" s="397">
        <f t="shared" si="69"/>
        <v>-1.3130165206426265</v>
      </c>
      <c r="DR29" s="397">
        <f>(0.6*CD29)+(0.4*DD29)</f>
        <v>-0.68141102293623423</v>
      </c>
      <c r="DS29" s="365">
        <v>29</v>
      </c>
      <c r="DT29" s="365">
        <f>CK29-DS29</f>
        <v>-15</v>
      </c>
      <c r="DU29" s="372">
        <v>-2.2320000000000002</v>
      </c>
      <c r="DV29" s="372">
        <v>-1.623</v>
      </c>
      <c r="DW29" s="372">
        <f>(0.6*CJ29)+(0.4*DU29)</f>
        <v>-1.7429534789864181</v>
      </c>
      <c r="DX29" s="373">
        <v>156955</v>
      </c>
      <c r="DY29" s="374">
        <v>156955.01</v>
      </c>
      <c r="DZ29" s="365">
        <v>66647</v>
      </c>
      <c r="EA29" s="373">
        <v>0</v>
      </c>
      <c r="EB29" s="373">
        <v>156955</v>
      </c>
      <c r="EC29" s="373">
        <v>108468</v>
      </c>
      <c r="ED29" s="373">
        <f t="shared" si="24"/>
        <v>108468</v>
      </c>
      <c r="EE29" s="373">
        <f t="shared" si="66"/>
        <v>46611.634300000005</v>
      </c>
      <c r="EF29" s="373">
        <f>D29*EA$55</f>
        <v>22698.230061349695</v>
      </c>
      <c r="EG29" s="373">
        <f t="shared" si="67"/>
        <v>50820</v>
      </c>
      <c r="EH29" s="373">
        <f t="shared" si="27"/>
        <v>106135</v>
      </c>
      <c r="EI29" s="373">
        <f t="shared" si="28"/>
        <v>61856.365699999995</v>
      </c>
      <c r="EJ29" s="373">
        <f>EA29-EF29</f>
        <v>-22698.230061349695</v>
      </c>
      <c r="EK29" s="403">
        <f t="shared" si="70"/>
        <v>1.1937947316987099</v>
      </c>
      <c r="EL29" s="403">
        <f t="shared" si="71"/>
        <v>0.93034208108393335</v>
      </c>
      <c r="EM29" s="400">
        <f>(EJ29-EJ$53)/EJ$54</f>
        <v>-0.75770094462006909</v>
      </c>
      <c r="EN29" s="373">
        <v>67832.674499999994</v>
      </c>
      <c r="EO29" s="365">
        <f>DX29-DZ29</f>
        <v>90308</v>
      </c>
      <c r="EP29" s="373">
        <f t="shared" si="74"/>
        <v>89122.335500000016</v>
      </c>
      <c r="EQ29" s="372">
        <v>1.579</v>
      </c>
      <c r="ER29" s="372">
        <f>(EP29-EP$54)/EP$55</f>
        <v>1.486363179151067</v>
      </c>
      <c r="ES29" s="397">
        <f>(0.6*DR29)+(0.4*EM29)</f>
        <v>-0.71192699160976813</v>
      </c>
      <c r="ET29" s="372">
        <f t="shared" si="31"/>
        <v>-0.31029201970609188</v>
      </c>
      <c r="EU29" s="372">
        <f t="shared" si="32"/>
        <v>-0.67589495185207649</v>
      </c>
      <c r="EV29" s="374">
        <v>0</v>
      </c>
      <c r="EW29" s="374">
        <f>EC29+EV29</f>
        <v>108468</v>
      </c>
      <c r="EX29" s="374">
        <f>R29*EX$55</f>
        <v>69673.923076923078</v>
      </c>
      <c r="EY29" s="395">
        <f>EW29/EX29</f>
        <v>1.5567947836128957</v>
      </c>
      <c r="EZ29" s="397">
        <f>(EY29-EY$56)/EY$57</f>
        <v>0.89347532543072528</v>
      </c>
      <c r="FA29" s="397">
        <f>(0.6*DN29)+(0.4*EZ29)</f>
        <v>0.15741365635778959</v>
      </c>
      <c r="FB29" s="372">
        <f t="shared" si="68"/>
        <v>-0.35794605854264122</v>
      </c>
    </row>
    <row r="30" spans="1:158" x14ac:dyDescent="0.25">
      <c r="A30" s="404" t="s">
        <v>106</v>
      </c>
      <c r="B30" s="404" t="s">
        <v>100</v>
      </c>
      <c r="C30" s="386">
        <f t="shared" si="0"/>
        <v>37</v>
      </c>
      <c r="D30" s="386">
        <v>32</v>
      </c>
      <c r="E30" s="386">
        <v>37</v>
      </c>
      <c r="F30" s="386">
        <v>0</v>
      </c>
      <c r="G30" s="365">
        <v>0</v>
      </c>
      <c r="H30" s="397">
        <v>-2.5000000000000001E-2</v>
      </c>
      <c r="I30" s="397">
        <v>-0.17012974843516976</v>
      </c>
      <c r="J30" s="397">
        <f>(0.6*DW30)+(0.4*ER30)</f>
        <v>3.696452935650768E-4</v>
      </c>
      <c r="N30" s="390"/>
      <c r="O30" s="390"/>
      <c r="R30" s="373">
        <v>29</v>
      </c>
      <c r="S30" s="390"/>
      <c r="T30" s="418"/>
      <c r="U30" s="418"/>
      <c r="V30" s="405"/>
      <c r="W30" s="379"/>
      <c r="X30" s="379"/>
      <c r="Y30" s="379"/>
      <c r="Z30" s="379"/>
      <c r="AA30" s="379"/>
      <c r="AB30" s="379"/>
      <c r="AC30" s="379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72"/>
      <c r="AR30" s="394"/>
      <c r="AS30" s="372"/>
      <c r="AT30" s="372"/>
      <c r="AU30" s="372"/>
      <c r="AV30" s="372"/>
      <c r="AW30" s="372"/>
      <c r="AX30" s="379"/>
      <c r="AY30" s="381" t="s">
        <v>476</v>
      </c>
      <c r="BA30" s="419">
        <f>SUM(FB3,FB4,FB11,FB31,FB37,FB49,FB50,FB51)</f>
        <v>4.0664916792152681</v>
      </c>
      <c r="BB30" s="365">
        <v>19</v>
      </c>
      <c r="BC30" s="365">
        <v>23</v>
      </c>
      <c r="BD30" s="365">
        <f>BB30-BC30</f>
        <v>-4</v>
      </c>
      <c r="BE30" s="365">
        <v>25</v>
      </c>
      <c r="BF30" s="365">
        <v>30</v>
      </c>
      <c r="BG30" s="365">
        <v>40</v>
      </c>
      <c r="BH30" s="365">
        <v>25</v>
      </c>
      <c r="BJ30" s="373"/>
      <c r="BK30" s="373"/>
      <c r="BL30" s="373"/>
      <c r="BM30" s="372"/>
      <c r="BN30" s="372"/>
      <c r="BQ30" s="365">
        <v>101</v>
      </c>
      <c r="BR30" s="365">
        <f t="shared" si="10"/>
        <v>126</v>
      </c>
      <c r="BS30" s="373">
        <f t="shared" si="48"/>
        <v>73.139520000000005</v>
      </c>
      <c r="BT30" s="398">
        <f t="shared" si="49"/>
        <v>45.967551999999998</v>
      </c>
      <c r="BU30" s="398">
        <f t="shared" si="50"/>
        <v>26.544854399999998</v>
      </c>
      <c r="BV30" s="398">
        <f t="shared" si="14"/>
        <v>52.860479999999995</v>
      </c>
      <c r="BW30" s="398">
        <f t="shared" si="15"/>
        <v>-1.5448543999999984</v>
      </c>
      <c r="BX30" s="398">
        <f t="shared" si="16"/>
        <v>-5.9675519999999977</v>
      </c>
      <c r="BY30" s="398">
        <f>D30*BF$56</f>
        <v>31.345603271983641</v>
      </c>
      <c r="BZ30" s="365">
        <v>31</v>
      </c>
      <c r="CA30" s="398">
        <f>BF30-BY30</f>
        <v>-1.3456032719836415</v>
      </c>
      <c r="CB30" s="365">
        <f>BF30-BZ30</f>
        <v>-1</v>
      </c>
      <c r="CC30" s="372">
        <f t="shared" si="51"/>
        <v>-0.19389187056027607</v>
      </c>
      <c r="CD30" s="372">
        <f t="shared" si="73"/>
        <v>-6.0279543328006883E-2</v>
      </c>
      <c r="CE30" s="372">
        <f t="shared" si="73"/>
        <v>-2.3926623053777119E-2</v>
      </c>
      <c r="CF30" s="398">
        <v>25.994288999999998</v>
      </c>
      <c r="CG30" s="365">
        <f>BB30-BE30</f>
        <v>-6</v>
      </c>
      <c r="CH30" s="398">
        <f>BC30-CF30</f>
        <v>-2.9942889999999984</v>
      </c>
      <c r="CI30" s="372">
        <v>-0.4</v>
      </c>
      <c r="CJ30" s="372">
        <f>(CH30-CH$54)/CH$55</f>
        <v>-0.27906024890372622</v>
      </c>
      <c r="CK30" s="365">
        <v>31</v>
      </c>
      <c r="CL30" s="387">
        <f t="shared" si="52"/>
        <v>0.96726293096409544</v>
      </c>
      <c r="CM30" s="372">
        <f t="shared" si="53"/>
        <v>-0.14386696470300761</v>
      </c>
      <c r="CN30" s="365">
        <v>11</v>
      </c>
      <c r="CO30" s="365">
        <v>24</v>
      </c>
      <c r="CP30" s="365">
        <f>BQ30+CO30</f>
        <v>125</v>
      </c>
      <c r="CQ30" s="398">
        <f>R30*CQ$55</f>
        <v>68.87107258938245</v>
      </c>
      <c r="CR30" s="394">
        <f>CP30/CQ30</f>
        <v>1.814985527309338</v>
      </c>
      <c r="CS30" s="387">
        <f>(CR30-CR$56)/CR$57</f>
        <v>1.2629471111147157</v>
      </c>
      <c r="CT30" s="398">
        <v>1</v>
      </c>
      <c r="CU30" s="365">
        <f t="shared" si="20"/>
        <v>12</v>
      </c>
      <c r="CV30" s="373">
        <f t="shared" si="58"/>
        <v>22.790320000000001</v>
      </c>
      <c r="CW30" s="398">
        <f t="shared" si="59"/>
        <v>17.674729599999999</v>
      </c>
      <c r="CX30" s="365">
        <v>36</v>
      </c>
      <c r="CY30" s="398">
        <f t="shared" si="60"/>
        <v>22.660784</v>
      </c>
      <c r="CZ30" s="398">
        <f t="shared" si="21"/>
        <v>13.339216</v>
      </c>
      <c r="DA30" s="398">
        <f>D30*CN$56</f>
        <v>11.157464212678937</v>
      </c>
      <c r="DB30" s="398">
        <f>CN30-DA30</f>
        <v>-0.15746421267893673</v>
      </c>
      <c r="DC30" s="372">
        <f t="shared" si="61"/>
        <v>0.97965248451962417</v>
      </c>
      <c r="DD30" s="372">
        <f>(DB30-DB$53)/DB$54</f>
        <v>-1.4741206933011479E-2</v>
      </c>
      <c r="DE30" s="374">
        <f t="shared" si="22"/>
        <v>-10.790320000000001</v>
      </c>
      <c r="DF30" s="399">
        <f t="shared" si="23"/>
        <v>-6.6747295999999992</v>
      </c>
      <c r="DG30" s="397">
        <f t="shared" si="62"/>
        <v>-0.11404335961320025</v>
      </c>
      <c r="DH30" s="397">
        <f t="shared" si="63"/>
        <v>1.0646245238685775E-2</v>
      </c>
      <c r="DI30" s="399">
        <v>3</v>
      </c>
      <c r="DJ30" s="399">
        <f>CT30+DI30</f>
        <v>4</v>
      </c>
      <c r="DK30" s="399">
        <f>R30*DJ$56</f>
        <v>9.5200433369447452</v>
      </c>
      <c r="DL30" s="395">
        <f>DJ30/DK30</f>
        <v>0.42016615454648915</v>
      </c>
      <c r="DM30" s="397">
        <f>(DL30-DK$57)/DK$58</f>
        <v>-0.35206810883609169</v>
      </c>
      <c r="DN30" s="387">
        <f>(0.6*CS30)+(0.4*DM30)</f>
        <v>0.6169410231343927</v>
      </c>
      <c r="DO30" s="387">
        <f t="shared" si="64"/>
        <v>0.53474041473317713</v>
      </c>
      <c r="DP30" s="397">
        <f t="shared" si="65"/>
        <v>-8.2061680726330258E-2</v>
      </c>
      <c r="DQ30" s="397">
        <f t="shared" si="69"/>
        <v>0.27552587147168406</v>
      </c>
      <c r="DR30" s="397">
        <f>(0.6*CD30)+(0.4*DD30)</f>
        <v>-4.2064208770008722E-2</v>
      </c>
      <c r="DS30" s="365">
        <v>12</v>
      </c>
      <c r="DT30" s="365">
        <f>CK30-DS30</f>
        <v>19</v>
      </c>
      <c r="DU30" s="372">
        <v>0.88</v>
      </c>
      <c r="DV30" s="372">
        <v>0.112</v>
      </c>
      <c r="DW30" s="372">
        <f>(0.6*CJ30)+(0.4*DU30)</f>
        <v>0.18456385065776432</v>
      </c>
      <c r="DX30" s="373">
        <v>0</v>
      </c>
      <c r="DY30" s="374">
        <v>0</v>
      </c>
      <c r="DZ30" s="365">
        <v>14142</v>
      </c>
      <c r="EA30" s="373">
        <v>0</v>
      </c>
      <c r="EB30" s="373">
        <v>0</v>
      </c>
      <c r="EC30" s="373">
        <v>0</v>
      </c>
      <c r="ED30" s="373">
        <f t="shared" si="24"/>
        <v>0</v>
      </c>
      <c r="EE30" s="373">
        <f t="shared" si="66"/>
        <v>19371.068800000001</v>
      </c>
      <c r="EF30" s="373">
        <f>D30*EA$55</f>
        <v>9433.0306748466264</v>
      </c>
      <c r="EG30" s="373">
        <f t="shared" si="67"/>
        <v>21120</v>
      </c>
      <c r="EH30" s="373">
        <f t="shared" si="27"/>
        <v>-21120</v>
      </c>
      <c r="EI30" s="373">
        <f t="shared" si="28"/>
        <v>-19371.068800000001</v>
      </c>
      <c r="EJ30" s="373">
        <f>EA30-EF30</f>
        <v>-9433.0306748466264</v>
      </c>
      <c r="EK30" s="400">
        <f t="shared" si="70"/>
        <v>-0.36149764046836297</v>
      </c>
      <c r="EL30" s="401">
        <f t="shared" si="71"/>
        <v>-0.50748723336864199</v>
      </c>
      <c r="EM30" s="400">
        <f>(EJ30-EJ$53)/EJ$54</f>
        <v>-0.31672949417143759</v>
      </c>
      <c r="EN30" s="373">
        <v>15603.7394</v>
      </c>
      <c r="EO30" s="365">
        <f>DX30-DZ30</f>
        <v>-14142</v>
      </c>
      <c r="EP30" s="373">
        <f t="shared" si="74"/>
        <v>-15603.7394</v>
      </c>
      <c r="EQ30" s="372">
        <v>-0.23100000000000001</v>
      </c>
      <c r="ER30" s="372">
        <f>(EP30-EP$54)/EP$55</f>
        <v>-0.27592166275273378</v>
      </c>
      <c r="ES30" s="397">
        <f>(0.6*DR30)+(0.4*EM30)</f>
        <v>-0.15193032293058029</v>
      </c>
      <c r="ET30" s="372">
        <f t="shared" si="31"/>
        <v>2.0716466695665237E-2</v>
      </c>
      <c r="EU30" s="372">
        <f t="shared" si="32"/>
        <v>-0.1759288061043732</v>
      </c>
      <c r="EV30" s="374">
        <v>0</v>
      </c>
      <c r="EW30" s="374">
        <f>EC30+EV30</f>
        <v>0</v>
      </c>
      <c r="EX30" s="374">
        <f>R30*EX$55</f>
        <v>28458.362946912242</v>
      </c>
      <c r="EY30" s="395">
        <f>EW30/EX30</f>
        <v>0</v>
      </c>
      <c r="EZ30" s="397">
        <f>(EY30-EY$56)/EY$57</f>
        <v>-0.49209476354126175</v>
      </c>
      <c r="FA30" s="397">
        <f>(0.6*DN30)+(0.4*EZ30)</f>
        <v>0.1733267084641309</v>
      </c>
      <c r="FB30" s="372">
        <f t="shared" si="68"/>
        <v>0.11784935549244946</v>
      </c>
    </row>
    <row r="31" spans="1:158" x14ac:dyDescent="0.25">
      <c r="A31" s="385" t="s">
        <v>106</v>
      </c>
      <c r="B31" s="385" t="s">
        <v>108</v>
      </c>
      <c r="C31" s="386">
        <f t="shared" si="0"/>
        <v>29</v>
      </c>
      <c r="D31" s="386">
        <v>19</v>
      </c>
      <c r="E31" s="386">
        <v>29</v>
      </c>
      <c r="F31" s="386">
        <v>0</v>
      </c>
      <c r="G31" s="365">
        <v>0</v>
      </c>
      <c r="H31" s="387">
        <v>0.308</v>
      </c>
      <c r="I31" s="387">
        <v>0.37227880206691533</v>
      </c>
      <c r="J31" s="387">
        <f>(0.6*DW31)+(0.4*ER31)</f>
        <v>0.30975461287394845</v>
      </c>
      <c r="K31" s="388">
        <f>P31*AY$6</f>
        <v>0</v>
      </c>
      <c r="L31" s="391"/>
      <c r="M31" s="388" t="e">
        <f>AD31*AY$8</f>
        <v>#DIV/0!</v>
      </c>
      <c r="N31" s="390" t="e">
        <f>AE31*AY$2</f>
        <v>#DIV/0!</v>
      </c>
      <c r="O31" s="390" t="e">
        <f>N31-K31</f>
        <v>#DIV/0!</v>
      </c>
      <c r="P31" s="391">
        <f>C30*AF31</f>
        <v>1.9644888812273744</v>
      </c>
      <c r="Q31" s="391"/>
      <c r="R31" s="374">
        <v>16</v>
      </c>
      <c r="S31" s="379">
        <v>6314.8738883338719</v>
      </c>
      <c r="T31" s="392">
        <f>AC31*AY$39</f>
        <v>2525.7681853485069</v>
      </c>
      <c r="U31" s="392" t="e">
        <f>AN31*AY$19</f>
        <v>#DIV/0!</v>
      </c>
      <c r="V31" s="392" t="e">
        <f>SUM(W31:X31)</f>
        <v>#DIV/0!</v>
      </c>
      <c r="W31" s="388" t="e">
        <f>AO31*AY$34</f>
        <v>#DIV/0!</v>
      </c>
      <c r="X31" s="379"/>
      <c r="Y31" s="379">
        <f>AB31*AY$24</f>
        <v>7063.5483977451104</v>
      </c>
      <c r="Z31" s="379">
        <f>AVERAGE(S31,T31,Y31)</f>
        <v>5301.3968238091629</v>
      </c>
      <c r="AA31" s="393">
        <f>Z31-(AQ31*Z$55)</f>
        <v>8922.7460010142022</v>
      </c>
      <c r="AB31" s="379">
        <f>D31*AQ31</f>
        <v>1.5108644811919987</v>
      </c>
      <c r="AC31" s="379">
        <f>D31*AR31</f>
        <v>0.77041927297298263</v>
      </c>
      <c r="AD31" s="394" t="e">
        <f>D31*AS31</f>
        <v>#DIV/0!</v>
      </c>
      <c r="AE31" s="394" t="e">
        <f>C31*AT31</f>
        <v>#DIV/0!</v>
      </c>
      <c r="AF31" s="395">
        <f>H31/AZ$3</f>
        <v>5.3094294087226337E-2</v>
      </c>
      <c r="AG31" s="394"/>
      <c r="AH31" s="394"/>
      <c r="AI31" s="394"/>
      <c r="AJ31" s="394"/>
      <c r="AK31" s="394"/>
      <c r="AL31" s="394"/>
      <c r="AM31" s="394"/>
      <c r="AN31" s="394" t="e">
        <f>D31*AU31</f>
        <v>#DIV/0!</v>
      </c>
      <c r="AO31" s="394" t="e">
        <f>D31*AV31</f>
        <v>#DIV/0!</v>
      </c>
      <c r="AP31" s="394"/>
      <c r="AQ31" s="372">
        <f>FB31/BA$30</f>
        <v>7.9519183220631506E-2</v>
      </c>
      <c r="AR31" s="394">
        <f>EU31/BA$28</f>
        <v>4.0548382788051715E-2</v>
      </c>
      <c r="AS31" s="372" t="e">
        <f>I31/BA$6</f>
        <v>#DIV/0!</v>
      </c>
      <c r="AT31" s="372" t="e">
        <f>J31/BA$3</f>
        <v>#DIV/0!</v>
      </c>
      <c r="AU31" s="372" t="e">
        <f>ET31/BA$8</f>
        <v>#DIV/0!</v>
      </c>
      <c r="AV31" s="372" t="e">
        <f>DQ31/BA$21</f>
        <v>#DIV/0!</v>
      </c>
      <c r="AW31" s="372"/>
      <c r="AX31" s="368"/>
      <c r="AY31" s="368"/>
      <c r="BB31" s="365">
        <v>30</v>
      </c>
      <c r="BC31" s="365">
        <v>30</v>
      </c>
      <c r="BD31" s="365">
        <f>BB31-BC31</f>
        <v>0</v>
      </c>
      <c r="BE31" s="365">
        <v>20</v>
      </c>
      <c r="BF31" s="365">
        <v>31</v>
      </c>
      <c r="BG31" s="365">
        <v>49</v>
      </c>
      <c r="BH31" s="365">
        <v>22</v>
      </c>
      <c r="BJ31" s="373">
        <f>BM31*BP$4</f>
        <v>20180.163390572787</v>
      </c>
      <c r="BK31" s="373">
        <f>AVERAGE(T31,AA31,BJ31)</f>
        <v>10542.892525645164</v>
      </c>
      <c r="BL31" s="451">
        <f>BK31-(BN31*BK$55)</f>
        <v>18222.917416172881</v>
      </c>
      <c r="BM31" s="372">
        <f>R31*BN31</f>
        <v>1.3621633413616814</v>
      </c>
      <c r="BN31" s="372">
        <f>FA31/BP3</f>
        <v>8.5135208835105086E-2</v>
      </c>
      <c r="BQ31" s="365">
        <v>63</v>
      </c>
      <c r="BR31" s="365">
        <f t="shared" si="10"/>
        <v>85</v>
      </c>
      <c r="BS31" s="373">
        <f t="shared" si="48"/>
        <v>43.426590000000004</v>
      </c>
      <c r="BT31" s="398">
        <f t="shared" si="49"/>
        <v>27.293233999999998</v>
      </c>
      <c r="BU31" s="398">
        <f t="shared" si="50"/>
        <v>15.761007299999999</v>
      </c>
      <c r="BV31" s="398">
        <f t="shared" si="14"/>
        <v>41.573409999999996</v>
      </c>
      <c r="BW31" s="398">
        <f t="shared" si="15"/>
        <v>6.2389927000000007</v>
      </c>
      <c r="BX31" s="398">
        <f t="shared" si="16"/>
        <v>21.706766000000002</v>
      </c>
      <c r="BY31" s="398">
        <f>D31*BF$56</f>
        <v>18.611451942740288</v>
      </c>
      <c r="BZ31" s="365">
        <v>18</v>
      </c>
      <c r="CA31" s="398">
        <f>BF31-BY31</f>
        <v>12.388548057259712</v>
      </c>
      <c r="CB31" s="365">
        <f>BF31-BZ31</f>
        <v>13</v>
      </c>
      <c r="CC31" s="387">
        <f t="shared" si="51"/>
        <v>0.74292400321231788</v>
      </c>
      <c r="CD31" s="387">
        <f t="shared" si="73"/>
        <v>0.5742275623703087</v>
      </c>
      <c r="CE31" s="387">
        <f t="shared" si="73"/>
        <v>0.62368730760179036</v>
      </c>
      <c r="CF31" s="398">
        <v>20.373902000000001</v>
      </c>
      <c r="CG31" s="365">
        <f>BB31-BE31</f>
        <v>10</v>
      </c>
      <c r="CH31" s="398">
        <f>BC31-CF31</f>
        <v>9.6260979999999989</v>
      </c>
      <c r="CI31" s="372">
        <v>0.224</v>
      </c>
      <c r="CJ31" s="372">
        <f>(CH31-CH$54)/CH$55</f>
        <v>0.27458599730918315</v>
      </c>
      <c r="CK31" s="365">
        <v>21</v>
      </c>
      <c r="CL31" s="387">
        <f t="shared" si="52"/>
        <v>0.75768639688412964</v>
      </c>
      <c r="CM31" s="387">
        <f t="shared" si="53"/>
        <v>0.21304618487320942</v>
      </c>
      <c r="CN31" s="365">
        <v>18</v>
      </c>
      <c r="CO31" s="365">
        <v>12</v>
      </c>
      <c r="CP31" s="365">
        <f>BQ31+CO31</f>
        <v>75</v>
      </c>
      <c r="CQ31" s="398">
        <f>R31*CQ$55</f>
        <v>37.99783315276273</v>
      </c>
      <c r="CR31" s="394">
        <f>CP31/CQ31</f>
        <v>1.9737967609489051</v>
      </c>
      <c r="CS31" s="387">
        <f>(CR31-CR$56)/CR$57</f>
        <v>1.4679746249668812</v>
      </c>
      <c r="CT31" s="398">
        <v>5</v>
      </c>
      <c r="CU31" s="365">
        <f t="shared" si="20"/>
        <v>23</v>
      </c>
      <c r="CV31" s="373">
        <f t="shared" si="58"/>
        <v>13.531752500000001</v>
      </c>
      <c r="CW31" s="398">
        <f t="shared" si="59"/>
        <v>10.494370699999999</v>
      </c>
      <c r="CX31" s="365">
        <v>29</v>
      </c>
      <c r="CY31" s="398">
        <f t="shared" si="60"/>
        <v>13.4548405</v>
      </c>
      <c r="CZ31" s="398">
        <f t="shared" si="21"/>
        <v>15.5451595</v>
      </c>
      <c r="DA31" s="398">
        <f>D31*CN$56</f>
        <v>6.6247443762781186</v>
      </c>
      <c r="DB31" s="398">
        <f>CN31-DA31</f>
        <v>11.37525562372188</v>
      </c>
      <c r="DC31" s="387">
        <f t="shared" si="61"/>
        <v>1.0908875775294615</v>
      </c>
      <c r="DD31" s="387">
        <f>(DB31-DB$53)/DB$54</f>
        <v>1.0649086177256659</v>
      </c>
      <c r="DE31" s="374">
        <f t="shared" si="22"/>
        <v>9.4682474999999986</v>
      </c>
      <c r="DF31" s="399">
        <f t="shared" si="23"/>
        <v>7.5056293000000007</v>
      </c>
      <c r="DG31" s="387">
        <f t="shared" si="62"/>
        <v>0.82446596308196185</v>
      </c>
      <c r="DH31" s="397">
        <f t="shared" si="63"/>
        <v>0.79010911652445392</v>
      </c>
      <c r="DI31" s="399">
        <v>7</v>
      </c>
      <c r="DJ31" s="399">
        <f>CT31+DI31</f>
        <v>12</v>
      </c>
      <c r="DK31" s="399">
        <f>R31*DJ$56</f>
        <v>5.2524377031419283</v>
      </c>
      <c r="DL31" s="411">
        <f>DJ31/DK31</f>
        <v>2.2846534653465347</v>
      </c>
      <c r="DM31" s="397">
        <f>(DL31-DK$57)/DK$58</f>
        <v>0.57972652797345881</v>
      </c>
      <c r="DN31" s="387">
        <f>(0.6*CS31)+(0.4*DM31)</f>
        <v>1.1126753861695122</v>
      </c>
      <c r="DO31" s="387">
        <f t="shared" si="64"/>
        <v>0.78439822336326248</v>
      </c>
      <c r="DP31" s="387">
        <f t="shared" si="65"/>
        <v>0.44387135753370721</v>
      </c>
      <c r="DQ31" s="387">
        <f t="shared" si="69"/>
        <v>0.88210943293917543</v>
      </c>
      <c r="DR31" s="387">
        <f>(0.6*CD31)+(0.4*DD31)</f>
        <v>0.77049998451245161</v>
      </c>
      <c r="DS31" s="365">
        <v>9</v>
      </c>
      <c r="DT31" s="365">
        <f>CK31-DS31</f>
        <v>12</v>
      </c>
      <c r="DU31" s="372">
        <v>1.1910000000000001</v>
      </c>
      <c r="DV31" s="372">
        <v>0.61099999999999999</v>
      </c>
      <c r="DW31" s="372">
        <f>(0.6*CJ31)+(0.4*DU31)</f>
        <v>0.64115159838550995</v>
      </c>
      <c r="DX31" s="373">
        <v>0</v>
      </c>
      <c r="DY31" s="374">
        <v>0</v>
      </c>
      <c r="DZ31" s="365">
        <v>9295</v>
      </c>
      <c r="EA31" s="373">
        <v>0</v>
      </c>
      <c r="EB31" s="373">
        <v>0</v>
      </c>
      <c r="EC31" s="373">
        <v>0</v>
      </c>
      <c r="ED31" s="373">
        <f t="shared" si="24"/>
        <v>0</v>
      </c>
      <c r="EE31" s="373">
        <f t="shared" si="66"/>
        <v>11501.572100000001</v>
      </c>
      <c r="EF31" s="373">
        <f>D31*EA$55</f>
        <v>5600.8619631901847</v>
      </c>
      <c r="EG31" s="373">
        <f t="shared" si="67"/>
        <v>12540</v>
      </c>
      <c r="EH31" s="373">
        <f t="shared" si="27"/>
        <v>-12540</v>
      </c>
      <c r="EI31" s="373">
        <f t="shared" si="28"/>
        <v>-11501.572100000001</v>
      </c>
      <c r="EJ31" s="373">
        <f>EA31-EF31</f>
        <v>-5600.8619631901847</v>
      </c>
      <c r="EK31" s="400">
        <f t="shared" si="70"/>
        <v>-0.25663411013011705</v>
      </c>
      <c r="EL31" s="401">
        <f t="shared" si="71"/>
        <v>-0.36818709278316281</v>
      </c>
      <c r="EM31" s="400">
        <f>(EJ31-EJ$53)/EJ$54</f>
        <v>-0.18933774181961077</v>
      </c>
      <c r="EN31" s="373">
        <v>10339.709999999999</v>
      </c>
      <c r="EO31" s="365">
        <f>DX31-DZ31</f>
        <v>-9295</v>
      </c>
      <c r="EP31" s="373">
        <f t="shared" si="74"/>
        <v>-10339.709999999999</v>
      </c>
      <c r="EQ31" s="372">
        <v>-0.14699999999999999</v>
      </c>
      <c r="ER31" s="372">
        <f>(EP31-EP$54)/EP$55</f>
        <v>-0.18734086539339379</v>
      </c>
      <c r="ES31" s="387">
        <f>(0.6*DR31)+(0.4*EM31)</f>
        <v>0.38656489397962668</v>
      </c>
      <c r="ET31" s="387">
        <f t="shared" si="31"/>
        <v>0.42661201571145846</v>
      </c>
      <c r="EU31" s="387">
        <f t="shared" si="32"/>
        <v>0.19058771779238001</v>
      </c>
      <c r="EV31" s="374">
        <v>5000</v>
      </c>
      <c r="EW31" s="374">
        <f>EC31+EV31</f>
        <v>5000</v>
      </c>
      <c r="EX31" s="374">
        <f>R31*EX$55</f>
        <v>15701.165763813651</v>
      </c>
      <c r="EY31" s="395">
        <f>EW31/EX31</f>
        <v>0.31844769205121437</v>
      </c>
      <c r="EZ31" s="397">
        <f>(EY31-EY$56)/EY$57</f>
        <v>-0.20867166779813051</v>
      </c>
      <c r="FA31" s="387">
        <f>(0.6*DN31)+(0.4*EZ31)</f>
        <v>0.584136564582455</v>
      </c>
      <c r="FB31" s="387">
        <f t="shared" si="68"/>
        <v>0.32336409690469237</v>
      </c>
    </row>
    <row r="32" spans="1:158" hidden="1" x14ac:dyDescent="0.25">
      <c r="A32" s="385" t="s">
        <v>106</v>
      </c>
      <c r="B32" s="385" t="s">
        <v>110</v>
      </c>
      <c r="C32" s="409">
        <f t="shared" si="0"/>
        <v>2</v>
      </c>
      <c r="D32" s="409">
        <v>2</v>
      </c>
      <c r="E32" s="386">
        <v>0</v>
      </c>
      <c r="F32" s="386">
        <v>2</v>
      </c>
      <c r="G32" s="365">
        <v>0</v>
      </c>
      <c r="K32" s="379"/>
      <c r="L32" s="391"/>
      <c r="M32" s="391"/>
      <c r="N32" s="379"/>
      <c r="O32" s="379"/>
      <c r="P32" s="391"/>
      <c r="Q32" s="391"/>
      <c r="R32" s="399"/>
      <c r="S32" s="379"/>
      <c r="T32" s="405"/>
      <c r="U32" s="405"/>
      <c r="V32" s="405"/>
      <c r="W32" s="379"/>
      <c r="X32" s="379"/>
      <c r="Y32" s="379"/>
      <c r="Z32" s="379"/>
      <c r="AA32" s="379"/>
      <c r="AB32" s="379"/>
      <c r="AC32" s="379"/>
      <c r="AD32" s="395"/>
      <c r="AE32" s="395"/>
      <c r="AF32" s="395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72"/>
      <c r="AR32" s="394"/>
      <c r="AS32" s="372"/>
      <c r="AT32" s="372"/>
      <c r="AU32" s="372"/>
      <c r="AV32" s="372"/>
      <c r="AW32" s="372"/>
      <c r="AX32" s="368"/>
      <c r="AY32" s="368"/>
      <c r="BJ32" s="373"/>
      <c r="BK32" s="373"/>
      <c r="BL32" s="373"/>
      <c r="BM32" s="372"/>
      <c r="BN32" s="372"/>
      <c r="BR32" s="365">
        <f t="shared" si="10"/>
        <v>0</v>
      </c>
      <c r="BS32" s="373">
        <f t="shared" si="48"/>
        <v>4.5712200000000003</v>
      </c>
      <c r="BT32" s="398">
        <f t="shared" si="49"/>
        <v>2.8729719999999999</v>
      </c>
      <c r="BU32" s="398">
        <f t="shared" si="50"/>
        <v>1.6590533999999999</v>
      </c>
      <c r="BV32" s="398">
        <f t="shared" si="14"/>
        <v>-4.5712200000000003</v>
      </c>
      <c r="BW32" s="398">
        <f t="shared" si="15"/>
        <v>-1.6590533999999999</v>
      </c>
      <c r="BX32" s="398">
        <f t="shared" si="16"/>
        <v>-2.8729719999999999</v>
      </c>
      <c r="BY32" s="398"/>
      <c r="CC32" s="372">
        <f t="shared" si="51"/>
        <v>-8.9135841282185393E-2</v>
      </c>
      <c r="CD32" s="372"/>
      <c r="CL32" s="372">
        <f t="shared" si="52"/>
        <v>-9.9119808960470512E-2</v>
      </c>
      <c r="CM32" s="372">
        <f t="shared" si="53"/>
        <v>-0.14910333744322432</v>
      </c>
      <c r="CQ32" s="398">
        <f t="shared" si="34"/>
        <v>0</v>
      </c>
      <c r="CR32" s="394" t="e">
        <f t="shared" si="35"/>
        <v>#DIV/0!</v>
      </c>
      <c r="CS32" s="372" t="e">
        <f t="shared" si="36"/>
        <v>#DIV/0!</v>
      </c>
      <c r="CT32" s="398"/>
      <c r="CU32" s="365">
        <f t="shared" si="20"/>
        <v>0</v>
      </c>
      <c r="CV32" s="373">
        <f t="shared" si="58"/>
        <v>1.4243950000000001</v>
      </c>
      <c r="CW32" s="398">
        <f t="shared" si="59"/>
        <v>1.1046705999999999</v>
      </c>
      <c r="CY32" s="398">
        <f t="shared" si="60"/>
        <v>1.416299</v>
      </c>
      <c r="CZ32" s="398">
        <f t="shared" si="21"/>
        <v>-1.416299</v>
      </c>
      <c r="DA32" s="398"/>
      <c r="DB32" s="398"/>
      <c r="DC32" s="372">
        <f t="shared" si="61"/>
        <v>0.23560301841450917</v>
      </c>
      <c r="DD32" s="372"/>
      <c r="DE32" s="374">
        <f t="shared" si="22"/>
        <v>-1.4243950000000001</v>
      </c>
      <c r="DF32" s="399">
        <f t="shared" si="23"/>
        <v>-1.1046705999999999</v>
      </c>
      <c r="DG32" s="397">
        <f t="shared" si="62"/>
        <v>0.31984753263096688</v>
      </c>
      <c r="DH32" s="397">
        <f t="shared" si="63"/>
        <v>0.31682003195230235</v>
      </c>
      <c r="DI32" s="399"/>
      <c r="DJ32" s="399"/>
      <c r="DK32" s="399">
        <f t="shared" si="37"/>
        <v>0</v>
      </c>
      <c r="DL32" s="395" t="e">
        <f t="shared" si="38"/>
        <v>#DIV/0!</v>
      </c>
      <c r="DM32" s="397" t="e">
        <f t="shared" si="39"/>
        <v>#DIV/0!</v>
      </c>
      <c r="DN32" s="397" t="e">
        <f t="shared" si="40"/>
        <v>#DIV/0!</v>
      </c>
      <c r="DO32" s="397">
        <f t="shared" si="64"/>
        <v>6.8467127676104439E-2</v>
      </c>
      <c r="DP32" s="397">
        <f t="shared" si="65"/>
        <v>3.7266010314986345E-2</v>
      </c>
      <c r="DQ32" s="397">
        <f t="shared" si="69"/>
        <v>4.0759702596492441E-2</v>
      </c>
      <c r="DR32" s="397"/>
      <c r="DX32" s="373"/>
      <c r="DY32" s="374">
        <v>0</v>
      </c>
      <c r="ED32" s="373">
        <f t="shared" si="24"/>
        <v>0</v>
      </c>
      <c r="EE32" s="373">
        <f t="shared" si="66"/>
        <v>1210.6918000000001</v>
      </c>
      <c r="EG32" s="373">
        <f t="shared" si="67"/>
        <v>1320</v>
      </c>
      <c r="EH32" s="373">
        <f t="shared" si="27"/>
        <v>-1320</v>
      </c>
      <c r="EI32" s="373">
        <f t="shared" si="28"/>
        <v>-1210.6918000000001</v>
      </c>
      <c r="EK32" s="400">
        <f t="shared" si="70"/>
        <v>-0.11950487814933393</v>
      </c>
      <c r="EL32" s="401">
        <f t="shared" si="71"/>
        <v>-0.18602537047907461</v>
      </c>
      <c r="EM32" s="400"/>
      <c r="ER32" s="372"/>
      <c r="ES32" s="397"/>
      <c r="ET32" s="372">
        <f t="shared" si="31"/>
        <v>-2.3346129701838112E-2</v>
      </c>
      <c r="EU32" s="372">
        <f t="shared" si="32"/>
        <v>2.2359606188991805E-2</v>
      </c>
      <c r="EV32" s="374"/>
      <c r="EW32" s="374"/>
      <c r="EX32" s="374">
        <f t="shared" si="44"/>
        <v>0</v>
      </c>
      <c r="EY32" s="395" t="e">
        <f t="shared" si="45"/>
        <v>#DIV/0!</v>
      </c>
      <c r="EZ32" s="397" t="e">
        <f t="shared" si="46"/>
        <v>#DIV/0!</v>
      </c>
      <c r="FA32" s="397" t="e">
        <f t="shared" si="47"/>
        <v>#DIV/0!</v>
      </c>
      <c r="FB32" s="372">
        <f t="shared" si="68"/>
        <v>-3.3329871585967182E-2</v>
      </c>
    </row>
    <row r="33" spans="1:158" x14ac:dyDescent="0.25">
      <c r="A33" s="385" t="s">
        <v>106</v>
      </c>
      <c r="B33" s="413" t="s">
        <v>107</v>
      </c>
      <c r="C33" s="409">
        <v>0</v>
      </c>
      <c r="D33" s="409">
        <v>0</v>
      </c>
      <c r="E33" s="386"/>
      <c r="F33" s="386"/>
      <c r="K33" s="379"/>
      <c r="L33" s="391"/>
      <c r="M33" s="391"/>
      <c r="N33" s="379"/>
      <c r="O33" s="379"/>
      <c r="P33" s="391"/>
      <c r="Q33" s="391"/>
      <c r="R33" s="399">
        <v>28</v>
      </c>
      <c r="S33" s="379"/>
      <c r="T33" s="405"/>
      <c r="U33" s="405"/>
      <c r="V33" s="405"/>
      <c r="W33" s="379"/>
      <c r="X33" s="379"/>
      <c r="Y33" s="379"/>
      <c r="Z33" s="379"/>
      <c r="AA33" s="379"/>
      <c r="AB33" s="379"/>
      <c r="AC33" s="379"/>
      <c r="AD33" s="395"/>
      <c r="AE33" s="395"/>
      <c r="AF33" s="395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72"/>
      <c r="AR33" s="394"/>
      <c r="AS33" s="372"/>
      <c r="AT33" s="372"/>
      <c r="AU33" s="372"/>
      <c r="AV33" s="372"/>
      <c r="AW33" s="372"/>
      <c r="AX33" s="368"/>
      <c r="AY33" s="368"/>
      <c r="BJ33" s="373"/>
      <c r="BK33" s="373"/>
      <c r="BL33" s="373"/>
      <c r="BM33" s="372"/>
      <c r="BN33" s="372"/>
      <c r="BQ33" s="365">
        <v>29</v>
      </c>
      <c r="BS33" s="373">
        <f t="shared" si="48"/>
        <v>0</v>
      </c>
      <c r="BT33" s="398">
        <f t="shared" si="49"/>
        <v>0</v>
      </c>
      <c r="BU33" s="398">
        <f t="shared" si="50"/>
        <v>0</v>
      </c>
      <c r="BV33" s="398"/>
      <c r="BW33" s="398">
        <f t="shared" si="15"/>
        <v>0</v>
      </c>
      <c r="BX33" s="398">
        <f t="shared" si="16"/>
        <v>0</v>
      </c>
      <c r="BY33" s="398"/>
      <c r="CC33" s="372">
        <f t="shared" si="51"/>
        <v>8.1184352099831561E-3</v>
      </c>
      <c r="CD33" s="372"/>
      <c r="CL33" s="372"/>
      <c r="CM33" s="372">
        <f t="shared" ref="CM33:CM52" si="75">(BW33-BW$53)/BW$54</f>
        <v>-7.3030674825130065E-2</v>
      </c>
      <c r="CO33" s="365">
        <v>25</v>
      </c>
      <c r="CP33" s="365">
        <f>BQ33+CO33</f>
        <v>54</v>
      </c>
      <c r="CQ33" s="398">
        <f>R33*CQ$55</f>
        <v>66.49620801733478</v>
      </c>
      <c r="CR33" s="394">
        <f>CP33/CQ33</f>
        <v>0.81207638164754947</v>
      </c>
      <c r="CS33" s="372">
        <f>(CR33-CR$56)/CR$57</f>
        <v>-3.1822560036593631E-2</v>
      </c>
      <c r="CT33" s="398">
        <v>3</v>
      </c>
      <c r="CV33" s="373">
        <f t="shared" si="58"/>
        <v>0</v>
      </c>
      <c r="CW33" s="398">
        <f t="shared" si="59"/>
        <v>0</v>
      </c>
      <c r="CY33" s="398">
        <f t="shared" si="60"/>
        <v>0</v>
      </c>
      <c r="CZ33" s="398">
        <f t="shared" si="21"/>
        <v>0</v>
      </c>
      <c r="DA33" s="398"/>
      <c r="DB33" s="398"/>
      <c r="DC33" s="372">
        <f t="shared" si="61"/>
        <v>0.30702014718264831</v>
      </c>
      <c r="DD33" s="372"/>
      <c r="DE33" s="374"/>
      <c r="DF33" s="399">
        <f t="shared" si="23"/>
        <v>0</v>
      </c>
      <c r="DG33" s="397"/>
      <c r="DH33" s="397">
        <f t="shared" ref="DH33:DH52" si="76">(DF33-DF$53)/DF$54</f>
        <v>0.37754132425337183</v>
      </c>
      <c r="DI33" s="399">
        <v>3</v>
      </c>
      <c r="DJ33" s="399">
        <f>CT33+DI33</f>
        <v>6</v>
      </c>
      <c r="DK33" s="399">
        <f>R33*DJ$56</f>
        <v>9.1917659804983742</v>
      </c>
      <c r="DL33" s="395">
        <f>DJ33/DK33</f>
        <v>0.65275813295615281</v>
      </c>
      <c r="DM33" s="397">
        <f>(DL33-DK$57)/DK$58</f>
        <v>-0.23582813402282785</v>
      </c>
      <c r="DN33" s="397">
        <f>(0.6*CS33)+(0.4*DM33)</f>
        <v>-0.11342478963108732</v>
      </c>
      <c r="DO33" s="397"/>
      <c r="DP33" s="397">
        <f t="shared" ref="DP33:DP52" si="77">(0.6*CM33)+(0.4*DH33)</f>
        <v>0.10719812480627069</v>
      </c>
      <c r="DQ33" s="397">
        <f t="shared" si="69"/>
        <v>0.12767911999904921</v>
      </c>
      <c r="DR33" s="397"/>
      <c r="DX33" s="373"/>
      <c r="DY33" s="374"/>
      <c r="EC33" s="373">
        <v>0</v>
      </c>
      <c r="EE33" s="373">
        <f t="shared" si="66"/>
        <v>0</v>
      </c>
      <c r="EG33" s="373">
        <f t="shared" si="67"/>
        <v>0</v>
      </c>
      <c r="EH33" s="373">
        <f t="shared" si="27"/>
        <v>0</v>
      </c>
      <c r="EK33" s="400">
        <f t="shared" ref="EK33:EK52" si="78">(EH33-EH$53)/EH$54</f>
        <v>-0.10337202732806533</v>
      </c>
      <c r="EL33" s="401"/>
      <c r="EM33" s="400"/>
      <c r="ER33" s="372"/>
      <c r="ES33" s="397"/>
      <c r="ET33" s="372">
        <f t="shared" si="31"/>
        <v>3.5258661068203384E-2</v>
      </c>
      <c r="EU33" s="372">
        <f t="shared" si="32"/>
        <v>6.4318874883762409E-2</v>
      </c>
      <c r="EV33" s="374">
        <v>0</v>
      </c>
      <c r="EW33" s="374">
        <f>EC33+EV33</f>
        <v>0</v>
      </c>
      <c r="EX33" s="374">
        <f>R33*EX$55</f>
        <v>27477.040086673889</v>
      </c>
      <c r="EY33" s="395">
        <f>EW33/EX33</f>
        <v>0</v>
      </c>
      <c r="EZ33" s="397">
        <f>(EY33-EY$56)/EY$57</f>
        <v>-0.49209476354126175</v>
      </c>
      <c r="FA33" s="397">
        <f>(0.6*DN33)+(0.4*EZ33)</f>
        <v>-0.26489277919515708</v>
      </c>
      <c r="FB33" s="372"/>
    </row>
    <row r="34" spans="1:158" x14ac:dyDescent="0.25">
      <c r="A34" s="404" t="s">
        <v>111</v>
      </c>
      <c r="B34" s="404" t="s">
        <v>100</v>
      </c>
      <c r="C34" s="386">
        <f t="shared" si="0"/>
        <v>98</v>
      </c>
      <c r="D34" s="386">
        <v>96</v>
      </c>
      <c r="E34" s="386">
        <v>79</v>
      </c>
      <c r="F34" s="386">
        <v>19</v>
      </c>
      <c r="G34" s="386">
        <v>0</v>
      </c>
      <c r="H34" s="397">
        <v>-0.153</v>
      </c>
      <c r="I34" s="397">
        <v>-0.84461889415694547</v>
      </c>
      <c r="J34" s="397">
        <f t="shared" ref="J34:J42" si="79">(0.6*DW34)+(0.4*ER34)</f>
        <v>-0.24982004266338931</v>
      </c>
      <c r="K34" s="379"/>
      <c r="L34" s="391"/>
      <c r="M34" s="391"/>
      <c r="N34" s="379"/>
      <c r="O34" s="379"/>
      <c r="P34" s="391"/>
      <c r="Q34" s="391"/>
      <c r="R34" s="374">
        <v>74</v>
      </c>
      <c r="S34" s="379"/>
      <c r="T34" s="405"/>
      <c r="U34" s="405"/>
      <c r="V34" s="405"/>
      <c r="W34" s="379"/>
      <c r="X34" s="379"/>
      <c r="Y34" s="379"/>
      <c r="Z34" s="379"/>
      <c r="AA34" s="379"/>
      <c r="AB34" s="379"/>
      <c r="AC34" s="379"/>
      <c r="AD34" s="395"/>
      <c r="AE34" s="395"/>
      <c r="AF34" s="395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72"/>
      <c r="AR34" s="394"/>
      <c r="AS34" s="372"/>
      <c r="AT34" s="372"/>
      <c r="AU34" s="372"/>
      <c r="AV34" s="372"/>
      <c r="AW34" s="372"/>
      <c r="AX34" s="381"/>
      <c r="AY34" s="420"/>
      <c r="BB34" s="365">
        <v>48</v>
      </c>
      <c r="BC34" s="365">
        <v>47</v>
      </c>
      <c r="BD34" s="365">
        <f t="shared" ref="BD34:BD42" si="80">BB34-BC34</f>
        <v>1</v>
      </c>
      <c r="BE34" s="365">
        <v>67</v>
      </c>
      <c r="BF34" s="365">
        <v>52</v>
      </c>
      <c r="BG34" s="365">
        <v>80</v>
      </c>
      <c r="BH34" s="365">
        <v>46</v>
      </c>
      <c r="BJ34" s="373"/>
      <c r="BK34" s="373"/>
      <c r="BL34" s="373"/>
      <c r="BM34" s="372"/>
      <c r="BN34" s="372"/>
      <c r="BQ34" s="365">
        <v>66</v>
      </c>
      <c r="BR34" s="365">
        <f t="shared" si="10"/>
        <v>112</v>
      </c>
      <c r="BS34" s="373">
        <f t="shared" si="48"/>
        <v>219.41856000000001</v>
      </c>
      <c r="BT34" s="398">
        <f t="shared" si="49"/>
        <v>137.90265599999998</v>
      </c>
      <c r="BU34" s="398">
        <f t="shared" si="50"/>
        <v>79.634563200000002</v>
      </c>
      <c r="BV34" s="398">
        <f t="shared" si="14"/>
        <v>-107.41856000000001</v>
      </c>
      <c r="BW34" s="398">
        <f t="shared" si="15"/>
        <v>-33.634563200000002</v>
      </c>
      <c r="BX34" s="398">
        <f t="shared" si="16"/>
        <v>-57.902655999999979</v>
      </c>
      <c r="BY34" s="398">
        <f>D34*BF$56</f>
        <v>94.036809815950932</v>
      </c>
      <c r="BZ34" s="365">
        <v>93</v>
      </c>
      <c r="CA34" s="398">
        <f>BF34-BY34</f>
        <v>-42.036809815950932</v>
      </c>
      <c r="CB34" s="365">
        <f>BF34-BZ34</f>
        <v>-41</v>
      </c>
      <c r="CC34" s="372">
        <f t="shared" si="51"/>
        <v>-1.9519706002052315</v>
      </c>
      <c r="CD34" s="372">
        <f>(CA34-CA$53)/CA$54</f>
        <v>-1.9401816262918379</v>
      </c>
      <c r="CE34" s="372">
        <f>(CB34-CB$53)/CB$54</f>
        <v>-1.8742521392125413</v>
      </c>
      <c r="CF34" s="398">
        <v>68.849739</v>
      </c>
      <c r="CG34" s="365">
        <f t="shared" ref="CG34:CG42" si="81">BB34-BE34</f>
        <v>-19</v>
      </c>
      <c r="CH34" s="398">
        <f t="shared" ref="CH34:CH42" si="82">BC34-CF34</f>
        <v>-21.849739</v>
      </c>
      <c r="CI34" s="372">
        <v>-0.90600000000000003</v>
      </c>
      <c r="CJ34" s="372">
        <f t="shared" ref="CJ34:CJ42" si="83">(CH34-CH$54)/CH$55</f>
        <v>-1.1062337035018464</v>
      </c>
      <c r="CK34" s="365">
        <v>38</v>
      </c>
      <c r="CL34" s="372">
        <f t="shared" ref="CL34:CL52" si="84">(BV34-BV$53)/BV$54</f>
        <v>-2.008772983481744</v>
      </c>
      <c r="CM34" s="372">
        <f t="shared" si="75"/>
        <v>-1.6152780663922548</v>
      </c>
      <c r="CN34" s="365">
        <v>20</v>
      </c>
      <c r="CO34" s="365">
        <v>38</v>
      </c>
      <c r="CP34" s="365">
        <f>BQ34+CO34</f>
        <v>104</v>
      </c>
      <c r="CQ34" s="398">
        <f>R34*CQ$55</f>
        <v>175.73997833152762</v>
      </c>
      <c r="CR34" s="394">
        <f>CP34/CQ34</f>
        <v>0.59178338922864471</v>
      </c>
      <c r="CS34" s="372">
        <f>(CR34-CR$56)/CR$57</f>
        <v>-0.31622388052006539</v>
      </c>
      <c r="CT34" s="398">
        <v>14</v>
      </c>
      <c r="CU34" s="365">
        <f t="shared" si="20"/>
        <v>34</v>
      </c>
      <c r="CV34" s="373">
        <f t="shared" si="58"/>
        <v>68.370959999999997</v>
      </c>
      <c r="CW34" s="398">
        <f t="shared" si="59"/>
        <v>53.024188799999997</v>
      </c>
      <c r="CX34" s="365">
        <v>32</v>
      </c>
      <c r="CY34" s="398">
        <f t="shared" si="60"/>
        <v>67.982351999999992</v>
      </c>
      <c r="CZ34" s="398">
        <f t="shared" si="21"/>
        <v>-35.982351999999992</v>
      </c>
      <c r="DA34" s="398">
        <f>D34*CN$56</f>
        <v>33.472392638036808</v>
      </c>
      <c r="DB34" s="398">
        <f>CN34-DA34</f>
        <v>-13.472392638036808</v>
      </c>
      <c r="DC34" s="372">
        <f t="shared" si="61"/>
        <v>-1.5073963469082938</v>
      </c>
      <c r="DD34" s="372">
        <f>(DB34-DB$53)/DB$54</f>
        <v>-1.261234691878955</v>
      </c>
      <c r="DE34" s="374">
        <f t="shared" si="22"/>
        <v>-34.370959999999997</v>
      </c>
      <c r="DF34" s="399">
        <f t="shared" si="23"/>
        <v>-33.024188799999997</v>
      </c>
      <c r="DG34" s="397">
        <f t="shared" ref="DG34:DG52" si="85">(DE34-DE$53)/DE$54</f>
        <v>-1.2064528044132061</v>
      </c>
      <c r="DH34" s="397">
        <f t="shared" si="76"/>
        <v>-1.4377250738299168</v>
      </c>
      <c r="DI34" s="399">
        <v>7</v>
      </c>
      <c r="DJ34" s="399">
        <f>CT34+DI34</f>
        <v>21</v>
      </c>
      <c r="DK34" s="399">
        <f>R34*DJ$56</f>
        <v>24.29252437703142</v>
      </c>
      <c r="DL34" s="395">
        <f>DJ34/DK34</f>
        <v>0.86446347337436447</v>
      </c>
      <c r="DM34" s="397">
        <f>(DL34-DK$57)/DK$58</f>
        <v>-0.13002644814222852</v>
      </c>
      <c r="DN34" s="397">
        <f>(0.6*CS34)+(0.4*DM34)</f>
        <v>-0.24174490756893063</v>
      </c>
      <c r="DO34" s="397">
        <f t="shared" ref="DO34:DO52" si="86">(0.6*CL34)+(0.4*DG34)</f>
        <v>-1.6878449118543288</v>
      </c>
      <c r="DP34" s="397">
        <f t="shared" si="77"/>
        <v>-1.5442568693673195</v>
      </c>
      <c r="DQ34" s="397">
        <f t="shared" si="69"/>
        <v>-1.7741408988864564</v>
      </c>
      <c r="DR34" s="397">
        <f>(0.6*CD34)+(0.4*DD34)</f>
        <v>-1.6686028525266847</v>
      </c>
      <c r="DS34" s="365">
        <v>31</v>
      </c>
      <c r="DT34" s="365">
        <f t="shared" ref="DT34:DT42" si="87">CK34-DS34</f>
        <v>7</v>
      </c>
      <c r="DU34" s="372">
        <v>-0.78</v>
      </c>
      <c r="DV34" s="372">
        <v>-0.85599999999999998</v>
      </c>
      <c r="DW34" s="372">
        <f t="shared" ref="DW34:DW42" si="88">(0.6*CJ34)+(0.4*DU34)</f>
        <v>-0.97574022210110789</v>
      </c>
      <c r="DX34" s="373">
        <v>126921</v>
      </c>
      <c r="DY34" s="374">
        <v>126921</v>
      </c>
      <c r="DZ34" s="365">
        <v>75723</v>
      </c>
      <c r="EA34" s="373">
        <v>52725</v>
      </c>
      <c r="EB34" s="373">
        <v>58601</v>
      </c>
      <c r="EC34" s="373">
        <v>5815</v>
      </c>
      <c r="ED34" s="373">
        <f t="shared" si="24"/>
        <v>58540</v>
      </c>
      <c r="EE34" s="373">
        <f t="shared" si="66"/>
        <v>58113.206400000003</v>
      </c>
      <c r="EF34" s="373">
        <f>D34*EA$55</f>
        <v>28299.092024539881</v>
      </c>
      <c r="EG34" s="373">
        <f t="shared" si="67"/>
        <v>63360</v>
      </c>
      <c r="EH34" s="373">
        <f t="shared" si="27"/>
        <v>-4759</v>
      </c>
      <c r="EI34" s="373">
        <f t="shared" si="28"/>
        <v>426.79359999999724</v>
      </c>
      <c r="EJ34" s="373">
        <f>EA34-EF34</f>
        <v>24425.907975460119</v>
      </c>
      <c r="EK34" s="400">
        <f t="shared" si="78"/>
        <v>-0.16153584328141177</v>
      </c>
      <c r="EL34" s="401">
        <f>(EI34-EI$53)/EI$54</f>
        <v>-0.15703978790342282</v>
      </c>
      <c r="EM34" s="403">
        <f>(EJ34-EJ$53)/EJ$54</f>
        <v>0.8088340840487771</v>
      </c>
      <c r="EN34" s="373">
        <v>76265.486600000004</v>
      </c>
      <c r="EO34" s="365">
        <f t="shared" ref="EO34:EO42" si="89">DX34-DZ34</f>
        <v>51198</v>
      </c>
      <c r="EP34" s="373">
        <f t="shared" si="74"/>
        <v>50655.513399999996</v>
      </c>
      <c r="EQ34" s="372">
        <v>0.90100000000000002</v>
      </c>
      <c r="ER34" s="372">
        <f t="shared" ref="ER34:ER42" si="90">(EP34-EP$54)/EP$55</f>
        <v>0.83906022649318845</v>
      </c>
      <c r="ES34" s="397">
        <f t="shared" ref="ES34:ES42" si="91">(0.6*DR34)+(0.4*EM34)</f>
        <v>-0.67762807789649981</v>
      </c>
      <c r="ET34" s="372">
        <f t="shared" si="31"/>
        <v>-1.1290988766444385</v>
      </c>
      <c r="EU34" s="372">
        <f t="shared" si="32"/>
        <v>-0.60302048800088071</v>
      </c>
      <c r="EV34" s="374">
        <v>58520</v>
      </c>
      <c r="EW34" s="374">
        <f>EC34+EV34</f>
        <v>64335</v>
      </c>
      <c r="EX34" s="374">
        <f>R34*EX$55</f>
        <v>72617.891657638131</v>
      </c>
      <c r="EY34" s="395">
        <f>EW34/EX34</f>
        <v>0.88593869267523806</v>
      </c>
      <c r="EZ34" s="397">
        <f>(EY34-EY$56)/EY$57</f>
        <v>0.29640360898346696</v>
      </c>
      <c r="FA34" s="397">
        <f>(0.6*DN34)+(0.4*EZ34)</f>
        <v>-2.6485500947971599E-2</v>
      </c>
      <c r="FB34" s="372">
        <f t="shared" ref="FB34:FB52" si="92">(0.6*DO34)+(0.4*EL34)</f>
        <v>-1.0755228622739665</v>
      </c>
    </row>
    <row r="35" spans="1:158" x14ac:dyDescent="0.25">
      <c r="A35" s="385" t="s">
        <v>111</v>
      </c>
      <c r="B35" s="385" t="s">
        <v>107</v>
      </c>
      <c r="C35" s="386">
        <v>7</v>
      </c>
      <c r="D35" s="386">
        <v>5</v>
      </c>
      <c r="E35" s="386">
        <v>7</v>
      </c>
      <c r="F35" s="386">
        <v>0</v>
      </c>
      <c r="G35" s="386">
        <v>15</v>
      </c>
      <c r="H35" s="397">
        <v>-8.6999999999999994E-2</v>
      </c>
      <c r="I35" s="397">
        <v>1.4588523078287067E-2</v>
      </c>
      <c r="J35" s="397">
        <f t="shared" si="79"/>
        <v>-9.1734409380660048E-2</v>
      </c>
      <c r="K35" s="405"/>
      <c r="L35" s="391" t="e">
        <f>C34*Q35</f>
        <v>#REF!</v>
      </c>
      <c r="M35" s="391"/>
      <c r="N35" s="379"/>
      <c r="O35" s="379"/>
      <c r="P35" s="391"/>
      <c r="Q35" s="391" t="e">
        <f>#REF!/AZ2</f>
        <v>#REF!</v>
      </c>
      <c r="R35" s="374">
        <v>5</v>
      </c>
      <c r="S35" s="379"/>
      <c r="T35" s="405">
        <v>0</v>
      </c>
      <c r="U35" s="405"/>
      <c r="V35" s="405"/>
      <c r="W35" s="379"/>
      <c r="X35" s="379"/>
      <c r="Y35" s="379"/>
      <c r="Z35" s="379"/>
      <c r="AA35" s="379">
        <v>0</v>
      </c>
      <c r="AB35" s="379"/>
      <c r="AC35" s="379"/>
      <c r="AD35" s="395"/>
      <c r="AE35" s="395"/>
      <c r="AF35" s="395"/>
      <c r="AG35" s="394" t="e">
        <f>(0.6*AJ35)+(0.4*#REF!)</f>
        <v>#REF!</v>
      </c>
      <c r="AH35" s="394">
        <v>1.0129999999999999</v>
      </c>
      <c r="AI35" s="394">
        <f>AH35/G35</f>
        <v>6.753333333333332E-2</v>
      </c>
      <c r="AJ35" s="394">
        <f>AI35/AI54</f>
        <v>4.3527461739269586E-2</v>
      </c>
      <c r="AK35" s="394"/>
      <c r="AL35" s="394"/>
      <c r="AM35" s="394"/>
      <c r="AN35" s="394"/>
      <c r="AO35" s="394"/>
      <c r="AP35" s="394"/>
      <c r="AQ35" s="372"/>
      <c r="AR35" s="394"/>
      <c r="AS35" s="372"/>
      <c r="AT35" s="372"/>
      <c r="AU35" s="372"/>
      <c r="AV35" s="372"/>
      <c r="AW35" s="372"/>
      <c r="AX35" s="381"/>
      <c r="AY35" s="420"/>
      <c r="BB35" s="365">
        <v>4</v>
      </c>
      <c r="BC35" s="365">
        <v>4</v>
      </c>
      <c r="BD35" s="365">
        <f t="shared" si="80"/>
        <v>0</v>
      </c>
      <c r="BE35" s="365">
        <v>5</v>
      </c>
      <c r="BF35" s="365">
        <v>4</v>
      </c>
      <c r="BG35" s="365">
        <v>7</v>
      </c>
      <c r="BH35" s="365">
        <v>4</v>
      </c>
      <c r="BJ35" s="373">
        <f>BM35*BP$4</f>
        <v>9066.3821936817712</v>
      </c>
      <c r="BK35" s="373">
        <f>AVERAGE(T35,AA35,BJ35)</f>
        <v>3022.1273978939239</v>
      </c>
      <c r="BL35" s="451">
        <f>BK35-(BN35*BK$55)</f>
        <v>14063.471643428211</v>
      </c>
      <c r="BM35" s="372">
        <f>R35*BN35</f>
        <v>0.61198183701410935</v>
      </c>
      <c r="BN35" s="372">
        <f>FA35/BP3</f>
        <v>0.12239636740282187</v>
      </c>
      <c r="BQ35" s="365">
        <v>22</v>
      </c>
      <c r="BR35" s="365">
        <f t="shared" si="10"/>
        <v>26</v>
      </c>
      <c r="BS35" s="373">
        <f t="shared" si="48"/>
        <v>11.428050000000001</v>
      </c>
      <c r="BT35" s="398">
        <f t="shared" si="49"/>
        <v>7.1824300000000001</v>
      </c>
      <c r="BU35" s="398">
        <f t="shared" si="50"/>
        <v>4.1476334999999995</v>
      </c>
      <c r="BV35" s="398">
        <f t="shared" si="14"/>
        <v>14.571949999999999</v>
      </c>
      <c r="BW35" s="398">
        <f t="shared" si="15"/>
        <v>-0.14763349999999953</v>
      </c>
      <c r="BX35" s="398">
        <f t="shared" si="16"/>
        <v>-0.18243000000000009</v>
      </c>
      <c r="BY35" s="398">
        <f>D35*BF$56</f>
        <v>4.8977505112474438</v>
      </c>
      <c r="BZ35" s="365">
        <v>5</v>
      </c>
      <c r="CA35" s="398">
        <f>BF35-BY35</f>
        <v>-0.89775051124744376</v>
      </c>
      <c r="CB35" s="365">
        <f>BF35-BZ35</f>
        <v>-1</v>
      </c>
      <c r="CC35" s="372">
        <f t="shared" si="51"/>
        <v>1.9429146478383401E-3</v>
      </c>
      <c r="CD35" s="372">
        <f>(CA35-CA$53)/CA$54</f>
        <v>-3.9589094229148705E-2</v>
      </c>
      <c r="CE35" s="372">
        <f>(CB35-CB$53)/CB$54</f>
        <v>-2.3926623053777119E-2</v>
      </c>
      <c r="CF35" s="398">
        <v>4.9178389999999998</v>
      </c>
      <c r="CG35" s="365">
        <f t="shared" si="81"/>
        <v>-1</v>
      </c>
      <c r="CH35" s="398">
        <f t="shared" si="82"/>
        <v>-0.91783899999999985</v>
      </c>
      <c r="CI35" s="372">
        <v>-0.20499999999999999</v>
      </c>
      <c r="CJ35" s="372">
        <f t="shared" si="83"/>
        <v>-0.1879680543498829</v>
      </c>
      <c r="CK35" s="365">
        <v>16</v>
      </c>
      <c r="CL35" s="372">
        <f t="shared" si="84"/>
        <v>0.2563275498229497</v>
      </c>
      <c r="CM35" s="372">
        <f t="shared" si="75"/>
        <v>-7.9800121448504818E-2</v>
      </c>
      <c r="CN35" s="365">
        <v>2</v>
      </c>
      <c r="CO35" s="365">
        <v>16</v>
      </c>
      <c r="CP35" s="365">
        <f>BQ35+CO35</f>
        <v>38</v>
      </c>
      <c r="CQ35" s="398">
        <f>R35*CQ$55</f>
        <v>11.874322860238353</v>
      </c>
      <c r="CR35" s="394">
        <f>CP35/CQ35</f>
        <v>3.200182481751825</v>
      </c>
      <c r="CS35" s="387">
        <f>(CR35-CR$56)/CR$57</f>
        <v>3.0512556662229771</v>
      </c>
      <c r="CT35" s="398">
        <v>1</v>
      </c>
      <c r="CU35" s="365">
        <f t="shared" si="20"/>
        <v>3</v>
      </c>
      <c r="CV35" s="373">
        <f t="shared" si="58"/>
        <v>3.5609875000000004</v>
      </c>
      <c r="CW35" s="398">
        <f t="shared" si="59"/>
        <v>2.7616765000000001</v>
      </c>
      <c r="CX35" s="365">
        <v>3</v>
      </c>
      <c r="CY35" s="398">
        <f t="shared" si="60"/>
        <v>3.5407475000000002</v>
      </c>
      <c r="CZ35" s="398">
        <f t="shared" si="21"/>
        <v>-0.54074750000000016</v>
      </c>
      <c r="DA35" s="398">
        <f>D35*CN$56</f>
        <v>1.7433537832310839</v>
      </c>
      <c r="DB35" s="398">
        <f>CN35-DA35</f>
        <v>0.25664621676891608</v>
      </c>
      <c r="DC35" s="372">
        <f t="shared" si="61"/>
        <v>0.27975285839790065</v>
      </c>
      <c r="DD35" s="372">
        <f>(DB35-DB$53)/DB$54</f>
        <v>2.4026252858349851E-2</v>
      </c>
      <c r="DE35" s="374">
        <f t="shared" si="22"/>
        <v>-0.56098750000000042</v>
      </c>
      <c r="DF35" s="399">
        <f t="shared" si="23"/>
        <v>-0.76167650000000009</v>
      </c>
      <c r="DG35" s="397">
        <f t="shared" si="85"/>
        <v>0.35984621407944162</v>
      </c>
      <c r="DH35" s="397">
        <f t="shared" si="76"/>
        <v>0.33567365673750277</v>
      </c>
      <c r="DI35" s="399">
        <v>0</v>
      </c>
      <c r="DJ35" s="399">
        <f>CT35+DI35</f>
        <v>1</v>
      </c>
      <c r="DK35" s="399">
        <f>R35*DJ$56</f>
        <v>1.6413867822318526</v>
      </c>
      <c r="DL35" s="395">
        <f>DJ35/DK35</f>
        <v>0.60924092409240926</v>
      </c>
      <c r="DM35" s="397">
        <f>(DL35-DK$57)/DK$58</f>
        <v>-0.25757625834272885</v>
      </c>
      <c r="DN35" s="387">
        <f>(0.6*CS35)+(0.4*DM35)</f>
        <v>1.7277228963966946</v>
      </c>
      <c r="DO35" s="397">
        <f t="shared" si="86"/>
        <v>0.29773501552554649</v>
      </c>
      <c r="DP35" s="397">
        <f t="shared" si="77"/>
        <v>8.6389389825898222E-2</v>
      </c>
      <c r="DQ35" s="397">
        <f t="shared" si="69"/>
        <v>0.11306689214786327</v>
      </c>
      <c r="DR35" s="397">
        <f>(0.6*CD35)+(0.4*DD35)</f>
        <v>-1.4142955394149281E-2</v>
      </c>
      <c r="DS35" s="365">
        <v>2</v>
      </c>
      <c r="DT35" s="365">
        <f t="shared" si="87"/>
        <v>14</v>
      </c>
      <c r="DU35" s="372">
        <v>-5.3999999999999999E-2</v>
      </c>
      <c r="DV35" s="372">
        <v>-0.14399999999999999</v>
      </c>
      <c r="DW35" s="372">
        <f t="shared" si="88"/>
        <v>-0.13438083260992972</v>
      </c>
      <c r="DX35" s="373">
        <v>0</v>
      </c>
      <c r="DY35" s="374">
        <v>0</v>
      </c>
      <c r="DZ35" s="365">
        <v>803</v>
      </c>
      <c r="EA35" s="373">
        <v>4156</v>
      </c>
      <c r="EB35" s="373">
        <v>4156</v>
      </c>
      <c r="EC35" s="373">
        <v>0</v>
      </c>
      <c r="ED35" s="373">
        <f t="shared" si="24"/>
        <v>4156</v>
      </c>
      <c r="EE35" s="373">
        <f t="shared" si="66"/>
        <v>3026.7295000000004</v>
      </c>
      <c r="EF35" s="373">
        <f>D35*EA$55</f>
        <v>1473.9110429447853</v>
      </c>
      <c r="EG35" s="373">
        <f t="shared" si="67"/>
        <v>3300</v>
      </c>
      <c r="EH35" s="373">
        <f t="shared" si="27"/>
        <v>856</v>
      </c>
      <c r="EI35" s="373">
        <f t="shared" si="28"/>
        <v>1129.2704999999996</v>
      </c>
      <c r="EJ35" s="373">
        <f>EA35-EF35</f>
        <v>2682.0889570552145</v>
      </c>
      <c r="EK35" s="400">
        <f t="shared" si="78"/>
        <v>-9.291011800760629E-2</v>
      </c>
      <c r="EL35" s="401">
        <f>(EI35-EI$53)/EI$54</f>
        <v>-0.14460504974182578</v>
      </c>
      <c r="EM35" s="403">
        <f>(EJ35-EJ$53)/EJ$54</f>
        <v>8.6010164749497575E-2</v>
      </c>
      <c r="EN35" s="373">
        <v>856.69269999999995</v>
      </c>
      <c r="EO35" s="365">
        <f t="shared" si="89"/>
        <v>-803</v>
      </c>
      <c r="EP35" s="373">
        <f t="shared" si="74"/>
        <v>-856.69269999999995</v>
      </c>
      <c r="EQ35" s="372">
        <v>0</v>
      </c>
      <c r="ER35" s="372">
        <f t="shared" si="90"/>
        <v>-2.7764774536755538E-2</v>
      </c>
      <c r="ES35" s="397">
        <f t="shared" si="91"/>
        <v>2.5918292663309465E-2</v>
      </c>
      <c r="ET35" s="372">
        <f t="shared" si="31"/>
        <v>3.0676088085675443E-2</v>
      </c>
      <c r="EU35" s="372">
        <f t="shared" si="32"/>
        <v>8.6237699795337963E-2</v>
      </c>
      <c r="EV35" s="374">
        <v>0</v>
      </c>
      <c r="EW35" s="374">
        <f>EC35+EV35</f>
        <v>0</v>
      </c>
      <c r="EX35" s="374">
        <f>R35*EX$55</f>
        <v>4906.6143011917657</v>
      </c>
      <c r="EY35" s="395">
        <f>EW35/EX35</f>
        <v>0</v>
      </c>
      <c r="EZ35" s="397">
        <f>(EY35-EY$56)/EY$57</f>
        <v>-0.49209476354126175</v>
      </c>
      <c r="FA35" s="387">
        <f>(0.6*DN35)+(0.4*EZ35)</f>
        <v>0.83979583242151212</v>
      </c>
      <c r="FB35" s="372">
        <f t="shared" si="92"/>
        <v>0.12079898941859757</v>
      </c>
    </row>
    <row r="36" spans="1:158" hidden="1" x14ac:dyDescent="0.25">
      <c r="A36" s="385" t="s">
        <v>114</v>
      </c>
      <c r="B36" s="385" t="s">
        <v>116</v>
      </c>
      <c r="C36" s="386">
        <v>5</v>
      </c>
      <c r="D36" s="409">
        <v>0</v>
      </c>
      <c r="E36" s="421">
        <v>5</v>
      </c>
      <c r="F36" s="421">
        <v>0</v>
      </c>
      <c r="G36" s="365">
        <v>8</v>
      </c>
      <c r="H36" s="397">
        <v>-0.109</v>
      </c>
      <c r="I36" s="397">
        <v>0</v>
      </c>
      <c r="J36" s="397">
        <f t="shared" si="79"/>
        <v>-0.1232272329210564</v>
      </c>
      <c r="K36" s="405"/>
      <c r="L36" s="391"/>
      <c r="M36" s="391"/>
      <c r="N36" s="379"/>
      <c r="O36" s="379"/>
      <c r="P36" s="391"/>
      <c r="Q36" s="391"/>
      <c r="R36" s="374"/>
      <c r="S36" s="379"/>
      <c r="T36" s="405"/>
      <c r="U36" s="405"/>
      <c r="V36" s="405"/>
      <c r="W36" s="379"/>
      <c r="X36" s="379"/>
      <c r="Y36" s="379"/>
      <c r="Z36" s="379"/>
      <c r="AA36" s="379"/>
      <c r="AB36" s="379"/>
      <c r="AC36" s="379"/>
      <c r="AD36" s="395"/>
      <c r="AE36" s="395"/>
      <c r="AF36" s="395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72"/>
      <c r="AR36" s="394"/>
      <c r="AS36" s="372"/>
      <c r="AT36" s="372"/>
      <c r="AU36" s="372"/>
      <c r="AV36" s="372"/>
      <c r="AW36" s="372"/>
      <c r="BB36" s="365">
        <v>2</v>
      </c>
      <c r="BC36" s="365">
        <v>2</v>
      </c>
      <c r="BD36" s="365">
        <f t="shared" si="80"/>
        <v>0</v>
      </c>
      <c r="BE36" s="365">
        <v>3</v>
      </c>
      <c r="BJ36" s="373"/>
      <c r="BK36" s="373"/>
      <c r="BL36" s="373"/>
      <c r="BM36" s="372"/>
      <c r="BN36" s="372"/>
      <c r="BR36" s="365">
        <f t="shared" si="10"/>
        <v>0</v>
      </c>
      <c r="BS36" s="373">
        <f t="shared" si="48"/>
        <v>0</v>
      </c>
      <c r="BT36" s="398">
        <f t="shared" si="49"/>
        <v>0</v>
      </c>
      <c r="BU36" s="398">
        <f t="shared" si="50"/>
        <v>0</v>
      </c>
      <c r="BV36" s="398">
        <f t="shared" si="14"/>
        <v>0</v>
      </c>
      <c r="BW36" s="398">
        <f t="shared" si="15"/>
        <v>0</v>
      </c>
      <c r="BX36" s="398">
        <f t="shared" si="16"/>
        <v>0</v>
      </c>
      <c r="BY36" s="398"/>
      <c r="CC36" s="372">
        <f t="shared" si="51"/>
        <v>8.1184352099831561E-3</v>
      </c>
      <c r="CD36" s="372"/>
      <c r="CF36" s="398">
        <v>3.5127419999999998</v>
      </c>
      <c r="CG36" s="365">
        <f t="shared" si="81"/>
        <v>-1</v>
      </c>
      <c r="CH36" s="398">
        <f t="shared" si="82"/>
        <v>-1.5127419999999998</v>
      </c>
      <c r="CI36" s="372">
        <v>-0.20499999999999999</v>
      </c>
      <c r="CJ36" s="372">
        <f t="shared" si="83"/>
        <v>-0.21406597137974881</v>
      </c>
      <c r="CK36" s="365">
        <v>0</v>
      </c>
      <c r="CL36" s="372">
        <f t="shared" si="84"/>
        <v>-1.4242117574041502E-2</v>
      </c>
      <c r="CM36" s="372">
        <f t="shared" si="75"/>
        <v>-7.3030674825130065E-2</v>
      </c>
      <c r="CQ36" s="398">
        <f t="shared" si="34"/>
        <v>0</v>
      </c>
      <c r="CR36" s="394" t="e">
        <f t="shared" si="35"/>
        <v>#DIV/0!</v>
      </c>
      <c r="CS36" s="372" t="e">
        <f t="shared" si="36"/>
        <v>#DIV/0!</v>
      </c>
      <c r="CT36" s="398"/>
      <c r="CU36" s="365">
        <f t="shared" si="20"/>
        <v>0</v>
      </c>
      <c r="CV36" s="373">
        <f t="shared" si="58"/>
        <v>0</v>
      </c>
      <c r="CW36" s="398">
        <f t="shared" si="59"/>
        <v>0</v>
      </c>
      <c r="CY36" s="398">
        <f t="shared" si="60"/>
        <v>0</v>
      </c>
      <c r="CZ36" s="398">
        <f t="shared" si="21"/>
        <v>0</v>
      </c>
      <c r="DA36" s="398"/>
      <c r="DB36" s="398"/>
      <c r="DC36" s="372">
        <f t="shared" si="61"/>
        <v>0.30702014718264831</v>
      </c>
      <c r="DD36" s="372"/>
      <c r="DE36" s="374">
        <f t="shared" si="22"/>
        <v>0</v>
      </c>
      <c r="DF36" s="399">
        <f t="shared" si="23"/>
        <v>0</v>
      </c>
      <c r="DG36" s="397">
        <f t="shared" si="85"/>
        <v>0.38583482352408538</v>
      </c>
      <c r="DH36" s="397">
        <f t="shared" si="76"/>
        <v>0.37754132425337183</v>
      </c>
      <c r="DI36" s="399"/>
      <c r="DJ36" s="399"/>
      <c r="DK36" s="399">
        <f t="shared" si="37"/>
        <v>0</v>
      </c>
      <c r="DL36" s="395" t="e">
        <f t="shared" si="38"/>
        <v>#DIV/0!</v>
      </c>
      <c r="DM36" s="397" t="e">
        <f t="shared" si="39"/>
        <v>#DIV/0!</v>
      </c>
      <c r="DN36" s="397" t="e">
        <f t="shared" si="40"/>
        <v>#DIV/0!</v>
      </c>
      <c r="DO36" s="397">
        <f t="shared" si="86"/>
        <v>0.14578865886520925</v>
      </c>
      <c r="DP36" s="397">
        <f t="shared" si="77"/>
        <v>0.10719812480627069</v>
      </c>
      <c r="DQ36" s="397">
        <f t="shared" si="69"/>
        <v>0.12767911999904921</v>
      </c>
      <c r="DR36" s="397"/>
      <c r="DS36" s="365">
        <v>2</v>
      </c>
      <c r="DT36" s="365">
        <f t="shared" si="87"/>
        <v>-2</v>
      </c>
      <c r="DU36" s="372">
        <v>-0.157</v>
      </c>
      <c r="DV36" s="372">
        <v>-0.186</v>
      </c>
      <c r="DW36" s="372">
        <f t="shared" si="88"/>
        <v>-0.19123958282784931</v>
      </c>
      <c r="DX36" s="373">
        <v>0</v>
      </c>
      <c r="DY36" s="374">
        <v>0</v>
      </c>
      <c r="DZ36" s="365">
        <v>450</v>
      </c>
      <c r="ED36" s="373">
        <f t="shared" si="24"/>
        <v>0</v>
      </c>
      <c r="EE36" s="373">
        <f t="shared" si="66"/>
        <v>0</v>
      </c>
      <c r="EG36" s="373">
        <f t="shared" si="67"/>
        <v>0</v>
      </c>
      <c r="EH36" s="373">
        <f t="shared" si="27"/>
        <v>0</v>
      </c>
      <c r="EI36" s="373">
        <f t="shared" si="28"/>
        <v>0</v>
      </c>
      <c r="EK36" s="400">
        <f t="shared" si="78"/>
        <v>-0.10337202732806533</v>
      </c>
      <c r="EL36" s="401">
        <f t="shared" ref="EL36:EL52" si="93">(EI36-EI$53)/EI$54</f>
        <v>-0.16459457961977011</v>
      </c>
      <c r="EM36" s="400"/>
      <c r="EN36" s="373">
        <v>467.0899</v>
      </c>
      <c r="EO36" s="365">
        <f t="shared" si="89"/>
        <v>-450</v>
      </c>
      <c r="EP36" s="373">
        <f t="shared" si="74"/>
        <v>-467.0899</v>
      </c>
      <c r="EQ36" s="372">
        <v>6.0000000000000001E-3</v>
      </c>
      <c r="ER36" s="372">
        <f t="shared" si="90"/>
        <v>-2.120870806086704E-2</v>
      </c>
      <c r="ES36" s="397">
        <f t="shared" si="91"/>
        <v>0</v>
      </c>
      <c r="ET36" s="372">
        <f t="shared" si="31"/>
        <v>3.5258661068203384E-2</v>
      </c>
      <c r="EU36" s="372">
        <f t="shared" si="32"/>
        <v>6.4318874883762409E-2</v>
      </c>
      <c r="EV36" s="374"/>
      <c r="EW36" s="374"/>
      <c r="EX36" s="374">
        <f t="shared" si="44"/>
        <v>0</v>
      </c>
      <c r="EY36" s="395" t="e">
        <f t="shared" si="45"/>
        <v>#DIV/0!</v>
      </c>
      <c r="EZ36" s="397" t="e">
        <f t="shared" si="46"/>
        <v>#DIV/0!</v>
      </c>
      <c r="FA36" s="397" t="e">
        <f t="shared" si="47"/>
        <v>#DIV/0!</v>
      </c>
      <c r="FB36" s="372">
        <f t="shared" si="92"/>
        <v>2.16353634712175E-2</v>
      </c>
    </row>
    <row r="37" spans="1:158" x14ac:dyDescent="0.25">
      <c r="A37" s="404" t="s">
        <v>114</v>
      </c>
      <c r="B37" s="404" t="s">
        <v>100</v>
      </c>
      <c r="C37" s="386">
        <v>187</v>
      </c>
      <c r="D37" s="386">
        <v>164</v>
      </c>
      <c r="E37" s="422">
        <v>153</v>
      </c>
      <c r="F37" s="422">
        <v>34</v>
      </c>
      <c r="G37" s="365">
        <v>19</v>
      </c>
      <c r="H37" s="397">
        <v>-1.403</v>
      </c>
      <c r="I37" s="397">
        <v>-1.3443515792625098</v>
      </c>
      <c r="J37" s="397">
        <f t="shared" si="79"/>
        <v>-1.18101090322924</v>
      </c>
      <c r="K37" s="379"/>
      <c r="L37" s="391"/>
      <c r="M37" s="391"/>
      <c r="N37" s="379"/>
      <c r="O37" s="379"/>
      <c r="P37" s="391"/>
      <c r="Q37" s="391"/>
      <c r="R37" s="374">
        <v>97</v>
      </c>
      <c r="S37" s="379">
        <v>0</v>
      </c>
      <c r="T37" s="405">
        <v>0</v>
      </c>
      <c r="U37" s="405"/>
      <c r="V37" s="405"/>
      <c r="W37" s="379"/>
      <c r="X37" s="379"/>
      <c r="Y37" s="379">
        <f>AB37*AY$24</f>
        <v>186591.42952386182</v>
      </c>
      <c r="Z37" s="379">
        <f>AVERAGE(S37,T37,Y37)</f>
        <v>62197.143174620607</v>
      </c>
      <c r="AA37" s="393">
        <f>Z37-(AQ37*Z$55)</f>
        <v>73279.928525278199</v>
      </c>
      <c r="AB37" s="379">
        <f>D37*AQ37</f>
        <v>39.911153359186741</v>
      </c>
      <c r="AC37" s="379"/>
      <c r="AD37" s="395"/>
      <c r="AE37" s="395"/>
      <c r="AF37" s="395"/>
      <c r="AG37" s="394" t="e">
        <f>(0.6*AJ37)+(0.4*#REF!)</f>
        <v>#REF!</v>
      </c>
      <c r="AH37" s="394">
        <v>1.1919999999999999</v>
      </c>
      <c r="AI37" s="394">
        <f>AH37/G37</f>
        <v>6.273684210526316E-2</v>
      </c>
      <c r="AJ37" s="394">
        <f>AI37/AI54</f>
        <v>4.0435964872351036E-2</v>
      </c>
      <c r="AK37" s="394"/>
      <c r="AL37" s="394"/>
      <c r="AM37" s="394"/>
      <c r="AN37" s="394"/>
      <c r="AO37" s="394"/>
      <c r="AP37" s="394"/>
      <c r="AQ37" s="372">
        <f>FB37/BA$30</f>
        <v>0.24336069121455331</v>
      </c>
      <c r="AR37" s="394"/>
      <c r="AS37" s="372"/>
      <c r="AT37" s="372"/>
      <c r="AU37" s="372"/>
      <c r="AV37" s="372"/>
      <c r="AW37" s="372"/>
      <c r="BB37" s="365">
        <v>167</v>
      </c>
      <c r="BC37" s="365">
        <v>168</v>
      </c>
      <c r="BD37" s="365">
        <f t="shared" si="80"/>
        <v>-1</v>
      </c>
      <c r="BE37" s="365">
        <v>127</v>
      </c>
      <c r="BF37" s="365">
        <v>156</v>
      </c>
      <c r="BG37" s="365">
        <v>247</v>
      </c>
      <c r="BH37" s="365">
        <v>138</v>
      </c>
      <c r="BJ37" s="373">
        <f>BM37*BP$4</f>
        <v>368777.47424620728</v>
      </c>
      <c r="BK37" s="373">
        <f>AVERAGE(T37,AA37,BJ37)</f>
        <v>147352.46759049516</v>
      </c>
      <c r="BL37" s="451">
        <f>BK37-(BN37*BK$55)</f>
        <v>170502.4456227801</v>
      </c>
      <c r="BM37" s="372">
        <f>R37*BN37</f>
        <v>24.892521770800041</v>
      </c>
      <c r="BN37" s="372">
        <f>FA37/BP3</f>
        <v>0.25662393578144371</v>
      </c>
      <c r="BQ37" s="365">
        <v>239</v>
      </c>
      <c r="BR37" s="365">
        <f t="shared" si="10"/>
        <v>377</v>
      </c>
      <c r="BS37" s="373">
        <f t="shared" si="48"/>
        <v>374.84004000000004</v>
      </c>
      <c r="BT37" s="398">
        <f t="shared" si="49"/>
        <v>235.58370399999998</v>
      </c>
      <c r="BU37" s="398">
        <f t="shared" si="50"/>
        <v>136.04237879999999</v>
      </c>
      <c r="BV37" s="398">
        <f t="shared" si="14"/>
        <v>2.1599599999999555</v>
      </c>
      <c r="BW37" s="398">
        <f t="shared" si="15"/>
        <v>1.9576212000000055</v>
      </c>
      <c r="BX37" s="398">
        <f t="shared" si="16"/>
        <v>11.416296000000017</v>
      </c>
      <c r="BY37" s="398">
        <f t="shared" ref="BY37:BY42" si="94">D37*BF$56</f>
        <v>160.64621676891616</v>
      </c>
      <c r="BZ37" s="365">
        <v>159</v>
      </c>
      <c r="CA37" s="398">
        <f t="shared" ref="CA37:CA42" si="95">BF37-BY37</f>
        <v>-4.6462167689161618</v>
      </c>
      <c r="CB37" s="365">
        <f t="shared" ref="CB37:CB42" si="96">BF37-BZ37</f>
        <v>-3</v>
      </c>
      <c r="CC37" s="387">
        <f t="shared" si="51"/>
        <v>0.39457664214706417</v>
      </c>
      <c r="CD37" s="372">
        <f t="shared" ref="CD37:CE42" si="97">(CA37-CA$53)/CA$54</f>
        <v>-0.21276531887849573</v>
      </c>
      <c r="CE37" s="372">
        <f t="shared" si="97"/>
        <v>-0.11644289886171534</v>
      </c>
      <c r="CF37" s="398">
        <v>131.376543</v>
      </c>
      <c r="CG37" s="365">
        <f t="shared" si="81"/>
        <v>40</v>
      </c>
      <c r="CH37" s="398">
        <f t="shared" si="82"/>
        <v>36.623457000000002</v>
      </c>
      <c r="CI37" s="372">
        <v>1.3919999999999999</v>
      </c>
      <c r="CJ37" s="372">
        <f t="shared" si="83"/>
        <v>1.4589384635221694</v>
      </c>
      <c r="CK37" s="365">
        <v>53</v>
      </c>
      <c r="CL37" s="372">
        <f t="shared" si="84"/>
        <v>2.5863678753203174E-2</v>
      </c>
      <c r="CM37" s="397">
        <f t="shared" si="75"/>
        <v>1.673223279534149E-2</v>
      </c>
      <c r="CN37" s="365">
        <v>33</v>
      </c>
      <c r="CO37" s="365">
        <v>117</v>
      </c>
      <c r="CP37" s="365">
        <f t="shared" ref="CP37:CP42" si="98">BQ37+CO37</f>
        <v>356</v>
      </c>
      <c r="CQ37" s="398">
        <f t="shared" ref="CQ37:CQ42" si="99">R37*CQ$55</f>
        <v>230.36186348862407</v>
      </c>
      <c r="CR37" s="394">
        <f t="shared" ref="CR37:CR42" si="100">CP37/CQ37</f>
        <v>1.5453946873353901</v>
      </c>
      <c r="CS37" s="387">
        <f t="shared" ref="CS37:CS42" si="101">(CR37-CR$56)/CR$57</f>
        <v>0.91490158303436164</v>
      </c>
      <c r="CT37" s="398">
        <v>8</v>
      </c>
      <c r="CU37" s="365">
        <f t="shared" si="20"/>
        <v>41</v>
      </c>
      <c r="CV37" s="373">
        <f t="shared" si="58"/>
        <v>116.80039000000001</v>
      </c>
      <c r="CW37" s="398">
        <f t="shared" si="59"/>
        <v>90.5829892</v>
      </c>
      <c r="CX37" s="365">
        <v>56</v>
      </c>
      <c r="CY37" s="398">
        <f t="shared" si="60"/>
        <v>116.136518</v>
      </c>
      <c r="CZ37" s="398">
        <f t="shared" si="21"/>
        <v>-60.136517999999995</v>
      </c>
      <c r="DA37" s="398">
        <f t="shared" ref="DA37:DA42" si="102">D37*CN$56</f>
        <v>57.18200408997955</v>
      </c>
      <c r="DB37" s="398">
        <f t="shared" ref="DB37:DB42" si="103">CN37-DA37</f>
        <v>-24.18200408997955</v>
      </c>
      <c r="DC37" s="372">
        <f t="shared" si="61"/>
        <v>-2.7253744599402228</v>
      </c>
      <c r="DD37" s="372">
        <f t="shared" ref="DD37:DD42" si="104">(DB37-DB$53)/DB$54</f>
        <v>-2.2638282075696181</v>
      </c>
      <c r="DE37" s="374">
        <f t="shared" si="22"/>
        <v>-75.800390000000007</v>
      </c>
      <c r="DF37" s="399">
        <f t="shared" si="23"/>
        <v>-57.5829892</v>
      </c>
      <c r="DG37" s="397">
        <f t="shared" si="85"/>
        <v>-3.1257349199402111</v>
      </c>
      <c r="DH37" s="397">
        <f t="shared" si="76"/>
        <v>-2.7876678510270492</v>
      </c>
      <c r="DI37" s="399">
        <v>9</v>
      </c>
      <c r="DJ37" s="399">
        <f t="shared" ref="DJ37:DJ42" si="105">CT37+DI37</f>
        <v>17</v>
      </c>
      <c r="DK37" s="399">
        <f t="shared" ref="DK37:DK42" si="106">R37*DJ$56</f>
        <v>31.842903575297939</v>
      </c>
      <c r="DL37" s="395">
        <f t="shared" ref="DL37:DL42" si="107">DJ37/DK37</f>
        <v>0.53387091286448241</v>
      </c>
      <c r="DM37" s="397">
        <f t="shared" ref="DM37:DM42" si="108">(DL37-DK$57)/DK$58</f>
        <v>-0.29524311283492843</v>
      </c>
      <c r="DN37" s="397">
        <f t="shared" ref="DN37:DN42" si="109">(0.6*CS37)+(0.4*DM37)</f>
        <v>0.43084370468664557</v>
      </c>
      <c r="DO37" s="397">
        <f t="shared" si="86"/>
        <v>-1.2347757607241625</v>
      </c>
      <c r="DP37" s="397">
        <f t="shared" si="77"/>
        <v>-1.1050278007336147</v>
      </c>
      <c r="DQ37" s="397">
        <f t="shared" si="69"/>
        <v>-0.85340379868785066</v>
      </c>
      <c r="DR37" s="397">
        <f t="shared" ref="DR37:DR42" si="110">(0.6*CD37)+(0.4*DD37)</f>
        <v>-1.0331904743549447</v>
      </c>
      <c r="DS37" s="365">
        <v>59</v>
      </c>
      <c r="DT37" s="365">
        <f t="shared" si="87"/>
        <v>-6</v>
      </c>
      <c r="DU37" s="372">
        <v>-1.298</v>
      </c>
      <c r="DV37" s="372">
        <v>0.316</v>
      </c>
      <c r="DW37" s="372">
        <f t="shared" si="88"/>
        <v>0.35616307811330161</v>
      </c>
      <c r="DX37" s="373">
        <v>0</v>
      </c>
      <c r="DY37" s="374">
        <v>0</v>
      </c>
      <c r="DZ37" s="365">
        <v>230473</v>
      </c>
      <c r="EA37" s="373">
        <v>0</v>
      </c>
      <c r="EB37" s="373">
        <v>0</v>
      </c>
      <c r="EC37" s="373">
        <v>352977</v>
      </c>
      <c r="ED37" s="373">
        <f t="shared" si="24"/>
        <v>352977</v>
      </c>
      <c r="EE37" s="373">
        <f t="shared" si="66"/>
        <v>99276.727599999998</v>
      </c>
      <c r="EF37" s="373">
        <f t="shared" ref="EF37:EF42" si="111">D37*EA$55</f>
        <v>48344.282208588964</v>
      </c>
      <c r="EG37" s="373">
        <f t="shared" si="67"/>
        <v>108240</v>
      </c>
      <c r="EH37" s="373">
        <f t="shared" si="27"/>
        <v>-108240</v>
      </c>
      <c r="EI37" s="373">
        <f t="shared" si="28"/>
        <v>253700.27240000002</v>
      </c>
      <c r="EJ37" s="373">
        <f t="shared" ref="EJ37:EJ42" si="112">EA37-EF37</f>
        <v>-48344.282208588964</v>
      </c>
      <c r="EK37" s="400">
        <f t="shared" si="78"/>
        <v>-1.4262657946720909</v>
      </c>
      <c r="EL37" s="403">
        <f t="shared" si="93"/>
        <v>4.3262242057663869</v>
      </c>
      <c r="EM37" s="400">
        <f t="shared" ref="EM37:EM42" si="113">(EJ37-EJ$53)/EJ$54</f>
        <v>-1.6102457488207564</v>
      </c>
      <c r="EN37" s="373">
        <v>206412.70050000001</v>
      </c>
      <c r="EO37" s="365">
        <f t="shared" si="89"/>
        <v>-230473</v>
      </c>
      <c r="EP37" s="373">
        <f t="shared" si="74"/>
        <v>-206412.70050000001</v>
      </c>
      <c r="EQ37" s="372">
        <v>-3.98</v>
      </c>
      <c r="ER37" s="372">
        <f t="shared" si="90"/>
        <v>-3.4867718752430519</v>
      </c>
      <c r="ES37" s="397">
        <f t="shared" si="91"/>
        <v>-1.2640125841412695</v>
      </c>
      <c r="ET37" s="372">
        <f t="shared" si="31"/>
        <v>-1.0825485970815469</v>
      </c>
      <c r="EU37" s="372">
        <f t="shared" si="32"/>
        <v>-1.3071149799684716</v>
      </c>
      <c r="EV37" s="374">
        <v>101326</v>
      </c>
      <c r="EW37" s="374">
        <f t="shared" ref="EW37:EW42" si="114">EC37+EV37</f>
        <v>454303</v>
      </c>
      <c r="EX37" s="374">
        <f t="shared" ref="EX37:EX42" si="115">R37*EX$55</f>
        <v>95188.317443120264</v>
      </c>
      <c r="EY37" s="395">
        <f t="shared" ref="EY37:EY42" si="116">EW37/EX37</f>
        <v>4.7726760195280118</v>
      </c>
      <c r="EZ37" s="397">
        <f t="shared" ref="EZ37:EZ42" si="117">(EY37-EY$56)/EY$57</f>
        <v>3.7556565821211469</v>
      </c>
      <c r="FA37" s="387">
        <f t="shared" ref="FA37:FA42" si="118">(0.6*DN37)+(0.4*EZ37)</f>
        <v>1.7607688556604462</v>
      </c>
      <c r="FB37" s="387">
        <f t="shared" si="92"/>
        <v>0.98962422587205723</v>
      </c>
    </row>
    <row r="38" spans="1:158" x14ac:dyDescent="0.25">
      <c r="A38" s="404" t="s">
        <v>114</v>
      </c>
      <c r="B38" s="404" t="s">
        <v>117</v>
      </c>
      <c r="C38" s="386">
        <v>10</v>
      </c>
      <c r="D38" s="386">
        <v>18</v>
      </c>
      <c r="E38" s="421">
        <v>11</v>
      </c>
      <c r="F38" s="421">
        <v>0</v>
      </c>
      <c r="G38" s="423">
        <v>1</v>
      </c>
      <c r="H38" s="387">
        <v>0.51800000000000002</v>
      </c>
      <c r="I38" s="397">
        <v>0.13551634832837212</v>
      </c>
      <c r="J38" s="387">
        <f t="shared" si="79"/>
        <v>0.51059157627293295</v>
      </c>
      <c r="K38" s="388">
        <f>P38*AY$6</f>
        <v>0</v>
      </c>
      <c r="L38" s="391"/>
      <c r="M38" s="391"/>
      <c r="N38" s="390" t="e">
        <f>AE38*AY$2</f>
        <v>#DIV/0!</v>
      </c>
      <c r="O38" s="390" t="e">
        <f>N38-K38</f>
        <v>#DIV/0!</v>
      </c>
      <c r="P38" s="391">
        <f>C37*AF38</f>
        <v>16.698155490432683</v>
      </c>
      <c r="Q38" s="391"/>
      <c r="R38" s="374">
        <v>17</v>
      </c>
      <c r="S38" s="379">
        <v>3593.1749849936355</v>
      </c>
      <c r="T38" s="418">
        <v>0</v>
      </c>
      <c r="U38" s="405"/>
      <c r="V38" s="405"/>
      <c r="W38" s="379"/>
      <c r="X38" s="379"/>
      <c r="Y38" s="379">
        <v>0</v>
      </c>
      <c r="Z38" s="379">
        <f>AVERAGE(S38,T38,Y38)</f>
        <v>1197.7249949978784</v>
      </c>
      <c r="AA38" s="393">
        <f>Z38-(AQ38*Z$55)</f>
        <v>1197.7249949978784</v>
      </c>
      <c r="AB38" s="379"/>
      <c r="AC38" s="379"/>
      <c r="AD38" s="395"/>
      <c r="AE38" s="394" t="e">
        <f>C38*AT38</f>
        <v>#DIV/0!</v>
      </c>
      <c r="AF38" s="395">
        <f>H38/AZ$3</f>
        <v>8.9294949146698846E-2</v>
      </c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72"/>
      <c r="AR38" s="394"/>
      <c r="AS38" s="372"/>
      <c r="AT38" s="372" t="e">
        <f>J38/BA$3</f>
        <v>#DIV/0!</v>
      </c>
      <c r="AU38" s="372"/>
      <c r="AV38" s="372"/>
      <c r="AW38" s="372"/>
      <c r="AX38" s="380" t="s">
        <v>434</v>
      </c>
      <c r="AY38" s="402">
        <v>356817.4046543556</v>
      </c>
      <c r="BB38" s="365">
        <v>13</v>
      </c>
      <c r="BC38" s="365">
        <v>13</v>
      </c>
      <c r="BD38" s="365">
        <f t="shared" si="80"/>
        <v>0</v>
      </c>
      <c r="BE38" s="365">
        <v>7</v>
      </c>
      <c r="BF38" s="365">
        <v>14</v>
      </c>
      <c r="BG38" s="365">
        <v>23</v>
      </c>
      <c r="BH38" s="365">
        <v>13</v>
      </c>
      <c r="BJ38" s="373">
        <v>0</v>
      </c>
      <c r="BK38" s="373">
        <f>AVERAGE(T38,AA38,BJ38)</f>
        <v>399.24166499929282</v>
      </c>
      <c r="BL38" s="451">
        <f>BK38-(BN38*BK$55)</f>
        <v>399.24166499929282</v>
      </c>
      <c r="BM38" s="372"/>
      <c r="BN38" s="372"/>
      <c r="BQ38" s="365">
        <v>16</v>
      </c>
      <c r="BR38" s="365">
        <f t="shared" si="10"/>
        <v>29</v>
      </c>
      <c r="BS38" s="373">
        <f t="shared" si="48"/>
        <v>41.140979999999999</v>
      </c>
      <c r="BT38" s="398">
        <f t="shared" si="49"/>
        <v>25.856748</v>
      </c>
      <c r="BU38" s="398">
        <f t="shared" si="50"/>
        <v>14.931480599999999</v>
      </c>
      <c r="BV38" s="398">
        <f t="shared" si="14"/>
        <v>-12.140979999999999</v>
      </c>
      <c r="BW38" s="398">
        <f t="shared" si="15"/>
        <v>-1.9314805999999987</v>
      </c>
      <c r="BX38" s="398">
        <f t="shared" si="16"/>
        <v>-2.8567479999999996</v>
      </c>
      <c r="BY38" s="398">
        <f t="shared" si="94"/>
        <v>17.631901840490798</v>
      </c>
      <c r="BZ38" s="365">
        <v>17</v>
      </c>
      <c r="CA38" s="398">
        <f t="shared" si="95"/>
        <v>-3.6319018404907979</v>
      </c>
      <c r="CB38" s="365">
        <f t="shared" si="96"/>
        <v>-3</v>
      </c>
      <c r="CC38" s="372">
        <f t="shared" si="51"/>
        <v>-8.8586635309482228E-2</v>
      </c>
      <c r="CD38" s="372">
        <f t="shared" si="97"/>
        <v>-0.16590475836236016</v>
      </c>
      <c r="CE38" s="372">
        <f t="shared" si="97"/>
        <v>-0.11644289886171534</v>
      </c>
      <c r="CF38" s="398">
        <v>7.7280319999999998</v>
      </c>
      <c r="CG38" s="365">
        <f t="shared" si="81"/>
        <v>6</v>
      </c>
      <c r="CH38" s="398">
        <f t="shared" si="82"/>
        <v>5.2719680000000002</v>
      </c>
      <c r="CI38" s="372">
        <v>6.8000000000000005E-2</v>
      </c>
      <c r="CJ38" s="372">
        <f t="shared" si="83"/>
        <v>8.3573809646236313E-2</v>
      </c>
      <c r="CK38" s="365">
        <v>3</v>
      </c>
      <c r="CL38" s="372">
        <f t="shared" si="84"/>
        <v>-0.23967391774310071</v>
      </c>
      <c r="CM38" s="372">
        <f t="shared" si="75"/>
        <v>-0.16159495614193048</v>
      </c>
      <c r="CN38" s="365">
        <v>19</v>
      </c>
      <c r="CO38" s="365">
        <v>7</v>
      </c>
      <c r="CP38" s="365">
        <f t="shared" si="98"/>
        <v>23</v>
      </c>
      <c r="CQ38" s="398">
        <f t="shared" si="99"/>
        <v>40.372697724810401</v>
      </c>
      <c r="CR38" s="394">
        <f t="shared" si="100"/>
        <v>0.56969192786603695</v>
      </c>
      <c r="CS38" s="372">
        <f t="shared" si="101"/>
        <v>-0.34474426473177883</v>
      </c>
      <c r="CT38" s="398">
        <v>0</v>
      </c>
      <c r="CU38" s="365">
        <f t="shared" si="20"/>
        <v>19</v>
      </c>
      <c r="CV38" s="373">
        <f t="shared" si="58"/>
        <v>12.819555000000001</v>
      </c>
      <c r="CW38" s="398">
        <f t="shared" si="59"/>
        <v>9.9420354</v>
      </c>
      <c r="CX38" s="365">
        <v>22</v>
      </c>
      <c r="CY38" s="398">
        <f t="shared" si="60"/>
        <v>12.746691</v>
      </c>
      <c r="CZ38" s="398">
        <f t="shared" si="21"/>
        <v>9.2533089999999998</v>
      </c>
      <c r="DA38" s="398">
        <f t="shared" si="102"/>
        <v>6.2760736196319016</v>
      </c>
      <c r="DB38" s="398">
        <f t="shared" si="103"/>
        <v>12.723926380368098</v>
      </c>
      <c r="DC38" s="387">
        <f t="shared" si="61"/>
        <v>0.77361989793046393</v>
      </c>
      <c r="DD38" s="387">
        <f t="shared" si="104"/>
        <v>1.1911660978856797</v>
      </c>
      <c r="DE38" s="374">
        <f t="shared" si="22"/>
        <v>6.1804449999999989</v>
      </c>
      <c r="DF38" s="399">
        <f t="shared" si="23"/>
        <v>9.0579646</v>
      </c>
      <c r="DG38" s="387">
        <f t="shared" si="85"/>
        <v>0.67215345147765115</v>
      </c>
      <c r="DH38" s="397">
        <f t="shared" si="76"/>
        <v>0.87543754429339093</v>
      </c>
      <c r="DI38" s="399">
        <v>1</v>
      </c>
      <c r="DJ38" s="399">
        <f t="shared" si="105"/>
        <v>1</v>
      </c>
      <c r="DK38" s="399">
        <f t="shared" si="106"/>
        <v>5.5807150595882984</v>
      </c>
      <c r="DL38" s="395">
        <f t="shared" si="107"/>
        <v>0.17918850708600273</v>
      </c>
      <c r="DM38" s="397">
        <f t="shared" si="108"/>
        <v>-0.47249889868057376</v>
      </c>
      <c r="DN38" s="397">
        <f t="shared" si="109"/>
        <v>-0.39584611831129679</v>
      </c>
      <c r="DO38" s="397">
        <f t="shared" si="86"/>
        <v>0.12505702994520004</v>
      </c>
      <c r="DP38" s="397">
        <f t="shared" si="77"/>
        <v>0.25321804403219811</v>
      </c>
      <c r="DQ38" s="397">
        <f t="shared" si="69"/>
        <v>0.25629597798649628</v>
      </c>
      <c r="DR38" s="387">
        <f t="shared" si="110"/>
        <v>0.37692358413685578</v>
      </c>
      <c r="DS38" s="365">
        <v>3</v>
      </c>
      <c r="DT38" s="365">
        <f t="shared" si="87"/>
        <v>0</v>
      </c>
      <c r="DU38" s="372">
        <v>1.917</v>
      </c>
      <c r="DV38" s="372">
        <v>0.80800000000000005</v>
      </c>
      <c r="DW38" s="372">
        <f t="shared" si="88"/>
        <v>0.81694428578774181</v>
      </c>
      <c r="DX38" s="373">
        <v>5746</v>
      </c>
      <c r="DY38" s="374">
        <v>5746</v>
      </c>
      <c r="DZ38" s="365">
        <v>1750</v>
      </c>
      <c r="EA38" s="373">
        <v>0</v>
      </c>
      <c r="EB38" s="373">
        <v>5746</v>
      </c>
      <c r="EC38" s="373">
        <v>2840</v>
      </c>
      <c r="ED38" s="373">
        <f t="shared" si="24"/>
        <v>2840</v>
      </c>
      <c r="EE38" s="373">
        <f t="shared" si="66"/>
        <v>10896.226200000001</v>
      </c>
      <c r="EF38" s="373">
        <f t="shared" si="111"/>
        <v>5306.0797546012273</v>
      </c>
      <c r="EG38" s="373">
        <f t="shared" si="67"/>
        <v>11880</v>
      </c>
      <c r="EH38" s="373">
        <f t="shared" si="27"/>
        <v>-6134</v>
      </c>
      <c r="EI38" s="373">
        <f t="shared" si="28"/>
        <v>-8056.226200000001</v>
      </c>
      <c r="EJ38" s="373">
        <f t="shared" si="112"/>
        <v>-5306.0797546012273</v>
      </c>
      <c r="EK38" s="400">
        <f t="shared" si="78"/>
        <v>-0.17834089622023322</v>
      </c>
      <c r="EL38" s="401">
        <f t="shared" si="93"/>
        <v>-0.30720007080047307</v>
      </c>
      <c r="EM38" s="400">
        <f t="shared" si="113"/>
        <v>-0.17953837625408561</v>
      </c>
      <c r="EN38" s="373">
        <v>1918.2783999999999</v>
      </c>
      <c r="EO38" s="365">
        <f t="shared" si="89"/>
        <v>3996</v>
      </c>
      <c r="EP38" s="373">
        <f t="shared" si="74"/>
        <v>3827.7215999999999</v>
      </c>
      <c r="EQ38" s="372">
        <v>8.3000000000000004E-2</v>
      </c>
      <c r="ER38" s="372">
        <f t="shared" si="90"/>
        <v>5.106251200071979E-2</v>
      </c>
      <c r="ES38" s="397">
        <f t="shared" si="91"/>
        <v>0.15433879998047922</v>
      </c>
      <c r="ET38" s="372">
        <f t="shared" si="31"/>
        <v>8.2441228303804473E-2</v>
      </c>
      <c r="EU38" s="372">
        <f t="shared" si="32"/>
        <v>8.01154759176846E-2</v>
      </c>
      <c r="EV38" s="374">
        <v>7075</v>
      </c>
      <c r="EW38" s="374">
        <f t="shared" si="114"/>
        <v>9915</v>
      </c>
      <c r="EX38" s="374">
        <f t="shared" si="115"/>
        <v>16682.488624052003</v>
      </c>
      <c r="EY38" s="395">
        <f t="shared" si="116"/>
        <v>0.59433578667064302</v>
      </c>
      <c r="EZ38" s="397">
        <f t="shared" si="117"/>
        <v>3.6872764796271752E-2</v>
      </c>
      <c r="FA38" s="397">
        <f t="shared" si="118"/>
        <v>-0.22275856506826935</v>
      </c>
      <c r="FB38" s="372">
        <f t="shared" si="92"/>
        <v>-4.7845810353069215E-2</v>
      </c>
    </row>
    <row r="39" spans="1:158" x14ac:dyDescent="0.25">
      <c r="A39" s="404" t="s">
        <v>118</v>
      </c>
      <c r="B39" s="404" t="s">
        <v>100</v>
      </c>
      <c r="C39" s="386">
        <v>74</v>
      </c>
      <c r="D39" s="386">
        <v>68</v>
      </c>
      <c r="E39" s="386">
        <v>56</v>
      </c>
      <c r="F39" s="386">
        <v>18</v>
      </c>
      <c r="G39" s="386">
        <v>19</v>
      </c>
      <c r="H39" s="387">
        <v>0.51300000000000001</v>
      </c>
      <c r="I39" s="387">
        <v>0.367626640961428</v>
      </c>
      <c r="J39" s="387">
        <f t="shared" si="79"/>
        <v>0.59622430554670813</v>
      </c>
      <c r="K39" s="388">
        <f>P39*AY$6</f>
        <v>0</v>
      </c>
      <c r="L39" s="391"/>
      <c r="M39" s="388" t="e">
        <f>AD39*AY$8</f>
        <v>#DIV/0!</v>
      </c>
      <c r="N39" s="390" t="e">
        <f>AE39*AY$2</f>
        <v>#DIV/0!</v>
      </c>
      <c r="O39" s="390" t="e">
        <f>N39-K39</f>
        <v>#DIV/0!</v>
      </c>
      <c r="P39" s="391">
        <f>C39*AF39</f>
        <v>6.5440441303223587</v>
      </c>
      <c r="Q39" s="391"/>
      <c r="R39" s="374">
        <v>74</v>
      </c>
      <c r="S39" s="379">
        <v>30985.913016799313</v>
      </c>
      <c r="T39" s="392">
        <f>AC39*AY$39</f>
        <v>11444.710997479187</v>
      </c>
      <c r="U39" s="392" t="e">
        <f>AN39*AY$19</f>
        <v>#DIV/0!</v>
      </c>
      <c r="V39" s="392" t="e">
        <f>SUM(W39:X39)</f>
        <v>#DIV/0!</v>
      </c>
      <c r="W39" s="388" t="e">
        <f>AO39*AY$34</f>
        <v>#DIV/0!</v>
      </c>
      <c r="X39" s="379"/>
      <c r="Y39" s="379">
        <v>0</v>
      </c>
      <c r="Z39" s="379">
        <f>AVERAGE(S39,T39,Y39)</f>
        <v>14143.541338092835</v>
      </c>
      <c r="AA39" s="393">
        <f>Z39-(AQ39*Z$55)</f>
        <v>14143.541338092835</v>
      </c>
      <c r="AB39" s="379"/>
      <c r="AC39" s="379">
        <f>D39*AR39</f>
        <v>3.4909086183010922</v>
      </c>
      <c r="AD39" s="394" t="e">
        <f>D39*AS39</f>
        <v>#DIV/0!</v>
      </c>
      <c r="AE39" s="394" t="e">
        <f>C39*AT39</f>
        <v>#DIV/0!</v>
      </c>
      <c r="AF39" s="395">
        <f>H39/AZ$3</f>
        <v>8.8433028788139981E-2</v>
      </c>
      <c r="AG39" s="394" t="e">
        <f>(0.6*AJ39)+(0.4*#REF!)</f>
        <v>#REF!</v>
      </c>
      <c r="AH39" s="394">
        <v>0.54700000000000004</v>
      </c>
      <c r="AI39" s="394">
        <f>AH39/G39</f>
        <v>2.8789473684210528E-2</v>
      </c>
      <c r="AJ39" s="394">
        <f>AI39/AI54</f>
        <v>1.8555765759375852E-2</v>
      </c>
      <c r="AK39" s="394"/>
      <c r="AL39" s="394"/>
      <c r="AM39" s="394"/>
      <c r="AN39" s="394" t="e">
        <f>D39*AU39</f>
        <v>#DIV/0!</v>
      </c>
      <c r="AO39" s="394" t="e">
        <f>D39*AV39</f>
        <v>#DIV/0!</v>
      </c>
      <c r="AP39" s="394"/>
      <c r="AQ39" s="372"/>
      <c r="AR39" s="394">
        <f>EU39/BA$28</f>
        <v>5.1336891445604299E-2</v>
      </c>
      <c r="AS39" s="372" t="e">
        <f>I39/BA$6</f>
        <v>#DIV/0!</v>
      </c>
      <c r="AT39" s="372" t="e">
        <f>J39/BA$3</f>
        <v>#DIV/0!</v>
      </c>
      <c r="AU39" s="372" t="e">
        <f>ET39/BA$8</f>
        <v>#DIV/0!</v>
      </c>
      <c r="AV39" s="372" t="e">
        <f>DQ39/BA$21</f>
        <v>#DIV/0!</v>
      </c>
      <c r="AW39" s="372"/>
      <c r="AX39" s="380" t="s">
        <v>435</v>
      </c>
      <c r="AY39" s="408">
        <f>AY38/AC54</f>
        <v>3278.4332816620513</v>
      </c>
      <c r="BB39" s="365">
        <v>102</v>
      </c>
      <c r="BC39" s="365">
        <v>104</v>
      </c>
      <c r="BD39" s="365">
        <f t="shared" si="80"/>
        <v>-2</v>
      </c>
      <c r="BE39" s="365">
        <v>50</v>
      </c>
      <c r="BF39" s="365">
        <v>88</v>
      </c>
      <c r="BG39" s="365">
        <v>144</v>
      </c>
      <c r="BH39" s="365">
        <v>83</v>
      </c>
      <c r="BJ39" s="373">
        <v>0</v>
      </c>
      <c r="BK39" s="373">
        <f>AVERAGE(T39,AA39,BJ39)</f>
        <v>8529.4174451906747</v>
      </c>
      <c r="BL39" s="451">
        <f>BK39-(BN39*BK$55)</f>
        <v>8529.4174451906747</v>
      </c>
      <c r="BM39" s="372"/>
      <c r="BN39" s="372"/>
      <c r="BQ39" s="365">
        <v>108</v>
      </c>
      <c r="BR39" s="365">
        <f t="shared" si="10"/>
        <v>191</v>
      </c>
      <c r="BS39" s="373">
        <f t="shared" si="48"/>
        <v>155.42148</v>
      </c>
      <c r="BT39" s="398">
        <f t="shared" si="49"/>
        <v>97.68104799999999</v>
      </c>
      <c r="BU39" s="398">
        <f t="shared" si="50"/>
        <v>56.407815599999999</v>
      </c>
      <c r="BV39" s="398">
        <f t="shared" si="14"/>
        <v>35.578519999999997</v>
      </c>
      <c r="BW39" s="398">
        <f t="shared" si="15"/>
        <v>26.592184400000001</v>
      </c>
      <c r="BX39" s="398">
        <f t="shared" si="16"/>
        <v>46.31895200000001</v>
      </c>
      <c r="BY39" s="398">
        <f t="shared" si="94"/>
        <v>66.609406952965244</v>
      </c>
      <c r="BZ39" s="365">
        <v>66</v>
      </c>
      <c r="CA39" s="398">
        <f t="shared" si="95"/>
        <v>21.390593047034756</v>
      </c>
      <c r="CB39" s="365">
        <f t="shared" si="96"/>
        <v>22</v>
      </c>
      <c r="CC39" s="387">
        <f t="shared" si="51"/>
        <v>1.5760822596522279</v>
      </c>
      <c r="CD39" s="387">
        <f t="shared" si="97"/>
        <v>0.99011503695100911</v>
      </c>
      <c r="CE39" s="387">
        <f t="shared" si="97"/>
        <v>1.0400105487375124</v>
      </c>
      <c r="CF39" s="398">
        <v>51.988579000000001</v>
      </c>
      <c r="CG39" s="365">
        <f t="shared" si="81"/>
        <v>52</v>
      </c>
      <c r="CH39" s="398">
        <f t="shared" si="82"/>
        <v>52.011420999999999</v>
      </c>
      <c r="CI39" s="372">
        <v>1.86</v>
      </c>
      <c r="CJ39" s="372">
        <f t="shared" si="83"/>
        <v>2.1339960909514541</v>
      </c>
      <c r="CK39" s="365">
        <v>24</v>
      </c>
      <c r="CL39" s="387">
        <f t="shared" si="84"/>
        <v>0.64637422566603264</v>
      </c>
      <c r="CM39" s="387">
        <f t="shared" si="75"/>
        <v>1.1463021520382786</v>
      </c>
      <c r="CN39" s="365">
        <v>38</v>
      </c>
      <c r="CO39" s="365">
        <v>73</v>
      </c>
      <c r="CP39" s="365">
        <f t="shared" si="98"/>
        <v>181</v>
      </c>
      <c r="CQ39" s="398">
        <f t="shared" si="99"/>
        <v>175.73997833152762</v>
      </c>
      <c r="CR39" s="394">
        <f t="shared" si="100"/>
        <v>1.0299307062536989</v>
      </c>
      <c r="CS39" s="372">
        <f t="shared" si="101"/>
        <v>0.24943040634558511</v>
      </c>
      <c r="CT39" s="398">
        <v>8</v>
      </c>
      <c r="CU39" s="365">
        <f t="shared" si="20"/>
        <v>46</v>
      </c>
      <c r="CV39" s="373">
        <f t="shared" si="58"/>
        <v>48.429430000000004</v>
      </c>
      <c r="CW39" s="398">
        <f t="shared" si="59"/>
        <v>37.558800399999996</v>
      </c>
      <c r="CX39" s="365">
        <v>50</v>
      </c>
      <c r="CY39" s="398">
        <f t="shared" si="60"/>
        <v>48.154165999999996</v>
      </c>
      <c r="CZ39" s="398">
        <f t="shared" si="21"/>
        <v>1.8458340000000035</v>
      </c>
      <c r="DA39" s="398">
        <f t="shared" si="102"/>
        <v>23.709611451942742</v>
      </c>
      <c r="DB39" s="398">
        <f t="shared" si="103"/>
        <v>14.290388548057258</v>
      </c>
      <c r="DC39" s="397">
        <f t="shared" si="61"/>
        <v>0.40009665465925426</v>
      </c>
      <c r="DD39" s="387">
        <f t="shared" si="104"/>
        <v>1.3378123902322612</v>
      </c>
      <c r="DE39" s="374">
        <f t="shared" si="22"/>
        <v>-2.4294300000000035</v>
      </c>
      <c r="DF39" s="399">
        <f t="shared" si="23"/>
        <v>0.44119960000000447</v>
      </c>
      <c r="DG39" s="397">
        <f t="shared" si="85"/>
        <v>0.27328773924306149</v>
      </c>
      <c r="DH39" s="397">
        <f t="shared" si="76"/>
        <v>0.40179308751629855</v>
      </c>
      <c r="DI39" s="399">
        <v>60</v>
      </c>
      <c r="DJ39" s="399">
        <f t="shared" si="105"/>
        <v>68</v>
      </c>
      <c r="DK39" s="399">
        <f t="shared" si="106"/>
        <v>24.29252437703142</v>
      </c>
      <c r="DL39" s="411">
        <f t="shared" si="107"/>
        <v>2.7992150566407994</v>
      </c>
      <c r="DM39" s="397">
        <f t="shared" si="108"/>
        <v>0.8368834033776934</v>
      </c>
      <c r="DN39" s="387">
        <f t="shared" si="109"/>
        <v>0.4844116051584284</v>
      </c>
      <c r="DO39" s="387">
        <f t="shared" si="86"/>
        <v>0.49713963109684417</v>
      </c>
      <c r="DP39" s="387">
        <f t="shared" si="77"/>
        <v>0.84849852622948663</v>
      </c>
      <c r="DQ39" s="387">
        <f t="shared" si="69"/>
        <v>1.1056880176550383</v>
      </c>
      <c r="DR39" s="387">
        <f t="shared" si="110"/>
        <v>1.1291939782635099</v>
      </c>
      <c r="DS39" s="365">
        <v>23</v>
      </c>
      <c r="DT39" s="365">
        <f t="shared" si="87"/>
        <v>1</v>
      </c>
      <c r="DU39" s="372">
        <v>0.67300000000000004</v>
      </c>
      <c r="DV39" s="372">
        <v>1.385</v>
      </c>
      <c r="DW39" s="372">
        <f t="shared" si="88"/>
        <v>1.5495976545708725</v>
      </c>
      <c r="DX39" s="373">
        <v>0</v>
      </c>
      <c r="DY39" s="374">
        <v>0</v>
      </c>
      <c r="DZ39" s="365">
        <v>46674</v>
      </c>
      <c r="EA39" s="373">
        <v>0</v>
      </c>
      <c r="EB39" s="373">
        <v>0</v>
      </c>
      <c r="EC39" s="373">
        <v>0</v>
      </c>
      <c r="ED39" s="373">
        <f t="shared" si="24"/>
        <v>0</v>
      </c>
      <c r="EE39" s="373">
        <f t="shared" si="66"/>
        <v>41163.521200000003</v>
      </c>
      <c r="EF39" s="373">
        <f t="shared" si="111"/>
        <v>20045.190184049083</v>
      </c>
      <c r="EG39" s="373">
        <f t="shared" si="67"/>
        <v>44880</v>
      </c>
      <c r="EH39" s="373">
        <f t="shared" si="27"/>
        <v>-44880</v>
      </c>
      <c r="EI39" s="373">
        <f t="shared" si="28"/>
        <v>-41163.521200000003</v>
      </c>
      <c r="EJ39" s="373">
        <f t="shared" si="112"/>
        <v>-20045.190184049083</v>
      </c>
      <c r="EK39" s="400">
        <f t="shared" si="78"/>
        <v>-0.65188895525119783</v>
      </c>
      <c r="EL39" s="401">
        <f t="shared" si="93"/>
        <v>-0.89324146883612288</v>
      </c>
      <c r="EM39" s="400">
        <f t="shared" si="113"/>
        <v>-0.66950665453034286</v>
      </c>
      <c r="EN39" s="373">
        <v>48758.509700000002</v>
      </c>
      <c r="EO39" s="365">
        <f t="shared" si="89"/>
        <v>-46674</v>
      </c>
      <c r="EP39" s="373">
        <f t="shared" si="74"/>
        <v>-48758.509700000002</v>
      </c>
      <c r="EQ39" s="372">
        <v>-0.79500000000000004</v>
      </c>
      <c r="ER39" s="372">
        <f t="shared" si="90"/>
        <v>-0.83383571798953826</v>
      </c>
      <c r="ES39" s="387">
        <f t="shared" si="91"/>
        <v>0.40971372514596877</v>
      </c>
      <c r="ET39" s="387">
        <f t="shared" si="31"/>
        <v>0.40265722849254376</v>
      </c>
      <c r="EU39" s="387">
        <f t="shared" si="32"/>
        <v>0.24129645392555482</v>
      </c>
      <c r="EV39" s="374">
        <v>69218</v>
      </c>
      <c r="EW39" s="374">
        <f t="shared" si="114"/>
        <v>69218</v>
      </c>
      <c r="EX39" s="374">
        <f t="shared" si="115"/>
        <v>72617.891657638131</v>
      </c>
      <c r="EY39" s="395">
        <f t="shared" si="116"/>
        <v>0.95318107452544687</v>
      </c>
      <c r="EZ39" s="397">
        <f t="shared" si="117"/>
        <v>0.35625031067054624</v>
      </c>
      <c r="FA39" s="397">
        <f t="shared" si="118"/>
        <v>0.43314708736327556</v>
      </c>
      <c r="FB39" s="372">
        <f t="shared" si="92"/>
        <v>-5.9012808876342637E-2</v>
      </c>
    </row>
    <row r="40" spans="1:158" x14ac:dyDescent="0.25">
      <c r="A40" s="404" t="s">
        <v>118</v>
      </c>
      <c r="B40" s="404" t="s">
        <v>123</v>
      </c>
      <c r="C40" s="386">
        <f t="shared" si="0"/>
        <v>19</v>
      </c>
      <c r="D40" s="386">
        <v>17</v>
      </c>
      <c r="E40" s="386">
        <v>13</v>
      </c>
      <c r="F40" s="386">
        <v>6</v>
      </c>
      <c r="G40" s="386">
        <v>0</v>
      </c>
      <c r="H40" s="387">
        <v>0.39</v>
      </c>
      <c r="I40" s="397">
        <v>9.086734324649294E-2</v>
      </c>
      <c r="J40" s="387">
        <f t="shared" si="79"/>
        <v>0.39445845728437479</v>
      </c>
      <c r="K40" s="388">
        <f>P40*AY$6</f>
        <v>0</v>
      </c>
      <c r="L40" s="391" t="e">
        <f>C40*Q40</f>
        <v>#REF!</v>
      </c>
      <c r="M40" s="391"/>
      <c r="N40" s="390" t="e">
        <f>AE40*AY$2</f>
        <v>#DIV/0!</v>
      </c>
      <c r="O40" s="390" t="e">
        <f>N40-K40</f>
        <v>#DIV/0!</v>
      </c>
      <c r="P40" s="391">
        <f>C40*AF40</f>
        <v>1.2773659713842442</v>
      </c>
      <c r="Q40" s="391" t="e">
        <f>#REF!/AZ2</f>
        <v>#REF!</v>
      </c>
      <c r="R40" s="374">
        <v>18</v>
      </c>
      <c r="S40" s="379">
        <v>5409.9158106079221</v>
      </c>
      <c r="T40" s="405">
        <v>0</v>
      </c>
      <c r="U40" s="392" t="e">
        <f>AN40*AY$19</f>
        <v>#DIV/0!</v>
      </c>
      <c r="V40" s="392" t="e">
        <f>SUM(W40:X40)</f>
        <v>#DIV/0!</v>
      </c>
      <c r="W40" s="388" t="e">
        <f>AO40*AY$34</f>
        <v>#DIV/0!</v>
      </c>
      <c r="X40" s="388" t="e">
        <f>AP40*AY$35</f>
        <v>#DIV/0!</v>
      </c>
      <c r="Y40" s="379">
        <v>0</v>
      </c>
      <c r="Z40" s="379">
        <f>AVERAGE(S40,T40,Y40)</f>
        <v>1803.3052702026407</v>
      </c>
      <c r="AA40" s="393">
        <f>Z40-(AQ40*Z$55)</f>
        <v>1803.3052702026407</v>
      </c>
      <c r="AB40" s="379"/>
      <c r="AC40" s="379"/>
      <c r="AD40" s="395"/>
      <c r="AE40" s="394" t="e">
        <f>C40*AT40</f>
        <v>#DIV/0!</v>
      </c>
      <c r="AF40" s="395">
        <f>H40/AZ$3</f>
        <v>6.7229787967591798E-2</v>
      </c>
      <c r="AG40" s="394"/>
      <c r="AH40" s="394"/>
      <c r="AI40" s="394"/>
      <c r="AJ40" s="394"/>
      <c r="AK40" s="394"/>
      <c r="AL40" s="394"/>
      <c r="AM40" s="394"/>
      <c r="AN40" s="394" t="e">
        <f>D40*AU40</f>
        <v>#DIV/0!</v>
      </c>
      <c r="AO40" s="394" t="e">
        <f>D40*AV40</f>
        <v>#DIV/0!</v>
      </c>
      <c r="AP40" s="394" t="e">
        <f>D40*AW40</f>
        <v>#DIV/0!</v>
      </c>
      <c r="AQ40" s="372"/>
      <c r="AR40" s="394"/>
      <c r="AS40" s="372"/>
      <c r="AT40" s="372" t="e">
        <f>J40/BA$3</f>
        <v>#DIV/0!</v>
      </c>
      <c r="AU40" s="372" t="e">
        <f>ET40/BA$8</f>
        <v>#DIV/0!</v>
      </c>
      <c r="AV40" s="372" t="e">
        <f>DQ40/BA$21</f>
        <v>#DIV/0!</v>
      </c>
      <c r="AW40" s="372" t="e">
        <f>EK40/BA$24</f>
        <v>#DIV/0!</v>
      </c>
      <c r="BB40" s="365">
        <v>27</v>
      </c>
      <c r="BC40" s="365">
        <v>27</v>
      </c>
      <c r="BD40" s="365">
        <f t="shared" si="80"/>
        <v>0</v>
      </c>
      <c r="BE40" s="365">
        <v>13</v>
      </c>
      <c r="BF40" s="365">
        <v>20</v>
      </c>
      <c r="BG40" s="365">
        <v>35</v>
      </c>
      <c r="BH40" s="365">
        <v>15</v>
      </c>
      <c r="BJ40" s="373">
        <f>BM40*BP$4</f>
        <v>21221.162467095332</v>
      </c>
      <c r="BK40" s="373">
        <f>AVERAGE(T40,AA40,BJ40)</f>
        <v>7674.8225790993238</v>
      </c>
      <c r="BL40" s="451">
        <f>BK40-(BN40*BK$55)</f>
        <v>14853.667921159264</v>
      </c>
      <c r="BM40" s="372">
        <f>R40*BN40</f>
        <v>1.4324308983177763</v>
      </c>
      <c r="BN40" s="372">
        <f>FA40/BP3</f>
        <v>7.9579494350987573E-2</v>
      </c>
      <c r="BQ40" s="365">
        <v>19</v>
      </c>
      <c r="BR40" s="365">
        <f t="shared" si="10"/>
        <v>34</v>
      </c>
      <c r="BS40" s="373">
        <f t="shared" si="48"/>
        <v>38.855370000000001</v>
      </c>
      <c r="BT40" s="398">
        <f t="shared" si="49"/>
        <v>24.420261999999997</v>
      </c>
      <c r="BU40" s="398">
        <f t="shared" si="50"/>
        <v>14.1019539</v>
      </c>
      <c r="BV40" s="398">
        <f t="shared" si="14"/>
        <v>-4.8553700000000006</v>
      </c>
      <c r="BW40" s="398">
        <f t="shared" si="15"/>
        <v>0.89804610000000018</v>
      </c>
      <c r="BX40" s="398">
        <f t="shared" si="16"/>
        <v>10.579738000000003</v>
      </c>
      <c r="BY40" s="398">
        <f t="shared" si="94"/>
        <v>16.652351738241311</v>
      </c>
      <c r="BZ40" s="365">
        <v>17</v>
      </c>
      <c r="CA40" s="398">
        <f t="shared" si="95"/>
        <v>3.3476482617586889</v>
      </c>
      <c r="CB40" s="365">
        <f t="shared" si="96"/>
        <v>3</v>
      </c>
      <c r="CC40" s="387">
        <f t="shared" si="51"/>
        <v>0.36625793836793336</v>
      </c>
      <c r="CD40" s="397">
        <f t="shared" si="97"/>
        <v>0.15654502599564324</v>
      </c>
      <c r="CE40" s="372">
        <f t="shared" si="97"/>
        <v>0.16110592856209932</v>
      </c>
      <c r="CF40" s="398">
        <v>13.348419</v>
      </c>
      <c r="CG40" s="365">
        <f t="shared" si="81"/>
        <v>14</v>
      </c>
      <c r="CH40" s="398">
        <f t="shared" si="82"/>
        <v>13.651581</v>
      </c>
      <c r="CI40" s="372">
        <v>0.38</v>
      </c>
      <c r="CJ40" s="372">
        <f t="shared" si="83"/>
        <v>0.45118070491552537</v>
      </c>
      <c r="CK40" s="365">
        <v>13</v>
      </c>
      <c r="CL40" s="372">
        <f t="shared" si="84"/>
        <v>-0.10439586130698934</v>
      </c>
      <c r="CM40" s="372">
        <f t="shared" si="75"/>
        <v>-3.1852519871952943E-2</v>
      </c>
      <c r="CN40" s="365">
        <v>11</v>
      </c>
      <c r="CO40" s="365">
        <v>20</v>
      </c>
      <c r="CP40" s="365">
        <f t="shared" si="98"/>
        <v>39</v>
      </c>
      <c r="CQ40" s="398">
        <f t="shared" si="99"/>
        <v>42.747562296858071</v>
      </c>
      <c r="CR40" s="394">
        <f t="shared" si="100"/>
        <v>0.9123327250608273</v>
      </c>
      <c r="CS40" s="372">
        <f t="shared" si="101"/>
        <v>9.7609775238787291E-2</v>
      </c>
      <c r="CT40" s="398">
        <v>1</v>
      </c>
      <c r="CU40" s="365">
        <f t="shared" si="20"/>
        <v>12</v>
      </c>
      <c r="CV40" s="373">
        <f t="shared" si="58"/>
        <v>12.107357500000001</v>
      </c>
      <c r="CW40" s="398">
        <f t="shared" si="59"/>
        <v>9.3897000999999989</v>
      </c>
      <c r="CX40" s="365">
        <v>14</v>
      </c>
      <c r="CY40" s="398">
        <f t="shared" si="60"/>
        <v>12.038541499999999</v>
      </c>
      <c r="CZ40" s="398">
        <f t="shared" si="21"/>
        <v>1.9614585000000009</v>
      </c>
      <c r="DA40" s="398">
        <f t="shared" si="102"/>
        <v>5.9274028629856854</v>
      </c>
      <c r="DB40" s="398">
        <f t="shared" si="103"/>
        <v>5.0725971370143146</v>
      </c>
      <c r="DC40" s="387">
        <f t="shared" si="61"/>
        <v>0.40592704061959989</v>
      </c>
      <c r="DD40" s="397">
        <f t="shared" si="104"/>
        <v>0.47487745191344077</v>
      </c>
      <c r="DE40" s="374">
        <f t="shared" si="22"/>
        <v>-0.10735750000000088</v>
      </c>
      <c r="DF40" s="399">
        <f t="shared" si="23"/>
        <v>1.6102999000000011</v>
      </c>
      <c r="DG40" s="397">
        <f t="shared" si="85"/>
        <v>0.38086132208518814</v>
      </c>
      <c r="DH40" s="397">
        <f t="shared" si="76"/>
        <v>0.4660559374967071</v>
      </c>
      <c r="DI40" s="399">
        <v>17</v>
      </c>
      <c r="DJ40" s="399">
        <f t="shared" si="105"/>
        <v>18</v>
      </c>
      <c r="DK40" s="399">
        <f t="shared" si="106"/>
        <v>5.9089924160346694</v>
      </c>
      <c r="DL40" s="411">
        <f t="shared" si="107"/>
        <v>3.0462046204620461</v>
      </c>
      <c r="DM40" s="397">
        <f t="shared" si="108"/>
        <v>0.96031870357172577</v>
      </c>
      <c r="DN40" s="387">
        <f t="shared" si="109"/>
        <v>0.44269334657196274</v>
      </c>
      <c r="DO40" s="397">
        <f t="shared" si="86"/>
        <v>8.9707012049881657E-2</v>
      </c>
      <c r="DP40" s="397">
        <f t="shared" si="77"/>
        <v>0.1673108630755111</v>
      </c>
      <c r="DQ40" s="387">
        <f t="shared" si="69"/>
        <v>0.38212557926859997</v>
      </c>
      <c r="DR40" s="397">
        <f t="shared" si="110"/>
        <v>0.28387799636276223</v>
      </c>
      <c r="DS40" s="365">
        <v>6</v>
      </c>
      <c r="DT40" s="365">
        <f t="shared" si="87"/>
        <v>7</v>
      </c>
      <c r="DU40" s="372">
        <v>0.05</v>
      </c>
      <c r="DV40" s="372">
        <v>0.248</v>
      </c>
      <c r="DW40" s="372">
        <f t="shared" si="88"/>
        <v>0.2907084229493152</v>
      </c>
      <c r="DX40" s="373">
        <v>38484</v>
      </c>
      <c r="DY40" s="374">
        <v>38484</v>
      </c>
      <c r="DZ40" s="365">
        <v>4486</v>
      </c>
      <c r="EA40" s="373">
        <v>0</v>
      </c>
      <c r="EB40" s="373">
        <v>38484</v>
      </c>
      <c r="EC40" s="373">
        <v>23679</v>
      </c>
      <c r="ED40" s="373">
        <f t="shared" si="24"/>
        <v>23679</v>
      </c>
      <c r="EE40" s="373">
        <f t="shared" si="66"/>
        <v>10290.880300000001</v>
      </c>
      <c r="EF40" s="373">
        <f t="shared" si="111"/>
        <v>5011.2975460122707</v>
      </c>
      <c r="EG40" s="373">
        <f t="shared" si="67"/>
        <v>11220</v>
      </c>
      <c r="EH40" s="373">
        <f t="shared" si="27"/>
        <v>27264</v>
      </c>
      <c r="EI40" s="373">
        <f t="shared" si="28"/>
        <v>13388.119699999999</v>
      </c>
      <c r="EJ40" s="373">
        <f t="shared" si="112"/>
        <v>-5011.2975460122707</v>
      </c>
      <c r="EK40" s="403">
        <f t="shared" si="78"/>
        <v>0.22984467327122801</v>
      </c>
      <c r="EL40" s="403">
        <f t="shared" si="93"/>
        <v>7.2392235100569469E-2</v>
      </c>
      <c r="EM40" s="400">
        <f t="shared" si="113"/>
        <v>-0.16973901068856048</v>
      </c>
      <c r="EN40" s="373">
        <v>5001.3049000000001</v>
      </c>
      <c r="EO40" s="365">
        <f t="shared" si="89"/>
        <v>33998</v>
      </c>
      <c r="EP40" s="373">
        <f t="shared" si="74"/>
        <v>33482.695099999997</v>
      </c>
      <c r="EQ40" s="372">
        <v>0.60299999999999998</v>
      </c>
      <c r="ER40" s="372">
        <f t="shared" si="90"/>
        <v>0.55008350878696421</v>
      </c>
      <c r="ES40" s="397">
        <f t="shared" si="91"/>
        <v>0.10243119354223314</v>
      </c>
      <c r="ET40" s="387">
        <f t="shared" si="31"/>
        <v>0.32121321686965121</v>
      </c>
      <c r="EU40" s="372">
        <f t="shared" si="32"/>
        <v>3.2490913569882457E-2</v>
      </c>
      <c r="EV40" s="374">
        <v>0</v>
      </c>
      <c r="EW40" s="374">
        <f t="shared" si="114"/>
        <v>23679</v>
      </c>
      <c r="EX40" s="374">
        <f t="shared" si="115"/>
        <v>17663.811484290356</v>
      </c>
      <c r="EY40" s="395">
        <f t="shared" si="116"/>
        <v>1.3405374044587923</v>
      </c>
      <c r="EZ40" s="397">
        <f t="shared" si="117"/>
        <v>0.7010031002990238</v>
      </c>
      <c r="FA40" s="387">
        <f t="shared" si="118"/>
        <v>0.54601724806278717</v>
      </c>
      <c r="FB40" s="372">
        <f t="shared" si="92"/>
        <v>8.2781101270156782E-2</v>
      </c>
    </row>
    <row r="41" spans="1:158" x14ac:dyDescent="0.25">
      <c r="A41" s="385" t="s">
        <v>118</v>
      </c>
      <c r="B41" s="385" t="s">
        <v>124</v>
      </c>
      <c r="C41" s="386">
        <f t="shared" si="0"/>
        <v>5</v>
      </c>
      <c r="D41" s="386">
        <v>10</v>
      </c>
      <c r="E41" s="386">
        <v>5</v>
      </c>
      <c r="F41" s="386">
        <v>0</v>
      </c>
      <c r="G41" s="386">
        <v>0</v>
      </c>
      <c r="H41" s="387">
        <v>0.157</v>
      </c>
      <c r="I41" s="397">
        <v>0.19793629019151091</v>
      </c>
      <c r="J41" s="387">
        <f t="shared" si="79"/>
        <v>0.14807150006945669</v>
      </c>
      <c r="K41" s="388">
        <f>P41*AY$6</f>
        <v>0</v>
      </c>
      <c r="L41" s="391" t="e">
        <f>C41*Q41</f>
        <v>#REF!</v>
      </c>
      <c r="M41" s="391"/>
      <c r="N41" s="390" t="e">
        <f>AE41*AY$2</f>
        <v>#DIV/0!</v>
      </c>
      <c r="O41" s="390" t="e">
        <f>N41-K41</f>
        <v>#DIV/0!</v>
      </c>
      <c r="P41" s="391">
        <f>C41*AF41</f>
        <v>0.13532149629374246</v>
      </c>
      <c r="Q41" s="391" t="e">
        <f>#REF!/AZ2</f>
        <v>#REF!</v>
      </c>
      <c r="R41" s="374">
        <v>10</v>
      </c>
      <c r="S41" s="379">
        <v>526.02863771984221</v>
      </c>
      <c r="T41" s="405">
        <v>0</v>
      </c>
      <c r="U41" s="405"/>
      <c r="V41" s="392" t="e">
        <f>SUM(W41:X41)</f>
        <v>#DIV/0!</v>
      </c>
      <c r="W41" s="388" t="e">
        <f>AO41*AY$34</f>
        <v>#DIV/0!</v>
      </c>
      <c r="X41" s="379"/>
      <c r="Y41" s="379">
        <v>0</v>
      </c>
      <c r="Z41" s="379">
        <f>AVERAGE(S41,T41,Y41)</f>
        <v>175.34287923994739</v>
      </c>
      <c r="AA41" s="393">
        <f>Z41-(AQ41*Z$55)</f>
        <v>175.34287923994739</v>
      </c>
      <c r="AB41" s="379"/>
      <c r="AC41" s="379"/>
      <c r="AD41" s="395"/>
      <c r="AE41" s="394" t="e">
        <f>C41*AT41</f>
        <v>#DIV/0!</v>
      </c>
      <c r="AF41" s="395">
        <f>H41/AZ$3</f>
        <v>2.7064299258748491E-2</v>
      </c>
      <c r="AG41" s="394"/>
      <c r="AH41" s="394"/>
      <c r="AI41" s="394"/>
      <c r="AJ41" s="394"/>
      <c r="AK41" s="394"/>
      <c r="AL41" s="394"/>
      <c r="AM41" s="394"/>
      <c r="AN41" s="394"/>
      <c r="AO41" s="394" t="e">
        <f>D41*AV41</f>
        <v>#DIV/0!</v>
      </c>
      <c r="AP41" s="394"/>
      <c r="AQ41" s="372"/>
      <c r="AR41" s="394"/>
      <c r="AS41" s="372"/>
      <c r="AT41" s="372" t="e">
        <f>J41/BA$3</f>
        <v>#DIV/0!</v>
      </c>
      <c r="AU41" s="372"/>
      <c r="AV41" s="372" t="e">
        <f>DQ41/BA$21</f>
        <v>#DIV/0!</v>
      </c>
      <c r="AW41" s="372"/>
      <c r="BB41" s="365">
        <v>5</v>
      </c>
      <c r="BC41" s="365">
        <v>5</v>
      </c>
      <c r="BD41" s="365">
        <f t="shared" si="80"/>
        <v>0</v>
      </c>
      <c r="BE41" s="365">
        <v>3</v>
      </c>
      <c r="BF41" s="365">
        <v>8</v>
      </c>
      <c r="BG41" s="365">
        <v>11</v>
      </c>
      <c r="BH41" s="365">
        <v>6</v>
      </c>
      <c r="BJ41" s="373">
        <f>BM41*BP$4</f>
        <v>18756.820828749474</v>
      </c>
      <c r="BK41" s="373">
        <f>AVERAGE(T41,AA41,BJ41)</f>
        <v>6310.7212359964733</v>
      </c>
      <c r="BL41" s="451">
        <f>BK41-(BN41*BK$55)</f>
        <v>17732.063911488134</v>
      </c>
      <c r="BM41" s="372">
        <f>R41*BN41</f>
        <v>1.2660875553340387</v>
      </c>
      <c r="BN41" s="372">
        <f>FA41/BP3</f>
        <v>0.12660875553340387</v>
      </c>
      <c r="BQ41" s="365">
        <v>9</v>
      </c>
      <c r="BR41" s="365">
        <f t="shared" si="10"/>
        <v>15</v>
      </c>
      <c r="BS41" s="373">
        <f t="shared" si="48"/>
        <v>22.856100000000001</v>
      </c>
      <c r="BT41" s="398">
        <f t="shared" si="49"/>
        <v>14.36486</v>
      </c>
      <c r="BU41" s="398">
        <f t="shared" si="50"/>
        <v>8.2952669999999991</v>
      </c>
      <c r="BV41" s="398">
        <f t="shared" si="14"/>
        <v>-7.8561000000000014</v>
      </c>
      <c r="BW41" s="398">
        <f t="shared" si="15"/>
        <v>-2.2952669999999991</v>
      </c>
      <c r="BX41" s="398">
        <f t="shared" si="16"/>
        <v>-3.3648600000000002</v>
      </c>
      <c r="BY41" s="398">
        <f t="shared" si="94"/>
        <v>9.7955010224948875</v>
      </c>
      <c r="BZ41" s="365">
        <v>10</v>
      </c>
      <c r="CA41" s="398">
        <f t="shared" si="95"/>
        <v>-1.7955010224948875</v>
      </c>
      <c r="CB41" s="365">
        <f t="shared" si="96"/>
        <v>-2</v>
      </c>
      <c r="CC41" s="372">
        <f t="shared" si="51"/>
        <v>-0.10578696477213929</v>
      </c>
      <c r="CD41" s="372">
        <f t="shared" si="97"/>
        <v>-8.1064469363389402E-2</v>
      </c>
      <c r="CE41" s="372">
        <f t="shared" si="97"/>
        <v>-7.0184760957746228E-2</v>
      </c>
      <c r="CF41" s="398">
        <v>3.5127419999999998</v>
      </c>
      <c r="CG41" s="365">
        <f t="shared" si="81"/>
        <v>2</v>
      </c>
      <c r="CH41" s="398">
        <f t="shared" si="82"/>
        <v>1.4872580000000002</v>
      </c>
      <c r="CI41" s="372">
        <v>-8.7999999999999995E-2</v>
      </c>
      <c r="CJ41" s="372">
        <f t="shared" si="83"/>
        <v>-8.2458379739434734E-2</v>
      </c>
      <c r="CK41" s="365">
        <v>8</v>
      </c>
      <c r="CL41" s="372">
        <f t="shared" si="84"/>
        <v>-0.16011294227749595</v>
      </c>
      <c r="CM41" s="372">
        <f t="shared" si="75"/>
        <v>-0.17827567303281</v>
      </c>
      <c r="CN41" s="365">
        <v>16</v>
      </c>
      <c r="CO41" s="365">
        <v>5</v>
      </c>
      <c r="CP41" s="365">
        <f t="shared" si="98"/>
        <v>14</v>
      </c>
      <c r="CQ41" s="398">
        <f t="shared" si="99"/>
        <v>23.748645720476706</v>
      </c>
      <c r="CR41" s="394">
        <f t="shared" si="100"/>
        <v>0.58950729927007306</v>
      </c>
      <c r="CS41" s="372">
        <f t="shared" si="101"/>
        <v>-0.31916234434793883</v>
      </c>
      <c r="CT41" s="398">
        <v>10</v>
      </c>
      <c r="CU41" s="365">
        <f t="shared" si="20"/>
        <v>26</v>
      </c>
      <c r="CV41" s="373">
        <f t="shared" si="58"/>
        <v>7.1219750000000008</v>
      </c>
      <c r="CW41" s="398">
        <f t="shared" si="59"/>
        <v>5.5233530000000002</v>
      </c>
      <c r="CX41" s="365">
        <v>18</v>
      </c>
      <c r="CY41" s="398">
        <f t="shared" si="60"/>
        <v>7.0814950000000003</v>
      </c>
      <c r="CZ41" s="398">
        <f t="shared" si="21"/>
        <v>10.918505</v>
      </c>
      <c r="DA41" s="398">
        <f t="shared" si="102"/>
        <v>3.4867075664621678</v>
      </c>
      <c r="DB41" s="398">
        <f t="shared" si="103"/>
        <v>12.513292433537831</v>
      </c>
      <c r="DC41" s="387">
        <f t="shared" si="61"/>
        <v>0.85758770215555358</v>
      </c>
      <c r="DD41" s="387">
        <f t="shared" si="104"/>
        <v>1.1714473405597032</v>
      </c>
      <c r="DE41" s="374">
        <f t="shared" si="22"/>
        <v>18.878025000000001</v>
      </c>
      <c r="DF41" s="399">
        <f t="shared" si="23"/>
        <v>10.476647</v>
      </c>
      <c r="DG41" s="387">
        <f t="shared" si="85"/>
        <v>1.2603883898891473</v>
      </c>
      <c r="DH41" s="397">
        <f t="shared" si="76"/>
        <v>0.95341936864246202</v>
      </c>
      <c r="DI41" s="399">
        <v>26</v>
      </c>
      <c r="DJ41" s="399">
        <f t="shared" si="105"/>
        <v>36</v>
      </c>
      <c r="DK41" s="399">
        <f t="shared" si="106"/>
        <v>3.2827735644637053</v>
      </c>
      <c r="DL41" s="411">
        <f t="shared" si="107"/>
        <v>10.966336633663367</v>
      </c>
      <c r="DM41" s="397">
        <f t="shared" si="108"/>
        <v>4.9184773297937046</v>
      </c>
      <c r="DN41" s="387">
        <f t="shared" si="109"/>
        <v>1.7758935253087185</v>
      </c>
      <c r="DO41" s="397">
        <f t="shared" si="86"/>
        <v>0.40808759058916139</v>
      </c>
      <c r="DP41" s="387">
        <f t="shared" si="77"/>
        <v>0.27440234363729882</v>
      </c>
      <c r="DQ41" s="387">
        <f t="shared" si="69"/>
        <v>0.27956290199893785</v>
      </c>
      <c r="DR41" s="387">
        <f t="shared" si="110"/>
        <v>0.41994025460584766</v>
      </c>
      <c r="DS41" s="365">
        <v>2</v>
      </c>
      <c r="DT41" s="365">
        <f t="shared" si="87"/>
        <v>6</v>
      </c>
      <c r="DU41" s="372">
        <v>0.77600000000000002</v>
      </c>
      <c r="DV41" s="372">
        <v>0.25800000000000001</v>
      </c>
      <c r="DW41" s="372">
        <f t="shared" si="88"/>
        <v>0.26092497215633914</v>
      </c>
      <c r="DX41" s="373">
        <v>0</v>
      </c>
      <c r="DY41" s="374">
        <v>0</v>
      </c>
      <c r="DZ41" s="365">
        <v>450</v>
      </c>
      <c r="EA41" s="373">
        <v>0</v>
      </c>
      <c r="EB41" s="373">
        <v>0</v>
      </c>
      <c r="EC41" s="373">
        <v>0</v>
      </c>
      <c r="ED41" s="373">
        <f t="shared" si="24"/>
        <v>0</v>
      </c>
      <c r="EE41" s="373">
        <f t="shared" si="66"/>
        <v>6053.4590000000007</v>
      </c>
      <c r="EF41" s="373">
        <f t="shared" si="111"/>
        <v>2947.8220858895706</v>
      </c>
      <c r="EG41" s="373">
        <f t="shared" si="67"/>
        <v>6600</v>
      </c>
      <c r="EH41" s="373">
        <f t="shared" si="27"/>
        <v>-6600</v>
      </c>
      <c r="EI41" s="373">
        <f t="shared" si="28"/>
        <v>-6053.4590000000007</v>
      </c>
      <c r="EJ41" s="373">
        <f t="shared" si="112"/>
        <v>-2947.8220858895706</v>
      </c>
      <c r="EK41" s="400">
        <f t="shared" si="78"/>
        <v>-0.18403628143440834</v>
      </c>
      <c r="EL41" s="401">
        <f t="shared" si="93"/>
        <v>-0.27174853391629261</v>
      </c>
      <c r="EM41" s="400">
        <f t="shared" si="113"/>
        <v>-0.10114345172988445</v>
      </c>
      <c r="EN41" s="373">
        <v>467.0899</v>
      </c>
      <c r="EO41" s="365">
        <f t="shared" si="89"/>
        <v>-450</v>
      </c>
      <c r="EP41" s="373">
        <f t="shared" si="74"/>
        <v>-467.0899</v>
      </c>
      <c r="EQ41" s="372">
        <v>6.0000000000000001E-3</v>
      </c>
      <c r="ER41" s="372">
        <f t="shared" si="90"/>
        <v>-2.120870806086704E-2</v>
      </c>
      <c r="ES41" s="397">
        <f t="shared" si="91"/>
        <v>0.2115067720715548</v>
      </c>
      <c r="ET41" s="372">
        <f t="shared" si="31"/>
        <v>9.4123228625599381E-2</v>
      </c>
      <c r="EU41" s="397">
        <f t="shared" si="32"/>
        <v>0.12418402549042551</v>
      </c>
      <c r="EV41" s="374">
        <v>0</v>
      </c>
      <c r="EW41" s="374">
        <f t="shared" si="114"/>
        <v>0</v>
      </c>
      <c r="EX41" s="374">
        <f t="shared" si="115"/>
        <v>9813.2286023835313</v>
      </c>
      <c r="EY41" s="395">
        <f t="shared" si="116"/>
        <v>0</v>
      </c>
      <c r="EZ41" s="397">
        <f t="shared" si="117"/>
        <v>-0.49209476354126175</v>
      </c>
      <c r="FA41" s="387">
        <f t="shared" si="118"/>
        <v>0.86869820976872625</v>
      </c>
      <c r="FB41" s="372">
        <f t="shared" si="92"/>
        <v>0.13615314078697976</v>
      </c>
    </row>
    <row r="42" spans="1:158" x14ac:dyDescent="0.25">
      <c r="A42" s="385" t="s">
        <v>118</v>
      </c>
      <c r="B42" s="385" t="s">
        <v>143</v>
      </c>
      <c r="C42" s="386">
        <f t="shared" si="0"/>
        <v>15</v>
      </c>
      <c r="D42" s="386">
        <v>15</v>
      </c>
      <c r="E42" s="386">
        <v>15</v>
      </c>
      <c r="F42" s="386">
        <v>0</v>
      </c>
      <c r="G42" s="386">
        <v>0</v>
      </c>
      <c r="H42" s="397">
        <v>-0.28499999999999998</v>
      </c>
      <c r="I42" s="387">
        <v>1.0620953580101644</v>
      </c>
      <c r="J42" s="397">
        <f t="shared" si="79"/>
        <v>-0.31217968181057759</v>
      </c>
      <c r="K42" s="379"/>
      <c r="L42" s="391"/>
      <c r="M42" s="388" t="e">
        <f>AD42*AY$8</f>
        <v>#DIV/0!</v>
      </c>
      <c r="N42" s="379"/>
      <c r="O42" s="379"/>
      <c r="P42" s="391"/>
      <c r="Q42" s="391"/>
      <c r="R42" s="374">
        <v>14</v>
      </c>
      <c r="S42" s="379"/>
      <c r="T42" s="405"/>
      <c r="U42" s="405"/>
      <c r="V42" s="405"/>
      <c r="W42" s="379"/>
      <c r="X42" s="379"/>
      <c r="Y42" s="379"/>
      <c r="Z42" s="379"/>
      <c r="AA42" s="379"/>
      <c r="AB42" s="379"/>
      <c r="AC42" s="379"/>
      <c r="AD42" s="394" t="e">
        <f>D42*AS42</f>
        <v>#DIV/0!</v>
      </c>
      <c r="AE42" s="395"/>
      <c r="AF42" s="395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72"/>
      <c r="AR42" s="394"/>
      <c r="AS42" s="372" t="e">
        <f>I42/BA$6</f>
        <v>#DIV/0!</v>
      </c>
      <c r="AT42" s="372"/>
      <c r="AU42" s="372"/>
      <c r="AV42" s="372"/>
      <c r="AW42" s="372"/>
      <c r="BB42" s="365">
        <v>3</v>
      </c>
      <c r="BC42" s="365">
        <v>3</v>
      </c>
      <c r="BD42" s="365">
        <f t="shared" si="80"/>
        <v>0</v>
      </c>
      <c r="BE42" s="365">
        <v>10</v>
      </c>
      <c r="BF42" s="365">
        <v>2</v>
      </c>
      <c r="BG42" s="365">
        <v>5</v>
      </c>
      <c r="BH42" s="365">
        <v>2</v>
      </c>
      <c r="BJ42" s="373"/>
      <c r="BK42" s="373"/>
      <c r="BL42" s="373"/>
      <c r="BM42" s="372"/>
      <c r="BN42" s="372"/>
      <c r="BQ42" s="365">
        <v>1</v>
      </c>
      <c r="BR42" s="365">
        <f t="shared" si="10"/>
        <v>3</v>
      </c>
      <c r="BS42" s="373">
        <f t="shared" si="48"/>
        <v>34.284150000000004</v>
      </c>
      <c r="BT42" s="398">
        <f t="shared" si="49"/>
        <v>21.54729</v>
      </c>
      <c r="BU42" s="398">
        <f t="shared" si="50"/>
        <v>12.442900499999999</v>
      </c>
      <c r="BV42" s="398">
        <f t="shared" si="14"/>
        <v>-31.284150000000004</v>
      </c>
      <c r="BW42" s="398">
        <f t="shared" si="15"/>
        <v>-10.442900499999999</v>
      </c>
      <c r="BX42" s="398">
        <f t="shared" si="16"/>
        <v>-16.54729</v>
      </c>
      <c r="BY42" s="398">
        <f t="shared" si="94"/>
        <v>14.693251533742332</v>
      </c>
      <c r="BZ42" s="365">
        <v>15</v>
      </c>
      <c r="CA42" s="398">
        <f t="shared" si="95"/>
        <v>-12.693251533742332</v>
      </c>
      <c r="CB42" s="365">
        <f t="shared" si="96"/>
        <v>-13</v>
      </c>
      <c r="CC42" s="372">
        <f t="shared" si="51"/>
        <v>-0.5520313737182263</v>
      </c>
      <c r="CD42" s="372">
        <f t="shared" si="97"/>
        <v>-0.58453206410227043</v>
      </c>
      <c r="CE42" s="372">
        <f t="shared" si="97"/>
        <v>-0.57902427790140643</v>
      </c>
      <c r="CF42" s="398">
        <v>10.538225000000001</v>
      </c>
      <c r="CG42" s="365">
        <f t="shared" si="81"/>
        <v>-7</v>
      </c>
      <c r="CH42" s="398">
        <f t="shared" si="82"/>
        <v>-7.5382250000000006</v>
      </c>
      <c r="CI42" s="372">
        <v>-0.439</v>
      </c>
      <c r="CJ42" s="372">
        <f t="shared" si="83"/>
        <v>-0.47839907341296706</v>
      </c>
      <c r="CK42" s="365">
        <v>0</v>
      </c>
      <c r="CL42" s="372">
        <f t="shared" si="84"/>
        <v>-0.59512127652652091</v>
      </c>
      <c r="CM42" s="372">
        <f t="shared" si="75"/>
        <v>-0.55186953949990658</v>
      </c>
      <c r="CN42" s="365">
        <v>2</v>
      </c>
      <c r="CO42" s="365">
        <v>2</v>
      </c>
      <c r="CP42" s="365">
        <f t="shared" si="98"/>
        <v>3</v>
      </c>
      <c r="CQ42" s="398">
        <f t="shared" si="99"/>
        <v>33.24810400866739</v>
      </c>
      <c r="CR42" s="394">
        <f t="shared" si="100"/>
        <v>9.0230709071949938E-2</v>
      </c>
      <c r="CS42" s="372">
        <f t="shared" si="101"/>
        <v>-0.96373537401933518</v>
      </c>
      <c r="CT42" s="398">
        <v>5</v>
      </c>
      <c r="CU42" s="365">
        <f t="shared" si="20"/>
        <v>7</v>
      </c>
      <c r="CV42" s="373">
        <f t="shared" si="58"/>
        <v>10.6829625</v>
      </c>
      <c r="CW42" s="398">
        <f t="shared" si="59"/>
        <v>8.2850295000000003</v>
      </c>
      <c r="CX42" s="365">
        <v>2</v>
      </c>
      <c r="CY42" s="398">
        <f t="shared" si="60"/>
        <v>10.6222425</v>
      </c>
      <c r="CZ42" s="398">
        <f t="shared" si="21"/>
        <v>-8.6222425000000005</v>
      </c>
      <c r="DA42" s="398">
        <f t="shared" si="102"/>
        <v>5.2300613496932513</v>
      </c>
      <c r="DB42" s="398">
        <f t="shared" si="103"/>
        <v>-3.2300613496932513</v>
      </c>
      <c r="DC42" s="372">
        <f t="shared" si="61"/>
        <v>-0.12775796315466165</v>
      </c>
      <c r="DD42" s="372">
        <f t="shared" si="104"/>
        <v>-0.30238618637261833</v>
      </c>
      <c r="DE42" s="374">
        <f t="shared" si="22"/>
        <v>-3.6829625000000004</v>
      </c>
      <c r="DF42" s="399">
        <f t="shared" si="23"/>
        <v>-6.2850295000000003</v>
      </c>
      <c r="DG42" s="397">
        <f t="shared" si="85"/>
        <v>0.21521591666471926</v>
      </c>
      <c r="DH42" s="397">
        <f t="shared" si="76"/>
        <v>3.2067195232155274E-2</v>
      </c>
      <c r="DI42" s="399">
        <v>5</v>
      </c>
      <c r="DJ42" s="399">
        <f t="shared" si="105"/>
        <v>10</v>
      </c>
      <c r="DK42" s="399">
        <f t="shared" si="106"/>
        <v>4.5958829902491871</v>
      </c>
      <c r="DL42" s="411">
        <f t="shared" si="107"/>
        <v>2.175860443187176</v>
      </c>
      <c r="DM42" s="397">
        <f t="shared" si="108"/>
        <v>0.5253562171737064</v>
      </c>
      <c r="DN42" s="397">
        <f t="shared" si="109"/>
        <v>-0.36809873754211853</v>
      </c>
      <c r="DO42" s="397">
        <f t="shared" si="86"/>
        <v>-0.27098639925002482</v>
      </c>
      <c r="DP42" s="397">
        <f t="shared" si="77"/>
        <v>-0.31829484560708182</v>
      </c>
      <c r="DQ42" s="397">
        <f t="shared" si="69"/>
        <v>-0.38232200949280049</v>
      </c>
      <c r="DR42" s="397">
        <f t="shared" si="110"/>
        <v>-0.47167371301040961</v>
      </c>
      <c r="DS42" s="365">
        <v>5</v>
      </c>
      <c r="DT42" s="365">
        <f t="shared" si="87"/>
        <v>-5</v>
      </c>
      <c r="DU42" s="372">
        <v>-0.46800000000000003</v>
      </c>
      <c r="DV42" s="372">
        <v>-0.45100000000000001</v>
      </c>
      <c r="DW42" s="372">
        <f t="shared" si="88"/>
        <v>-0.47423944404778023</v>
      </c>
      <c r="DX42" s="373">
        <v>0</v>
      </c>
      <c r="DY42" s="374">
        <v>0</v>
      </c>
      <c r="DZ42" s="365">
        <v>2986</v>
      </c>
      <c r="EA42" s="373">
        <v>0</v>
      </c>
      <c r="EB42" s="373">
        <v>0</v>
      </c>
      <c r="EC42" s="373">
        <v>0</v>
      </c>
      <c r="ED42" s="373">
        <f t="shared" si="24"/>
        <v>0</v>
      </c>
      <c r="EE42" s="373">
        <f t="shared" si="66"/>
        <v>9080.1885000000002</v>
      </c>
      <c r="EF42" s="373">
        <f t="shared" si="111"/>
        <v>4421.7331288343557</v>
      </c>
      <c r="EG42" s="373">
        <f t="shared" si="67"/>
        <v>9900</v>
      </c>
      <c r="EH42" s="373">
        <f t="shared" si="27"/>
        <v>-9900</v>
      </c>
      <c r="EI42" s="373">
        <f t="shared" si="28"/>
        <v>-9080.1885000000002</v>
      </c>
      <c r="EJ42" s="373">
        <f t="shared" si="112"/>
        <v>-4421.7331288343557</v>
      </c>
      <c r="EK42" s="400">
        <f t="shared" si="78"/>
        <v>-0.22436840848757986</v>
      </c>
      <c r="EL42" s="401">
        <f t="shared" si="93"/>
        <v>-0.32532551106455382</v>
      </c>
      <c r="EM42" s="401">
        <f t="shared" si="113"/>
        <v>-0.15014027955751016</v>
      </c>
      <c r="EN42" s="374">
        <v>3312.5003999999999</v>
      </c>
      <c r="EO42" s="368">
        <f t="shared" si="89"/>
        <v>-2986</v>
      </c>
      <c r="EP42" s="374">
        <f t="shared" si="74"/>
        <v>-3312.5003999999999</v>
      </c>
      <c r="EQ42" s="397">
        <v>-3.7999999999999999E-2</v>
      </c>
      <c r="ER42" s="397">
        <f t="shared" si="90"/>
        <v>-6.9090038454773697E-2</v>
      </c>
      <c r="ES42" s="397">
        <f t="shared" si="91"/>
        <v>-0.34306033962924981</v>
      </c>
      <c r="ET42" s="372">
        <f t="shared" si="31"/>
        <v>-0.3191405690907122</v>
      </c>
      <c r="EU42" s="372">
        <f t="shared" si="32"/>
        <v>-0.25103301918725313</v>
      </c>
      <c r="EV42" s="374">
        <v>0</v>
      </c>
      <c r="EW42" s="374">
        <f t="shared" si="114"/>
        <v>0</v>
      </c>
      <c r="EX42" s="374">
        <f t="shared" si="115"/>
        <v>13738.520043336945</v>
      </c>
      <c r="EY42" s="395">
        <f t="shared" si="116"/>
        <v>0</v>
      </c>
      <c r="EZ42" s="397">
        <f t="shared" si="117"/>
        <v>-0.49209476354126175</v>
      </c>
      <c r="FA42" s="397">
        <f t="shared" si="118"/>
        <v>-0.41769714794177581</v>
      </c>
      <c r="FB42" s="372">
        <f t="shared" si="92"/>
        <v>-0.29272204397583645</v>
      </c>
    </row>
    <row r="43" spans="1:158" hidden="1" x14ac:dyDescent="0.25">
      <c r="A43" s="404" t="s">
        <v>125</v>
      </c>
      <c r="B43" s="404" t="s">
        <v>126</v>
      </c>
      <c r="C43" s="409">
        <f t="shared" si="0"/>
        <v>31</v>
      </c>
      <c r="D43" s="409">
        <v>0</v>
      </c>
      <c r="E43" s="365">
        <v>0</v>
      </c>
      <c r="F43" s="365">
        <v>0</v>
      </c>
      <c r="G43" s="386">
        <v>31</v>
      </c>
      <c r="H43" s="372"/>
      <c r="I43" s="397"/>
      <c r="J43" s="372"/>
      <c r="K43" s="379"/>
      <c r="L43" s="391"/>
      <c r="M43" s="391"/>
      <c r="N43" s="379"/>
      <c r="O43" s="379"/>
      <c r="P43" s="391"/>
      <c r="Q43" s="391"/>
      <c r="R43" s="399"/>
      <c r="S43" s="379"/>
      <c r="T43" s="405"/>
      <c r="U43" s="405"/>
      <c r="V43" s="405"/>
      <c r="W43" s="379"/>
      <c r="X43" s="379"/>
      <c r="Y43" s="379"/>
      <c r="Z43" s="379"/>
      <c r="AA43" s="379"/>
      <c r="AB43" s="379"/>
      <c r="AC43" s="379"/>
      <c r="AD43" s="395"/>
      <c r="AE43" s="395"/>
      <c r="AF43" s="395"/>
      <c r="AG43" s="394" t="e">
        <f>(0.6*AJ43)+(0.4*#REF!)</f>
        <v>#REF!</v>
      </c>
      <c r="AH43" s="394">
        <v>19.085000000000001</v>
      </c>
      <c r="AI43" s="395">
        <f>AH43/(G43+G44+G45)</f>
        <v>0.17836448598130841</v>
      </c>
      <c r="AJ43" s="394">
        <f>AI43/AI54</f>
        <v>0.1149617967304426</v>
      </c>
      <c r="AK43" s="394"/>
      <c r="AL43" s="394"/>
      <c r="AM43" s="394"/>
      <c r="AN43" s="394"/>
      <c r="AO43" s="394"/>
      <c r="AP43" s="394"/>
      <c r="AQ43" s="372"/>
      <c r="AR43" s="394"/>
      <c r="AS43" s="372"/>
      <c r="AT43" s="372"/>
      <c r="AU43" s="372"/>
      <c r="AV43" s="372"/>
      <c r="AW43" s="372"/>
      <c r="BJ43" s="373"/>
      <c r="BK43" s="373"/>
      <c r="BL43" s="373"/>
      <c r="BM43" s="372"/>
      <c r="BN43" s="372"/>
      <c r="BR43" s="365">
        <f t="shared" si="10"/>
        <v>0</v>
      </c>
      <c r="BS43" s="373">
        <f t="shared" si="48"/>
        <v>0</v>
      </c>
      <c r="BT43" s="398">
        <f t="shared" si="49"/>
        <v>0</v>
      </c>
      <c r="BU43" s="398">
        <f t="shared" si="50"/>
        <v>0</v>
      </c>
      <c r="BV43" s="398">
        <f t="shared" si="14"/>
        <v>0</v>
      </c>
      <c r="BW43" s="398">
        <f t="shared" si="15"/>
        <v>0</v>
      </c>
      <c r="BX43" s="398">
        <f t="shared" si="16"/>
        <v>0</v>
      </c>
      <c r="BY43" s="398"/>
      <c r="CC43" s="372">
        <f t="shared" si="51"/>
        <v>8.1184352099831561E-3</v>
      </c>
      <c r="CD43" s="372"/>
      <c r="CL43" s="372">
        <f t="shared" si="84"/>
        <v>-1.4242117574041502E-2</v>
      </c>
      <c r="CM43" s="372">
        <f t="shared" si="75"/>
        <v>-7.3030674825130065E-2</v>
      </c>
      <c r="CQ43" s="398">
        <f t="shared" si="34"/>
        <v>0</v>
      </c>
      <c r="CR43" s="394" t="e">
        <f t="shared" si="35"/>
        <v>#DIV/0!</v>
      </c>
      <c r="CS43" s="372" t="e">
        <f t="shared" si="36"/>
        <v>#DIV/0!</v>
      </c>
      <c r="CT43" s="398"/>
      <c r="CU43" s="365">
        <f t="shared" si="20"/>
        <v>0</v>
      </c>
      <c r="CV43" s="373">
        <f t="shared" si="58"/>
        <v>0</v>
      </c>
      <c r="CW43" s="398">
        <f t="shared" si="59"/>
        <v>0</v>
      </c>
      <c r="CY43" s="398">
        <f t="shared" si="60"/>
        <v>0</v>
      </c>
      <c r="CZ43" s="398">
        <f t="shared" si="21"/>
        <v>0</v>
      </c>
      <c r="DA43" s="398"/>
      <c r="DB43" s="398"/>
      <c r="DC43" s="372">
        <f t="shared" si="61"/>
        <v>0.30702014718264831</v>
      </c>
      <c r="DD43" s="372"/>
      <c r="DE43" s="374">
        <f t="shared" si="22"/>
        <v>0</v>
      </c>
      <c r="DF43" s="399">
        <f t="shared" si="23"/>
        <v>0</v>
      </c>
      <c r="DG43" s="397">
        <f t="shared" si="85"/>
        <v>0.38583482352408538</v>
      </c>
      <c r="DH43" s="397">
        <f t="shared" si="76"/>
        <v>0.37754132425337183</v>
      </c>
      <c r="DI43" s="399"/>
      <c r="DJ43" s="399"/>
      <c r="DK43" s="399">
        <f t="shared" si="37"/>
        <v>0</v>
      </c>
      <c r="DL43" s="395" t="e">
        <f t="shared" si="38"/>
        <v>#DIV/0!</v>
      </c>
      <c r="DM43" s="397" t="e">
        <f t="shared" si="39"/>
        <v>#DIV/0!</v>
      </c>
      <c r="DN43" s="397" t="e">
        <f t="shared" si="40"/>
        <v>#DIV/0!</v>
      </c>
      <c r="DO43" s="397">
        <f t="shared" si="86"/>
        <v>0.14578865886520925</v>
      </c>
      <c r="DP43" s="397">
        <f t="shared" si="77"/>
        <v>0.10719812480627069</v>
      </c>
      <c r="DQ43" s="397">
        <f t="shared" si="69"/>
        <v>0.12767911999904921</v>
      </c>
      <c r="DR43" s="397"/>
      <c r="DX43" s="373"/>
      <c r="DY43" s="374">
        <v>0</v>
      </c>
      <c r="ED43" s="373">
        <f t="shared" si="24"/>
        <v>0</v>
      </c>
      <c r="EE43" s="373">
        <f t="shared" si="66"/>
        <v>0</v>
      </c>
      <c r="EG43" s="373">
        <f t="shared" si="67"/>
        <v>0</v>
      </c>
      <c r="EH43" s="373">
        <f t="shared" si="27"/>
        <v>0</v>
      </c>
      <c r="EI43" s="373">
        <f t="shared" si="28"/>
        <v>0</v>
      </c>
      <c r="EK43" s="400">
        <f t="shared" si="78"/>
        <v>-0.10337202732806533</v>
      </c>
      <c r="EL43" s="401">
        <f t="shared" si="93"/>
        <v>-0.16459457961977011</v>
      </c>
      <c r="EM43" s="400"/>
      <c r="ER43" s="372"/>
      <c r="ES43" s="397"/>
      <c r="ET43" s="372">
        <f t="shared" si="31"/>
        <v>3.5258661068203384E-2</v>
      </c>
      <c r="EU43" s="372">
        <f t="shared" si="32"/>
        <v>6.4318874883762409E-2</v>
      </c>
      <c r="EV43" s="374"/>
      <c r="EW43" s="374"/>
      <c r="EX43" s="374">
        <f t="shared" si="44"/>
        <v>0</v>
      </c>
      <c r="EY43" s="395" t="e">
        <f t="shared" si="45"/>
        <v>#DIV/0!</v>
      </c>
      <c r="EZ43" s="397" t="e">
        <f t="shared" si="46"/>
        <v>#DIV/0!</v>
      </c>
      <c r="FA43" s="397" t="e">
        <f t="shared" si="47"/>
        <v>#DIV/0!</v>
      </c>
      <c r="FB43" s="372">
        <f t="shared" si="92"/>
        <v>2.16353634712175E-2</v>
      </c>
    </row>
    <row r="44" spans="1:158" hidden="1" x14ac:dyDescent="0.25">
      <c r="A44" s="385" t="s">
        <v>125</v>
      </c>
      <c r="B44" s="385" t="s">
        <v>127</v>
      </c>
      <c r="C44" s="409">
        <f t="shared" si="0"/>
        <v>32</v>
      </c>
      <c r="D44" s="409">
        <v>0</v>
      </c>
      <c r="E44" s="365">
        <v>0</v>
      </c>
      <c r="F44" s="365">
        <v>0</v>
      </c>
      <c r="G44" s="386">
        <v>32</v>
      </c>
      <c r="H44" s="372"/>
      <c r="I44" s="397"/>
      <c r="J44" s="372"/>
      <c r="K44" s="379"/>
      <c r="L44" s="391"/>
      <c r="M44" s="391"/>
      <c r="N44" s="379"/>
      <c r="O44" s="379"/>
      <c r="P44" s="391"/>
      <c r="Q44" s="391"/>
      <c r="R44" s="399"/>
      <c r="S44" s="379"/>
      <c r="T44" s="405"/>
      <c r="U44" s="405"/>
      <c r="V44" s="405"/>
      <c r="W44" s="379"/>
      <c r="X44" s="379"/>
      <c r="Y44" s="379"/>
      <c r="Z44" s="379"/>
      <c r="AA44" s="379"/>
      <c r="AB44" s="379"/>
      <c r="AC44" s="379"/>
      <c r="AD44" s="395"/>
      <c r="AE44" s="395"/>
      <c r="AF44" s="395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72"/>
      <c r="AR44" s="394"/>
      <c r="AS44" s="372"/>
      <c r="AT44" s="372"/>
      <c r="AU44" s="372"/>
      <c r="AV44" s="372"/>
      <c r="AW44" s="372"/>
      <c r="BJ44" s="373"/>
      <c r="BK44" s="373"/>
      <c r="BL44" s="373"/>
      <c r="BM44" s="372"/>
      <c r="BN44" s="372"/>
      <c r="BR44" s="365">
        <f t="shared" si="10"/>
        <v>0</v>
      </c>
      <c r="BS44" s="373">
        <f t="shared" si="48"/>
        <v>0</v>
      </c>
      <c r="BT44" s="398">
        <f t="shared" si="49"/>
        <v>0</v>
      </c>
      <c r="BU44" s="398">
        <f t="shared" si="50"/>
        <v>0</v>
      </c>
      <c r="BV44" s="398">
        <f t="shared" si="14"/>
        <v>0</v>
      </c>
      <c r="BW44" s="398">
        <f t="shared" si="15"/>
        <v>0</v>
      </c>
      <c r="BX44" s="398">
        <f t="shared" si="16"/>
        <v>0</v>
      </c>
      <c r="BY44" s="398"/>
      <c r="CC44" s="372">
        <f t="shared" si="51"/>
        <v>8.1184352099831561E-3</v>
      </c>
      <c r="CD44" s="372"/>
      <c r="CL44" s="372">
        <f t="shared" si="84"/>
        <v>-1.4242117574041502E-2</v>
      </c>
      <c r="CM44" s="372">
        <f t="shared" si="75"/>
        <v>-7.3030674825130065E-2</v>
      </c>
      <c r="CQ44" s="398">
        <f t="shared" si="34"/>
        <v>0</v>
      </c>
      <c r="CR44" s="394" t="e">
        <f t="shared" si="35"/>
        <v>#DIV/0!</v>
      </c>
      <c r="CS44" s="372" t="e">
        <f t="shared" si="36"/>
        <v>#DIV/0!</v>
      </c>
      <c r="CT44" s="398"/>
      <c r="CU44" s="365">
        <f t="shared" si="20"/>
        <v>0</v>
      </c>
      <c r="CV44" s="373">
        <f t="shared" si="58"/>
        <v>0</v>
      </c>
      <c r="CW44" s="398">
        <f t="shared" si="59"/>
        <v>0</v>
      </c>
      <c r="CY44" s="398">
        <f t="shared" si="60"/>
        <v>0</v>
      </c>
      <c r="CZ44" s="398">
        <f t="shared" si="21"/>
        <v>0</v>
      </c>
      <c r="DA44" s="398"/>
      <c r="DB44" s="398"/>
      <c r="DC44" s="372">
        <f t="shared" si="61"/>
        <v>0.30702014718264831</v>
      </c>
      <c r="DD44" s="372"/>
      <c r="DE44" s="374">
        <f t="shared" si="22"/>
        <v>0</v>
      </c>
      <c r="DF44" s="399">
        <f t="shared" si="23"/>
        <v>0</v>
      </c>
      <c r="DG44" s="397">
        <f t="shared" si="85"/>
        <v>0.38583482352408538</v>
      </c>
      <c r="DH44" s="397">
        <f t="shared" si="76"/>
        <v>0.37754132425337183</v>
      </c>
      <c r="DI44" s="399"/>
      <c r="DJ44" s="399"/>
      <c r="DK44" s="399">
        <f t="shared" si="37"/>
        <v>0</v>
      </c>
      <c r="DL44" s="395" t="e">
        <f t="shared" si="38"/>
        <v>#DIV/0!</v>
      </c>
      <c r="DM44" s="397" t="e">
        <f t="shared" si="39"/>
        <v>#DIV/0!</v>
      </c>
      <c r="DN44" s="397" t="e">
        <f t="shared" si="40"/>
        <v>#DIV/0!</v>
      </c>
      <c r="DO44" s="397">
        <f t="shared" si="86"/>
        <v>0.14578865886520925</v>
      </c>
      <c r="DP44" s="397">
        <f t="shared" si="77"/>
        <v>0.10719812480627069</v>
      </c>
      <c r="DQ44" s="397">
        <f t="shared" si="69"/>
        <v>0.12767911999904921</v>
      </c>
      <c r="DR44" s="397"/>
      <c r="DX44" s="373"/>
      <c r="DY44" s="374">
        <v>0</v>
      </c>
      <c r="ED44" s="373">
        <f t="shared" si="24"/>
        <v>0</v>
      </c>
      <c r="EE44" s="373">
        <f t="shared" si="66"/>
        <v>0</v>
      </c>
      <c r="EG44" s="373">
        <f t="shared" si="67"/>
        <v>0</v>
      </c>
      <c r="EH44" s="373">
        <f t="shared" si="27"/>
        <v>0</v>
      </c>
      <c r="EI44" s="373">
        <f t="shared" si="28"/>
        <v>0</v>
      </c>
      <c r="EK44" s="400">
        <f t="shared" si="78"/>
        <v>-0.10337202732806533</v>
      </c>
      <c r="EL44" s="401">
        <f t="shared" si="93"/>
        <v>-0.16459457961977011</v>
      </c>
      <c r="EM44" s="400"/>
      <c r="ER44" s="372"/>
      <c r="ES44" s="397"/>
      <c r="ET44" s="372">
        <f t="shared" si="31"/>
        <v>3.5258661068203384E-2</v>
      </c>
      <c r="EU44" s="372">
        <f t="shared" si="32"/>
        <v>6.4318874883762409E-2</v>
      </c>
      <c r="EV44" s="374"/>
      <c r="EW44" s="374"/>
      <c r="EX44" s="374">
        <f t="shared" si="44"/>
        <v>0</v>
      </c>
      <c r="EY44" s="395" t="e">
        <f t="shared" si="45"/>
        <v>#DIV/0!</v>
      </c>
      <c r="EZ44" s="397" t="e">
        <f t="shared" si="46"/>
        <v>#DIV/0!</v>
      </c>
      <c r="FA44" s="397" t="e">
        <f t="shared" si="47"/>
        <v>#DIV/0!</v>
      </c>
      <c r="FB44" s="372">
        <f t="shared" si="92"/>
        <v>2.16353634712175E-2</v>
      </c>
    </row>
    <row r="45" spans="1:158" hidden="1" x14ac:dyDescent="0.25">
      <c r="A45" s="404" t="s">
        <v>125</v>
      </c>
      <c r="B45" s="404" t="s">
        <v>128</v>
      </c>
      <c r="C45" s="409">
        <f t="shared" si="0"/>
        <v>44</v>
      </c>
      <c r="D45" s="409">
        <v>0</v>
      </c>
      <c r="E45" s="365">
        <v>0</v>
      </c>
      <c r="F45" s="365">
        <v>0</v>
      </c>
      <c r="G45" s="386">
        <v>44</v>
      </c>
      <c r="H45" s="372"/>
      <c r="I45" s="397"/>
      <c r="J45" s="372"/>
      <c r="K45" s="379"/>
      <c r="L45" s="391"/>
      <c r="M45" s="391"/>
      <c r="N45" s="379"/>
      <c r="O45" s="379"/>
      <c r="P45" s="391"/>
      <c r="Q45" s="391"/>
      <c r="R45" s="399"/>
      <c r="S45" s="379"/>
      <c r="T45" s="405"/>
      <c r="U45" s="405"/>
      <c r="V45" s="405"/>
      <c r="W45" s="379"/>
      <c r="X45" s="379"/>
      <c r="Y45" s="379"/>
      <c r="Z45" s="379"/>
      <c r="AA45" s="379"/>
      <c r="AB45" s="379"/>
      <c r="AC45" s="379"/>
      <c r="AD45" s="395"/>
      <c r="AE45" s="395"/>
      <c r="AF45" s="395"/>
      <c r="AG45" s="394"/>
      <c r="AH45" s="394"/>
      <c r="AI45" s="394"/>
      <c r="AJ45" s="394"/>
      <c r="AK45" s="394"/>
      <c r="AL45" s="394"/>
      <c r="AM45" s="394"/>
      <c r="AN45" s="394"/>
      <c r="AO45" s="394"/>
      <c r="AP45" s="394"/>
      <c r="AQ45" s="372"/>
      <c r="AR45" s="394"/>
      <c r="AS45" s="372"/>
      <c r="AT45" s="372"/>
      <c r="AU45" s="372"/>
      <c r="AV45" s="372"/>
      <c r="AW45" s="372"/>
      <c r="BJ45" s="373"/>
      <c r="BK45" s="373"/>
      <c r="BL45" s="373"/>
      <c r="BM45" s="372"/>
      <c r="BN45" s="372"/>
      <c r="BR45" s="365">
        <f t="shared" si="10"/>
        <v>0</v>
      </c>
      <c r="BS45" s="373">
        <f t="shared" si="48"/>
        <v>0</v>
      </c>
      <c r="BT45" s="398">
        <f t="shared" si="49"/>
        <v>0</v>
      </c>
      <c r="BU45" s="398">
        <f t="shared" si="50"/>
        <v>0</v>
      </c>
      <c r="BV45" s="398">
        <f t="shared" si="14"/>
        <v>0</v>
      </c>
      <c r="BW45" s="398">
        <f t="shared" si="15"/>
        <v>0</v>
      </c>
      <c r="BX45" s="398">
        <f t="shared" si="16"/>
        <v>0</v>
      </c>
      <c r="BY45" s="398"/>
      <c r="CC45" s="372">
        <f t="shared" si="51"/>
        <v>8.1184352099831561E-3</v>
      </c>
      <c r="CD45" s="372"/>
      <c r="CL45" s="372">
        <f t="shared" si="84"/>
        <v>-1.4242117574041502E-2</v>
      </c>
      <c r="CM45" s="372">
        <f t="shared" si="75"/>
        <v>-7.3030674825130065E-2</v>
      </c>
      <c r="CQ45" s="398">
        <f t="shared" si="34"/>
        <v>0</v>
      </c>
      <c r="CR45" s="394" t="e">
        <f t="shared" si="35"/>
        <v>#DIV/0!</v>
      </c>
      <c r="CS45" s="372" t="e">
        <f t="shared" si="36"/>
        <v>#DIV/0!</v>
      </c>
      <c r="CT45" s="398"/>
      <c r="CU45" s="365">
        <f t="shared" si="20"/>
        <v>0</v>
      </c>
      <c r="CV45" s="373">
        <f t="shared" si="58"/>
        <v>0</v>
      </c>
      <c r="CW45" s="398">
        <f t="shared" si="59"/>
        <v>0</v>
      </c>
      <c r="CY45" s="398">
        <f t="shared" si="60"/>
        <v>0</v>
      </c>
      <c r="CZ45" s="398">
        <f t="shared" si="21"/>
        <v>0</v>
      </c>
      <c r="DA45" s="398"/>
      <c r="DB45" s="398"/>
      <c r="DC45" s="372">
        <f t="shared" si="61"/>
        <v>0.30702014718264831</v>
      </c>
      <c r="DD45" s="372"/>
      <c r="DE45" s="374">
        <f t="shared" si="22"/>
        <v>0</v>
      </c>
      <c r="DF45" s="399">
        <f t="shared" si="23"/>
        <v>0</v>
      </c>
      <c r="DG45" s="397">
        <f t="shared" si="85"/>
        <v>0.38583482352408538</v>
      </c>
      <c r="DH45" s="397">
        <f t="shared" si="76"/>
        <v>0.37754132425337183</v>
      </c>
      <c r="DI45" s="399"/>
      <c r="DJ45" s="399"/>
      <c r="DK45" s="399">
        <f t="shared" si="37"/>
        <v>0</v>
      </c>
      <c r="DL45" s="395" t="e">
        <f t="shared" si="38"/>
        <v>#DIV/0!</v>
      </c>
      <c r="DM45" s="397" t="e">
        <f t="shared" si="39"/>
        <v>#DIV/0!</v>
      </c>
      <c r="DN45" s="397" t="e">
        <f t="shared" si="40"/>
        <v>#DIV/0!</v>
      </c>
      <c r="DO45" s="397">
        <f t="shared" si="86"/>
        <v>0.14578865886520925</v>
      </c>
      <c r="DP45" s="397">
        <f t="shared" si="77"/>
        <v>0.10719812480627069</v>
      </c>
      <c r="DQ45" s="397">
        <f t="shared" si="69"/>
        <v>0.12767911999904921</v>
      </c>
      <c r="DR45" s="397"/>
      <c r="DX45" s="373"/>
      <c r="DY45" s="374">
        <v>0</v>
      </c>
      <c r="ED45" s="373">
        <f t="shared" si="24"/>
        <v>0</v>
      </c>
      <c r="EE45" s="373">
        <f t="shared" si="66"/>
        <v>0</v>
      </c>
      <c r="EG45" s="373">
        <f t="shared" si="67"/>
        <v>0</v>
      </c>
      <c r="EH45" s="373">
        <f t="shared" si="27"/>
        <v>0</v>
      </c>
      <c r="EI45" s="373">
        <f t="shared" si="28"/>
        <v>0</v>
      </c>
      <c r="EK45" s="400">
        <f t="shared" si="78"/>
        <v>-0.10337202732806533</v>
      </c>
      <c r="EL45" s="401">
        <f t="shared" si="93"/>
        <v>-0.16459457961977011</v>
      </c>
      <c r="EM45" s="400"/>
      <c r="ER45" s="372"/>
      <c r="ES45" s="397"/>
      <c r="ET45" s="372">
        <f t="shared" si="31"/>
        <v>3.5258661068203384E-2</v>
      </c>
      <c r="EU45" s="372">
        <f t="shared" si="32"/>
        <v>6.4318874883762409E-2</v>
      </c>
      <c r="EV45" s="374"/>
      <c r="EW45" s="374"/>
      <c r="EX45" s="374">
        <f t="shared" si="44"/>
        <v>0</v>
      </c>
      <c r="EY45" s="395" t="e">
        <f t="shared" si="45"/>
        <v>#DIV/0!</v>
      </c>
      <c r="EZ45" s="397" t="e">
        <f t="shared" si="46"/>
        <v>#DIV/0!</v>
      </c>
      <c r="FA45" s="397" t="e">
        <f t="shared" si="47"/>
        <v>#DIV/0!</v>
      </c>
      <c r="FB45" s="372">
        <f t="shared" si="92"/>
        <v>2.16353634712175E-2</v>
      </c>
    </row>
    <row r="46" spans="1:158" x14ac:dyDescent="0.25">
      <c r="A46" s="385" t="s">
        <v>135</v>
      </c>
      <c r="B46" s="385" t="s">
        <v>100</v>
      </c>
      <c r="C46" s="386">
        <f t="shared" si="0"/>
        <v>70</v>
      </c>
      <c r="D46" s="386">
        <v>65</v>
      </c>
      <c r="E46" s="386">
        <v>52</v>
      </c>
      <c r="F46" s="386">
        <v>18</v>
      </c>
      <c r="G46" s="365">
        <v>0</v>
      </c>
      <c r="H46" s="397">
        <v>-0.55500000000000005</v>
      </c>
      <c r="I46" s="397">
        <v>-0.38452644060398899</v>
      </c>
      <c r="J46" s="397">
        <f t="shared" ref="J46" si="119">(0.6*DW46)+(0.4*ER46)</f>
        <v>-0.56493446499966071</v>
      </c>
      <c r="K46" s="405"/>
      <c r="L46" s="391" t="e">
        <f>C46*Q46</f>
        <v>#REF!</v>
      </c>
      <c r="M46" s="391"/>
      <c r="N46" s="379"/>
      <c r="O46" s="379"/>
      <c r="P46" s="391"/>
      <c r="Q46" s="391" t="e">
        <f>#REF!/AZ2</f>
        <v>#REF!</v>
      </c>
      <c r="R46" s="374">
        <v>58</v>
      </c>
      <c r="S46" s="379"/>
      <c r="T46" s="405"/>
      <c r="U46" s="405"/>
      <c r="V46" s="405"/>
      <c r="W46" s="379"/>
      <c r="X46" s="379"/>
      <c r="Y46" s="379"/>
      <c r="Z46" s="379"/>
      <c r="AA46" s="379"/>
      <c r="AB46" s="379"/>
      <c r="AC46" s="379"/>
      <c r="AD46" s="395"/>
      <c r="AE46" s="395"/>
      <c r="AF46" s="395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72"/>
      <c r="AR46" s="394"/>
      <c r="AS46" s="372"/>
      <c r="AT46" s="372"/>
      <c r="AU46" s="372"/>
      <c r="AV46" s="372"/>
      <c r="AW46" s="372"/>
      <c r="BB46" s="365">
        <v>59</v>
      </c>
      <c r="BC46" s="365">
        <v>59</v>
      </c>
      <c r="BD46" s="365">
        <f>BB46-BC46</f>
        <v>0</v>
      </c>
      <c r="BE46" s="365">
        <v>48</v>
      </c>
      <c r="BF46" s="365">
        <v>72</v>
      </c>
      <c r="BG46" s="365">
        <v>97</v>
      </c>
      <c r="BH46" s="365">
        <v>65</v>
      </c>
      <c r="BJ46" s="373"/>
      <c r="BK46" s="373"/>
      <c r="BL46" s="373"/>
      <c r="BM46" s="372"/>
      <c r="BN46" s="372"/>
      <c r="BQ46" s="365">
        <v>102</v>
      </c>
      <c r="BR46" s="365">
        <f t="shared" si="10"/>
        <v>167</v>
      </c>
      <c r="BS46" s="373">
        <f t="shared" si="48"/>
        <v>148.56465</v>
      </c>
      <c r="BT46" s="398">
        <f t="shared" si="49"/>
        <v>93.371589999999998</v>
      </c>
      <c r="BU46" s="398">
        <f t="shared" si="50"/>
        <v>53.919235499999999</v>
      </c>
      <c r="BV46" s="398">
        <f t="shared" si="14"/>
        <v>18.43535</v>
      </c>
      <c r="BW46" s="398">
        <f t="shared" si="15"/>
        <v>11.080764500000001</v>
      </c>
      <c r="BX46" s="398">
        <f t="shared" si="16"/>
        <v>3.6284100000000024</v>
      </c>
      <c r="BY46" s="398">
        <f>D46*BF$56</f>
        <v>63.670756646216773</v>
      </c>
      <c r="BZ46" s="365">
        <v>63</v>
      </c>
      <c r="CA46" s="398">
        <f>BF46-BY46</f>
        <v>8.3292433537832267</v>
      </c>
      <c r="CB46" s="365">
        <f>BF46-BZ46</f>
        <v>9</v>
      </c>
      <c r="CC46" s="397">
        <f t="shared" si="51"/>
        <v>0.13094538561776628</v>
      </c>
      <c r="CD46" s="387">
        <f>(CA46-CA$53)/CA$54</f>
        <v>0.38669084336924303</v>
      </c>
      <c r="CE46" s="387">
        <f>(CB46-CB$53)/CB$54</f>
        <v>0.43865475598591391</v>
      </c>
      <c r="CF46" s="398">
        <v>49.178384999999999</v>
      </c>
      <c r="CG46" s="365">
        <f>BB46-BE46</f>
        <v>11</v>
      </c>
      <c r="CH46" s="398">
        <f>BC46-CF46</f>
        <v>9.8216150000000013</v>
      </c>
      <c r="CI46" s="372">
        <v>0.26300000000000001</v>
      </c>
      <c r="CJ46" s="372">
        <f>(CH46-CH$54)/CH$55</f>
        <v>0.28316317114076306</v>
      </c>
      <c r="CK46" s="365">
        <v>33</v>
      </c>
      <c r="CL46" s="372">
        <f t="shared" si="84"/>
        <v>0.32806255117977123</v>
      </c>
      <c r="CM46" s="387">
        <f t="shared" si="75"/>
        <v>0.43505620131704598</v>
      </c>
      <c r="CN46" s="365">
        <v>12</v>
      </c>
      <c r="CO46" s="365">
        <v>48</v>
      </c>
      <c r="CP46" s="365">
        <f>BQ46+CO46</f>
        <v>150</v>
      </c>
      <c r="CQ46" s="398">
        <f>R46*CQ$55</f>
        <v>137.7421451787649</v>
      </c>
      <c r="CR46" s="394">
        <f>CP46/CQ46</f>
        <v>1.0889913163856029</v>
      </c>
      <c r="CS46" s="372">
        <f>(CR46-CR$56)/CR$57</f>
        <v>0.32567847636195829</v>
      </c>
      <c r="CT46" s="398">
        <v>10</v>
      </c>
      <c r="CU46" s="365">
        <f t="shared" si="20"/>
        <v>22</v>
      </c>
      <c r="CV46" s="373">
        <f t="shared" si="58"/>
        <v>46.292837500000005</v>
      </c>
      <c r="CW46" s="398">
        <f t="shared" si="59"/>
        <v>35.901794500000001</v>
      </c>
      <c r="CX46" s="365">
        <v>17</v>
      </c>
      <c r="CY46" s="398">
        <f t="shared" si="60"/>
        <v>46.029717499999997</v>
      </c>
      <c r="CZ46" s="398">
        <f t="shared" si="21"/>
        <v>-29.029717499999997</v>
      </c>
      <c r="DA46" s="398">
        <f>D46*CN$56</f>
        <v>22.663599182004091</v>
      </c>
      <c r="DB46" s="398">
        <f>CN46-DA46</f>
        <v>-10.663599182004091</v>
      </c>
      <c r="DC46" s="372">
        <f t="shared" si="61"/>
        <v>-1.1568085166801385</v>
      </c>
      <c r="DD46" s="372">
        <f>(DB46-DB$53)/DB$54</f>
        <v>-0.9982860201582896</v>
      </c>
      <c r="DE46" s="374">
        <f t="shared" si="22"/>
        <v>-24.292837500000005</v>
      </c>
      <c r="DF46" s="399">
        <f t="shared" si="23"/>
        <v>-23.901794500000001</v>
      </c>
      <c r="DG46" s="397">
        <f t="shared" si="85"/>
        <v>-0.73956826672248011</v>
      </c>
      <c r="DH46" s="397">
        <f t="shared" si="76"/>
        <v>-0.93628729611055861</v>
      </c>
      <c r="DI46" s="399">
        <v>6</v>
      </c>
      <c r="DJ46" s="399">
        <f>CT46+DI46</f>
        <v>16</v>
      </c>
      <c r="DK46" s="399">
        <f>R46*DJ$56</f>
        <v>19.04008667388949</v>
      </c>
      <c r="DL46" s="395">
        <f>DJ46/DK46</f>
        <v>0.84033230909297829</v>
      </c>
      <c r="DM46" s="397">
        <f>(DL46-DK$57)/DK$58</f>
        <v>-0.14208621885084088</v>
      </c>
      <c r="DN46" s="397">
        <f>(0.6*CS46)+(0.4*DM46)</f>
        <v>0.13857259827683863</v>
      </c>
      <c r="DO46" s="397">
        <f t="shared" si="86"/>
        <v>-9.8989775981129319E-2</v>
      </c>
      <c r="DP46" s="397">
        <f t="shared" si="77"/>
        <v>-0.11348119765399589</v>
      </c>
      <c r="DQ46" s="397">
        <f t="shared" si="69"/>
        <v>-0.38415617530139567</v>
      </c>
      <c r="DR46" s="397">
        <f>(0.6*CD46)+(0.4*DD46)</f>
        <v>-0.16729990204177006</v>
      </c>
      <c r="DS46" s="365">
        <v>22</v>
      </c>
      <c r="DT46" s="365">
        <f>CK46-DS46</f>
        <v>11</v>
      </c>
      <c r="DU46" s="372">
        <v>-1.506</v>
      </c>
      <c r="DV46" s="372">
        <v>-0.44500000000000001</v>
      </c>
      <c r="DW46" s="372">
        <f>(0.6*CJ46)+(0.4*DU46)</f>
        <v>-0.43250209731554223</v>
      </c>
      <c r="DX46" s="373">
        <v>0</v>
      </c>
      <c r="DY46" s="374">
        <v>0</v>
      </c>
      <c r="DZ46" s="365">
        <v>42413</v>
      </c>
      <c r="EA46" s="373">
        <v>0</v>
      </c>
      <c r="EB46" s="373">
        <v>0</v>
      </c>
      <c r="EC46" s="373">
        <v>0</v>
      </c>
      <c r="ED46" s="373">
        <f t="shared" si="24"/>
        <v>0</v>
      </c>
      <c r="EE46" s="373">
        <f t="shared" si="66"/>
        <v>39347.483500000002</v>
      </c>
      <c r="EF46" s="373">
        <f>D46*EA$55</f>
        <v>19160.843558282209</v>
      </c>
      <c r="EG46" s="373">
        <f t="shared" si="67"/>
        <v>42900</v>
      </c>
      <c r="EH46" s="373">
        <f t="shared" si="27"/>
        <v>-42900</v>
      </c>
      <c r="EI46" s="373">
        <f t="shared" si="28"/>
        <v>-39347.483500000002</v>
      </c>
      <c r="EJ46" s="373">
        <f>EA46-EF46</f>
        <v>-19160.843558282209</v>
      </c>
      <c r="EK46" s="400">
        <f t="shared" si="78"/>
        <v>-0.62768967901929495</v>
      </c>
      <c r="EL46" s="401">
        <f t="shared" si="93"/>
        <v>-0.86109528254716616</v>
      </c>
      <c r="EM46" s="400">
        <f>(EJ46-EJ$53)/EJ$54</f>
        <v>-0.6401085578337673</v>
      </c>
      <c r="EN46" s="373">
        <v>44583.651299999998</v>
      </c>
      <c r="EO46" s="365">
        <f>DX46-DZ46</f>
        <v>-42413</v>
      </c>
      <c r="EP46" s="373">
        <f t="shared" ref="EP46" si="120">DY46-EN46</f>
        <v>-44583.651299999998</v>
      </c>
      <c r="EQ46" s="372">
        <v>-0.72099999999999997</v>
      </c>
      <c r="ER46" s="372">
        <f>(EP46-EP$54)/EP$55</f>
        <v>-0.76358301652583849</v>
      </c>
      <c r="ES46" s="397">
        <f>(0.6*DR46)+(0.4*EM46)</f>
        <v>-0.35642336435856897</v>
      </c>
      <c r="ET46" s="372">
        <f t="shared" si="31"/>
        <v>-0.48156957678855539</v>
      </c>
      <c r="EU46" s="372">
        <f t="shared" si="32"/>
        <v>-0.32413214172590443</v>
      </c>
      <c r="EV46" s="374">
        <v>0</v>
      </c>
      <c r="EW46" s="374">
        <f>EC46+EV46</f>
        <v>0</v>
      </c>
      <c r="EX46" s="374">
        <f>R46*EX$55</f>
        <v>56916.725893824485</v>
      </c>
      <c r="EY46" s="395">
        <f>EW46/EX46</f>
        <v>0</v>
      </c>
      <c r="EZ46" s="397">
        <f>(EY46-EY$56)/EY$57</f>
        <v>-0.49209476354126175</v>
      </c>
      <c r="FA46" s="397">
        <f>(0.6*DN46)+(0.4*EZ46)</f>
        <v>-0.11369434645040152</v>
      </c>
      <c r="FB46" s="372">
        <f t="shared" si="92"/>
        <v>-0.40383197860754411</v>
      </c>
    </row>
    <row r="47" spans="1:158" hidden="1" x14ac:dyDescent="0.25">
      <c r="A47" s="404" t="s">
        <v>135</v>
      </c>
      <c r="B47" s="404" t="s">
        <v>113</v>
      </c>
      <c r="C47" s="409">
        <f t="shared" si="0"/>
        <v>2</v>
      </c>
      <c r="D47" s="409">
        <v>2</v>
      </c>
      <c r="E47" s="386">
        <v>2</v>
      </c>
      <c r="F47" s="386">
        <v>0</v>
      </c>
      <c r="G47" s="365">
        <v>0</v>
      </c>
      <c r="H47" s="372"/>
      <c r="I47" s="397"/>
      <c r="J47" s="372"/>
      <c r="K47" s="379"/>
      <c r="L47" s="391"/>
      <c r="M47" s="391"/>
      <c r="N47" s="379"/>
      <c r="O47" s="379"/>
      <c r="P47" s="391"/>
      <c r="Q47" s="391"/>
      <c r="R47" s="374"/>
      <c r="S47" s="379"/>
      <c r="T47" s="405"/>
      <c r="U47" s="405"/>
      <c r="V47" s="405"/>
      <c r="W47" s="379"/>
      <c r="X47" s="379"/>
      <c r="Y47" s="379"/>
      <c r="Z47" s="379"/>
      <c r="AA47" s="379"/>
      <c r="AB47" s="379"/>
      <c r="AC47" s="379"/>
      <c r="AD47" s="395"/>
      <c r="AE47" s="395"/>
      <c r="AF47" s="395"/>
      <c r="AG47" s="394"/>
      <c r="AH47" s="394"/>
      <c r="AI47" s="394"/>
      <c r="AJ47" s="394"/>
      <c r="AK47" s="394"/>
      <c r="AL47" s="394"/>
      <c r="AM47" s="394"/>
      <c r="AN47" s="394"/>
      <c r="AO47" s="394"/>
      <c r="AP47" s="394"/>
      <c r="AQ47" s="372"/>
      <c r="AR47" s="394"/>
      <c r="AS47" s="372"/>
      <c r="AT47" s="372"/>
      <c r="AU47" s="372"/>
      <c r="AV47" s="372"/>
      <c r="AW47" s="372"/>
      <c r="BJ47" s="373"/>
      <c r="BK47" s="373"/>
      <c r="BL47" s="373"/>
      <c r="BM47" s="372"/>
      <c r="BN47" s="372"/>
      <c r="BR47" s="365">
        <f t="shared" si="10"/>
        <v>0</v>
      </c>
      <c r="BS47" s="373">
        <f t="shared" si="48"/>
        <v>4.5712200000000003</v>
      </c>
      <c r="BT47" s="398">
        <f t="shared" si="49"/>
        <v>2.8729719999999999</v>
      </c>
      <c r="BU47" s="398">
        <f t="shared" si="50"/>
        <v>1.6590533999999999</v>
      </c>
      <c r="BV47" s="398">
        <f t="shared" si="14"/>
        <v>-4.5712200000000003</v>
      </c>
      <c r="BW47" s="398">
        <f t="shared" si="15"/>
        <v>-1.6590533999999999</v>
      </c>
      <c r="BX47" s="398">
        <f t="shared" si="16"/>
        <v>-2.8729719999999999</v>
      </c>
      <c r="BY47" s="398"/>
      <c r="CC47" s="372">
        <f t="shared" si="51"/>
        <v>-8.9135841282185393E-2</v>
      </c>
      <c r="CD47" s="372"/>
      <c r="CL47" s="372">
        <f t="shared" si="84"/>
        <v>-9.9119808960470512E-2</v>
      </c>
      <c r="CM47" s="372">
        <f t="shared" si="75"/>
        <v>-0.14910333744322432</v>
      </c>
      <c r="CQ47" s="398">
        <f t="shared" si="34"/>
        <v>0</v>
      </c>
      <c r="CR47" s="394" t="e">
        <f t="shared" si="35"/>
        <v>#DIV/0!</v>
      </c>
      <c r="CS47" s="372" t="e">
        <f t="shared" si="36"/>
        <v>#DIV/0!</v>
      </c>
      <c r="CT47" s="398"/>
      <c r="CU47" s="365">
        <f t="shared" si="20"/>
        <v>0</v>
      </c>
      <c r="CV47" s="373">
        <f t="shared" si="58"/>
        <v>1.4243950000000001</v>
      </c>
      <c r="CW47" s="398">
        <f t="shared" si="59"/>
        <v>1.1046705999999999</v>
      </c>
      <c r="CY47" s="398">
        <f t="shared" si="60"/>
        <v>1.416299</v>
      </c>
      <c r="CZ47" s="398">
        <f t="shared" si="21"/>
        <v>-1.416299</v>
      </c>
      <c r="DA47" s="398"/>
      <c r="DB47" s="398"/>
      <c r="DC47" s="372">
        <f t="shared" si="61"/>
        <v>0.23560301841450917</v>
      </c>
      <c r="DD47" s="372"/>
      <c r="DE47" s="374">
        <f t="shared" si="22"/>
        <v>-1.4243950000000001</v>
      </c>
      <c r="DF47" s="399">
        <f t="shared" si="23"/>
        <v>-1.1046705999999999</v>
      </c>
      <c r="DG47" s="397">
        <f t="shared" si="85"/>
        <v>0.31984753263096688</v>
      </c>
      <c r="DH47" s="397">
        <f t="shared" si="76"/>
        <v>0.31682003195230235</v>
      </c>
      <c r="DI47" s="399"/>
      <c r="DJ47" s="399"/>
      <c r="DK47" s="399">
        <f t="shared" si="37"/>
        <v>0</v>
      </c>
      <c r="DL47" s="395" t="e">
        <f t="shared" si="38"/>
        <v>#DIV/0!</v>
      </c>
      <c r="DM47" s="397" t="e">
        <f t="shared" si="39"/>
        <v>#DIV/0!</v>
      </c>
      <c r="DN47" s="397" t="e">
        <f t="shared" si="40"/>
        <v>#DIV/0!</v>
      </c>
      <c r="DO47" s="397">
        <f t="shared" si="86"/>
        <v>6.8467127676104439E-2</v>
      </c>
      <c r="DP47" s="397">
        <f t="shared" si="77"/>
        <v>3.7266010314986345E-2</v>
      </c>
      <c r="DQ47" s="397">
        <f t="shared" si="69"/>
        <v>4.0759702596492441E-2</v>
      </c>
      <c r="DR47" s="397"/>
      <c r="DX47" s="373"/>
      <c r="DY47" s="374">
        <v>0</v>
      </c>
      <c r="ED47" s="373">
        <f t="shared" si="24"/>
        <v>0</v>
      </c>
      <c r="EE47" s="373">
        <f t="shared" si="66"/>
        <v>1210.6918000000001</v>
      </c>
      <c r="EG47" s="373">
        <f t="shared" si="67"/>
        <v>1320</v>
      </c>
      <c r="EH47" s="373">
        <f t="shared" si="27"/>
        <v>-1320</v>
      </c>
      <c r="EI47" s="373">
        <f t="shared" si="28"/>
        <v>-1210.6918000000001</v>
      </c>
      <c r="EK47" s="400">
        <f t="shared" si="78"/>
        <v>-0.11950487814933393</v>
      </c>
      <c r="EL47" s="401">
        <f t="shared" si="93"/>
        <v>-0.18602537047907461</v>
      </c>
      <c r="EM47" s="400"/>
      <c r="ER47" s="372"/>
      <c r="ES47" s="397"/>
      <c r="ET47" s="372">
        <f t="shared" si="31"/>
        <v>-2.3346129701838112E-2</v>
      </c>
      <c r="EU47" s="372">
        <f t="shared" si="32"/>
        <v>2.2359606188991805E-2</v>
      </c>
      <c r="EV47" s="374"/>
      <c r="EW47" s="374"/>
      <c r="EX47" s="374">
        <f t="shared" si="44"/>
        <v>0</v>
      </c>
      <c r="EY47" s="395" t="e">
        <f t="shared" si="45"/>
        <v>#DIV/0!</v>
      </c>
      <c r="EZ47" s="397" t="e">
        <f t="shared" si="46"/>
        <v>#DIV/0!</v>
      </c>
      <c r="FA47" s="397" t="e">
        <f t="shared" si="47"/>
        <v>#DIV/0!</v>
      </c>
      <c r="FB47" s="372">
        <f t="shared" si="92"/>
        <v>-3.3329871585967182E-2</v>
      </c>
    </row>
    <row r="48" spans="1:158" x14ac:dyDescent="0.25">
      <c r="A48" s="385" t="s">
        <v>138</v>
      </c>
      <c r="B48" s="385" t="s">
        <v>107</v>
      </c>
      <c r="C48" s="386">
        <f>C322</f>
        <v>0</v>
      </c>
      <c r="D48" s="386">
        <v>11</v>
      </c>
      <c r="E48" s="365">
        <v>22</v>
      </c>
      <c r="F48" s="365">
        <v>0</v>
      </c>
      <c r="G48" s="365">
        <v>9</v>
      </c>
      <c r="H48" s="397">
        <v>-0.24399999999999999</v>
      </c>
      <c r="I48" s="397">
        <v>-0.13359595297751586</v>
      </c>
      <c r="J48" s="397">
        <f t="shared" ref="J48:J52" si="121">(0.6*DW48)+(0.4*ER48)</f>
        <v>-0.1941478767702752</v>
      </c>
      <c r="K48" s="379"/>
      <c r="L48" s="391"/>
      <c r="M48" s="391"/>
      <c r="N48" s="379"/>
      <c r="O48" s="379"/>
      <c r="P48" s="391"/>
      <c r="Q48" s="391"/>
      <c r="R48" s="374">
        <v>12</v>
      </c>
      <c r="S48" s="379"/>
      <c r="T48" s="405"/>
      <c r="U48" s="405"/>
      <c r="V48" s="405"/>
      <c r="W48" s="379"/>
      <c r="X48" s="379"/>
      <c r="Y48" s="379"/>
      <c r="Z48" s="379"/>
      <c r="AA48" s="379"/>
      <c r="AB48" s="379"/>
      <c r="AC48" s="379"/>
      <c r="AD48" s="395"/>
      <c r="AE48" s="395"/>
      <c r="AF48" s="395"/>
      <c r="AG48" s="394" t="e">
        <f>(0.6*AJ48)+(0.4*#REF!)</f>
        <v>#REF!</v>
      </c>
      <c r="AH48" s="394">
        <v>1.274</v>
      </c>
      <c r="AI48" s="394">
        <f>AH48/G48</f>
        <v>0.14155555555555555</v>
      </c>
      <c r="AJ48" s="394">
        <f>AI48/AI54</f>
        <v>9.1237226482114936E-2</v>
      </c>
      <c r="AK48" s="394"/>
      <c r="AL48" s="394"/>
      <c r="AM48" s="394"/>
      <c r="AN48" s="394"/>
      <c r="AO48" s="394"/>
      <c r="AP48" s="394"/>
      <c r="AQ48" s="372"/>
      <c r="AR48" s="394"/>
      <c r="AS48" s="372"/>
      <c r="AT48" s="372"/>
      <c r="AU48" s="372"/>
      <c r="AV48" s="372"/>
      <c r="AW48" s="372"/>
      <c r="BB48" s="365">
        <v>7</v>
      </c>
      <c r="BC48" s="365">
        <v>12</v>
      </c>
      <c r="BD48" s="365">
        <f>BB48-BC48</f>
        <v>-5</v>
      </c>
      <c r="BE48" s="365">
        <v>15</v>
      </c>
      <c r="BF48" s="365">
        <v>3</v>
      </c>
      <c r="BG48" s="365">
        <v>8</v>
      </c>
      <c r="BH48" s="365">
        <v>3</v>
      </c>
      <c r="BJ48" s="373"/>
      <c r="BK48" s="373"/>
      <c r="BL48" s="373"/>
      <c r="BM48" s="372"/>
      <c r="BN48" s="372"/>
      <c r="BQ48" s="365">
        <v>6</v>
      </c>
      <c r="BR48" s="365">
        <f t="shared" si="10"/>
        <v>9</v>
      </c>
      <c r="BS48" s="373">
        <f t="shared" si="48"/>
        <v>25.141710000000003</v>
      </c>
      <c r="BT48" s="398">
        <f t="shared" si="49"/>
        <v>15.801345999999999</v>
      </c>
      <c r="BU48" s="398">
        <f t="shared" si="50"/>
        <v>9.1247936999999997</v>
      </c>
      <c r="BV48" s="398">
        <f t="shared" si="14"/>
        <v>-16.141710000000003</v>
      </c>
      <c r="BW48" s="398">
        <f t="shared" si="15"/>
        <v>-6.1247936999999997</v>
      </c>
      <c r="BX48" s="398">
        <f t="shared" si="16"/>
        <v>-7.8013459999999988</v>
      </c>
      <c r="BY48" s="398">
        <f>D48*BF$56</f>
        <v>10.775051124744376</v>
      </c>
      <c r="BZ48" s="365">
        <v>11</v>
      </c>
      <c r="CA48" s="398">
        <f>BF48-BY48</f>
        <v>-7.7750511247443761</v>
      </c>
      <c r="CB48" s="365">
        <f>BF48-BZ48</f>
        <v>-8</v>
      </c>
      <c r="CC48" s="372">
        <f t="shared" si="51"/>
        <v>-0.25596846187605632</v>
      </c>
      <c r="CD48" s="372">
        <f t="shared" ref="CD48:CE52" si="122">(CA48-CA$53)/CA$54</f>
        <v>-0.35731503176092888</v>
      </c>
      <c r="CE48" s="372">
        <f t="shared" si="122"/>
        <v>-0.34773358838156088</v>
      </c>
      <c r="CF48" s="398">
        <v>15.456064</v>
      </c>
      <c r="CG48" s="365">
        <f>BB48-BE48</f>
        <v>-8</v>
      </c>
      <c r="CH48" s="398">
        <f>BC48-CF48</f>
        <v>-3.4560639999999996</v>
      </c>
      <c r="CI48" s="372">
        <v>-0.47799999999999998</v>
      </c>
      <c r="CJ48" s="372">
        <f>(CH48-CH$54)/CH$55</f>
        <v>-0.29931794744696161</v>
      </c>
      <c r="CK48" s="365">
        <v>7</v>
      </c>
      <c r="CL48" s="372">
        <f t="shared" si="84"/>
        <v>-0.31395884086218673</v>
      </c>
      <c r="CM48" s="372">
        <f t="shared" si="75"/>
        <v>-0.35387116178325284</v>
      </c>
      <c r="CN48" s="365">
        <v>6</v>
      </c>
      <c r="CO48" s="365">
        <v>1</v>
      </c>
      <c r="CP48" s="365">
        <f>BQ48+CO48</f>
        <v>7</v>
      </c>
      <c r="CQ48" s="398">
        <f>R48*CQ$55</f>
        <v>28.49837486457205</v>
      </c>
      <c r="CR48" s="394">
        <f>CP48/CQ48</f>
        <v>0.24562804136253039</v>
      </c>
      <c r="CS48" s="372">
        <f>(CR48-CR$56)/CR$57</f>
        <v>-0.76311525434249505</v>
      </c>
      <c r="CT48" s="398">
        <v>4</v>
      </c>
      <c r="CU48" s="365">
        <f t="shared" si="20"/>
        <v>10</v>
      </c>
      <c r="CV48" s="373">
        <f t="shared" si="58"/>
        <v>7.8341725000000002</v>
      </c>
      <c r="CW48" s="398">
        <f t="shared" si="59"/>
        <v>6.0756882999999995</v>
      </c>
      <c r="CX48" s="365">
        <v>9</v>
      </c>
      <c r="CY48" s="398">
        <f t="shared" si="60"/>
        <v>7.7896444999999996</v>
      </c>
      <c r="CZ48" s="398">
        <f t="shared" si="21"/>
        <v>1.2103555000000004</v>
      </c>
      <c r="DA48" s="398">
        <f>D48*CN$56</f>
        <v>3.8353783231083844</v>
      </c>
      <c r="DB48" s="398">
        <f>CN48-DA48</f>
        <v>2.1646216768916156</v>
      </c>
      <c r="DC48" s="372">
        <f t="shared" si="61"/>
        <v>0.3680525383646836</v>
      </c>
      <c r="DD48" s="372">
        <f>(DB48-DB$53)/DB$54</f>
        <v>0.20264373426743684</v>
      </c>
      <c r="DE48" s="374">
        <f t="shared" si="22"/>
        <v>2.1658274999999998</v>
      </c>
      <c r="DF48" s="399">
        <f t="shared" si="23"/>
        <v>-7.5688299999999487E-2</v>
      </c>
      <c r="DG48" s="387">
        <f t="shared" si="85"/>
        <v>0.48617011623910861</v>
      </c>
      <c r="DH48" s="397">
        <f t="shared" si="76"/>
        <v>0.37338090630790371</v>
      </c>
      <c r="DI48" s="399">
        <v>2</v>
      </c>
      <c r="DJ48" s="399">
        <f>CT48+DI48</f>
        <v>6</v>
      </c>
      <c r="DK48" s="399">
        <f>R48*DJ$56</f>
        <v>3.939328277356446</v>
      </c>
      <c r="DL48" s="411">
        <f>DJ48/DK48</f>
        <v>1.5231023102310233</v>
      </c>
      <c r="DM48" s="397">
        <f>(DL48-DK$57)/DK$58</f>
        <v>0.19913435237519175</v>
      </c>
      <c r="DN48" s="397">
        <f>(0.6*CS48)+(0.4*DM48)</f>
        <v>-0.37821541165542027</v>
      </c>
      <c r="DO48" s="397">
        <f t="shared" si="86"/>
        <v>6.0927419783314285E-3</v>
      </c>
      <c r="DP48" s="397">
        <f t="shared" si="77"/>
        <v>-6.2970334546790185E-2</v>
      </c>
      <c r="DQ48" s="397">
        <f t="shared" si="69"/>
        <v>-6.3600617797603398E-3</v>
      </c>
      <c r="DR48" s="397">
        <f>(0.6*CD48)+(0.4*DD48)</f>
        <v>-0.13333152534958259</v>
      </c>
      <c r="DS48" s="365">
        <v>7</v>
      </c>
      <c r="DT48" s="365">
        <f>CK48-DS48</f>
        <v>0</v>
      </c>
      <c r="DU48" s="372">
        <v>-0.157</v>
      </c>
      <c r="DV48" s="372">
        <v>-0.34899999999999998</v>
      </c>
      <c r="DW48" s="372">
        <f>(0.6*CJ48)+(0.4*DU48)</f>
        <v>-0.24239076846817698</v>
      </c>
      <c r="DX48" s="373">
        <v>0</v>
      </c>
      <c r="DY48" s="374">
        <v>0</v>
      </c>
      <c r="DZ48" s="365">
        <v>5775</v>
      </c>
      <c r="EA48" s="373">
        <v>0</v>
      </c>
      <c r="EB48" s="373">
        <v>0</v>
      </c>
      <c r="EC48" s="373">
        <v>0</v>
      </c>
      <c r="ED48" s="373">
        <f t="shared" si="24"/>
        <v>0</v>
      </c>
      <c r="EE48" s="373">
        <f t="shared" si="66"/>
        <v>6658.8049000000001</v>
      </c>
      <c r="EF48" s="373">
        <f>D48*EA$55</f>
        <v>3242.6042944785277</v>
      </c>
      <c r="EG48" s="373">
        <f t="shared" si="67"/>
        <v>7260</v>
      </c>
      <c r="EH48" s="373">
        <f t="shared" si="27"/>
        <v>-7260</v>
      </c>
      <c r="EI48" s="373">
        <f t="shared" si="28"/>
        <v>-6658.8049000000001</v>
      </c>
      <c r="EJ48" s="373">
        <f>EA48-EF48</f>
        <v>-3242.6042944785277</v>
      </c>
      <c r="EK48" s="400">
        <f t="shared" si="78"/>
        <v>-0.19210270684504266</v>
      </c>
      <c r="EL48" s="401">
        <f t="shared" si="93"/>
        <v>-0.28246392934594483</v>
      </c>
      <c r="EM48" s="400">
        <f>(EJ48-EJ$53)/EJ$54</f>
        <v>-0.1109428172954096</v>
      </c>
      <c r="EN48" s="373">
        <v>6443.8804</v>
      </c>
      <c r="EO48" s="365">
        <f>DX48-DZ48</f>
        <v>-5775</v>
      </c>
      <c r="EP48" s="373">
        <f t="shared" ref="EP48:EP52" si="123">DY48-EN48</f>
        <v>-6443.8804</v>
      </c>
      <c r="EQ48" s="372">
        <v>-8.5999999999999993E-2</v>
      </c>
      <c r="ER48" s="372">
        <f>(EP48-EP$54)/EP$55</f>
        <v>-0.12178353922342251</v>
      </c>
      <c r="ES48" s="397">
        <f>(0.6*DR48)+(0.4*EM48)</f>
        <v>-0.12437604212791339</v>
      </c>
      <c r="ET48" s="372">
        <f t="shared" si="31"/>
        <v>-8.065711980587327E-2</v>
      </c>
      <c r="EU48" s="372">
        <f t="shared" si="32"/>
        <v>-8.2159327646237956E-2</v>
      </c>
      <c r="EV48" s="374">
        <v>0</v>
      </c>
      <c r="EW48" s="374">
        <f>EC48+EV48</f>
        <v>0</v>
      </c>
      <c r="EX48" s="374">
        <f>R48*EX$55</f>
        <v>11775.874322860238</v>
      </c>
      <c r="EY48" s="395">
        <f>EW48/EX48</f>
        <v>0</v>
      </c>
      <c r="EZ48" s="397">
        <f>(EY48-EY$56)/EY$57</f>
        <v>-0.49209476354126175</v>
      </c>
      <c r="FA48" s="397">
        <f>(0.6*DN48)+(0.4*EZ48)</f>
        <v>-0.42376715240975682</v>
      </c>
      <c r="FB48" s="372">
        <f t="shared" si="92"/>
        <v>-0.10932992655137908</v>
      </c>
    </row>
    <row r="49" spans="1:158" x14ac:dyDescent="0.25">
      <c r="A49" s="404" t="s">
        <v>138</v>
      </c>
      <c r="B49" s="404" t="s">
        <v>108</v>
      </c>
      <c r="C49" s="386">
        <v>23</v>
      </c>
      <c r="D49" s="386">
        <v>21</v>
      </c>
      <c r="E49" s="365">
        <v>23</v>
      </c>
      <c r="F49" s="365">
        <v>0</v>
      </c>
      <c r="G49" s="423">
        <v>1</v>
      </c>
      <c r="H49" s="387">
        <v>0.38500000000000001</v>
      </c>
      <c r="I49" s="387">
        <v>0.31362014623823825</v>
      </c>
      <c r="J49" s="387">
        <f t="shared" si="121"/>
        <v>0.34253667280451788</v>
      </c>
      <c r="K49" s="388">
        <f>P49*AY$6</f>
        <v>0</v>
      </c>
      <c r="L49" s="391" t="e">
        <f>C49*Q49</f>
        <v>#REF!</v>
      </c>
      <c r="M49" s="388" t="e">
        <f>AD49*AY$8</f>
        <v>#DIV/0!</v>
      </c>
      <c r="N49" s="390" t="e">
        <f>AE49*AY$2</f>
        <v>#DIV/0!</v>
      </c>
      <c r="O49" s="390" t="e">
        <f>N49-K49</f>
        <v>#DIV/0!</v>
      </c>
      <c r="P49" s="391">
        <f>C49*AF49</f>
        <v>1.526460955007757</v>
      </c>
      <c r="Q49" s="391" t="e">
        <f>#REF!/AZ2</f>
        <v>#REF!</v>
      </c>
      <c r="R49" s="374">
        <v>27</v>
      </c>
      <c r="S49" s="379">
        <v>5656.1201621859509</v>
      </c>
      <c r="T49" s="392">
        <f>AC49*AY$39</f>
        <v>5769.8564113926095</v>
      </c>
      <c r="U49" s="392" t="e">
        <f>AN49*AY$19</f>
        <v>#DIV/0!</v>
      </c>
      <c r="V49" s="392" t="e">
        <f>SUM(W49:X49)</f>
        <v>#DIV/0!</v>
      </c>
      <c r="W49" s="379"/>
      <c r="X49" s="388" t="e">
        <f>AP49*AY$35</f>
        <v>#DIV/0!</v>
      </c>
      <c r="Y49" s="379">
        <f>AB49*AY$24</f>
        <v>12911.382720848083</v>
      </c>
      <c r="Z49" s="379">
        <f>AVERAGE(S49,T49,Y49)</f>
        <v>8112.453098142214</v>
      </c>
      <c r="AA49" s="393">
        <f>Z49-(AQ49*Z$55)</f>
        <v>14101.456200762801</v>
      </c>
      <c r="AB49" s="379">
        <f>D49*AQ49</f>
        <v>2.7616926306093958</v>
      </c>
      <c r="AC49" s="379">
        <f>D49*AR49</f>
        <v>1.7599432154579318</v>
      </c>
      <c r="AD49" s="394" t="e">
        <f>D49*AS49</f>
        <v>#DIV/0!</v>
      </c>
      <c r="AE49" s="394" t="e">
        <f>C49*AT49</f>
        <v>#DIV/0!</v>
      </c>
      <c r="AF49" s="395">
        <f>H49/AZ$3</f>
        <v>6.6367867609032918E-2</v>
      </c>
      <c r="AG49" s="394"/>
      <c r="AH49" s="394"/>
      <c r="AI49" s="394"/>
      <c r="AJ49" s="394"/>
      <c r="AK49" s="394"/>
      <c r="AL49" s="394"/>
      <c r="AM49" s="394"/>
      <c r="AN49" s="394" t="e">
        <f>D49*AU49</f>
        <v>#DIV/0!</v>
      </c>
      <c r="AO49" s="394"/>
      <c r="AP49" s="394" t="e">
        <f>D49*AW49</f>
        <v>#DIV/0!</v>
      </c>
      <c r="AQ49" s="372">
        <f>FB49/BA$30</f>
        <v>0.13150917288616171</v>
      </c>
      <c r="AR49" s="394">
        <f>EU49/BA$28</f>
        <v>8.3806819783711031E-2</v>
      </c>
      <c r="AS49" s="372" t="e">
        <f>I49/BA$6</f>
        <v>#DIV/0!</v>
      </c>
      <c r="AT49" s="372" t="e">
        <f>J49/BA$3</f>
        <v>#DIV/0!</v>
      </c>
      <c r="AU49" s="372" t="e">
        <f>ET49/BA$8</f>
        <v>#DIV/0!</v>
      </c>
      <c r="AV49" s="372"/>
      <c r="AW49" s="372" t="e">
        <f>EK49/BA$24</f>
        <v>#DIV/0!</v>
      </c>
      <c r="BB49" s="365">
        <v>4</v>
      </c>
      <c r="BC49" s="365">
        <v>4</v>
      </c>
      <c r="BD49" s="365">
        <f>BB49-BC49</f>
        <v>0</v>
      </c>
      <c r="BE49" s="365">
        <v>16</v>
      </c>
      <c r="BF49" s="365">
        <v>8</v>
      </c>
      <c r="BG49" s="365">
        <v>12</v>
      </c>
      <c r="BH49" s="365">
        <v>8</v>
      </c>
      <c r="BJ49" s="373">
        <f>BM49*BP$4</f>
        <v>66319.674824935821</v>
      </c>
      <c r="BK49" s="373">
        <f>AVERAGE(T49,AA49,BJ49)</f>
        <v>28730.329145697076</v>
      </c>
      <c r="BL49" s="451">
        <f>BK49-(BN49*BK$55)</f>
        <v>43687.055776236739</v>
      </c>
      <c r="BM49" s="372">
        <f>R49*BN49</f>
        <v>4.4765856504291976</v>
      </c>
      <c r="BN49" s="372">
        <f>FA49/BP3</f>
        <v>0.16579946853441471</v>
      </c>
      <c r="BQ49" s="365">
        <v>31</v>
      </c>
      <c r="BR49" s="365">
        <f t="shared" si="10"/>
        <v>39</v>
      </c>
      <c r="BS49" s="373">
        <f t="shared" si="48"/>
        <v>47.997810000000001</v>
      </c>
      <c r="BT49" s="398">
        <f t="shared" si="49"/>
        <v>30.166205999999999</v>
      </c>
      <c r="BU49" s="398">
        <f t="shared" si="50"/>
        <v>17.420060700000001</v>
      </c>
      <c r="BV49" s="398">
        <f t="shared" si="14"/>
        <v>-8.9978100000000012</v>
      </c>
      <c r="BW49" s="398">
        <f t="shared" si="15"/>
        <v>-9.4200607000000005</v>
      </c>
      <c r="BX49" s="398">
        <f t="shared" si="16"/>
        <v>-18.166205999999999</v>
      </c>
      <c r="BY49" s="398">
        <f>D49*BF$56</f>
        <v>20.570552147239265</v>
      </c>
      <c r="BZ49" s="365">
        <v>20</v>
      </c>
      <c r="CA49" s="398">
        <f>BF49-BY49</f>
        <v>-12.570552147239265</v>
      </c>
      <c r="CB49" s="365">
        <f>BF49-BZ49</f>
        <v>-12</v>
      </c>
      <c r="CC49" s="372">
        <f t="shared" si="51"/>
        <v>-0.6068340325264554</v>
      </c>
      <c r="CD49" s="372">
        <f t="shared" si="122"/>
        <v>-0.57886344791080246</v>
      </c>
      <c r="CE49" s="372">
        <f t="shared" si="122"/>
        <v>-0.53276613999743727</v>
      </c>
      <c r="CF49" s="398">
        <v>16.158612000000002</v>
      </c>
      <c r="CG49" s="365">
        <f>BB49-BE49</f>
        <v>-12</v>
      </c>
      <c r="CH49" s="398">
        <f>BC49-CF49</f>
        <v>-12.158612000000002</v>
      </c>
      <c r="CI49" s="372">
        <v>-0.63300000000000001</v>
      </c>
      <c r="CJ49" s="372">
        <f>(CH49-CH$54)/CH$55</f>
        <v>-0.68109174191837241</v>
      </c>
      <c r="CK49" s="365">
        <v>26</v>
      </c>
      <c r="CL49" s="372">
        <f t="shared" si="84"/>
        <v>-0.18131203333695051</v>
      </c>
      <c r="CM49" s="372">
        <f t="shared" si="75"/>
        <v>-0.50496921247139803</v>
      </c>
      <c r="CN49" s="365">
        <v>16</v>
      </c>
      <c r="CO49" s="365">
        <v>39</v>
      </c>
      <c r="CP49" s="365">
        <f>BQ49+CO49</f>
        <v>70</v>
      </c>
      <c r="CQ49" s="398">
        <f>R49*CQ$55</f>
        <v>64.12134344528711</v>
      </c>
      <c r="CR49" s="394">
        <f>CP49/CQ49</f>
        <v>1.0916801838334684</v>
      </c>
      <c r="CS49" s="387">
        <f>(CR49-CR$56)/CR$57</f>
        <v>0.3291498416758572</v>
      </c>
      <c r="CT49" s="398">
        <v>2</v>
      </c>
      <c r="CU49" s="365">
        <f t="shared" si="20"/>
        <v>18</v>
      </c>
      <c r="CV49" s="373">
        <f t="shared" si="58"/>
        <v>14.9561475</v>
      </c>
      <c r="CW49" s="398">
        <f t="shared" si="59"/>
        <v>11.5990413</v>
      </c>
      <c r="CX49" s="365">
        <v>25</v>
      </c>
      <c r="CY49" s="398">
        <f t="shared" si="60"/>
        <v>14.8711395</v>
      </c>
      <c r="CZ49" s="398">
        <f t="shared" si="21"/>
        <v>10.1288605</v>
      </c>
      <c r="DA49" s="398">
        <f>D49*CN$56</f>
        <v>7.3220858895705518</v>
      </c>
      <c r="DB49" s="398">
        <f>CN49-DA49</f>
        <v>8.6779141104294482</v>
      </c>
      <c r="DC49" s="387">
        <f t="shared" si="61"/>
        <v>0.81776973791385554</v>
      </c>
      <c r="DD49" s="387">
        <f>(DB49-DB$53)/DB$54</f>
        <v>0.8123936574056384</v>
      </c>
      <c r="DE49" s="374">
        <f t="shared" si="22"/>
        <v>3.0438524999999998</v>
      </c>
      <c r="DF49" s="399">
        <f t="shared" si="23"/>
        <v>4.4009587000000003</v>
      </c>
      <c r="DG49" s="387">
        <f t="shared" si="85"/>
        <v>0.52684597587525606</v>
      </c>
      <c r="DH49" s="397">
        <f t="shared" si="76"/>
        <v>0.61945226098657979</v>
      </c>
      <c r="DI49" s="399">
        <v>3</v>
      </c>
      <c r="DJ49" s="399">
        <f>CT49+DI49</f>
        <v>5</v>
      </c>
      <c r="DK49" s="399">
        <f>R49*DJ$56</f>
        <v>8.8634886240520032</v>
      </c>
      <c r="DL49" s="395">
        <f>DJ49/DK49</f>
        <v>0.56411196675223085</v>
      </c>
      <c r="DM49" s="397">
        <f>(DL49-DK$57)/DK$58</f>
        <v>-0.28012986874855206</v>
      </c>
      <c r="DN49" s="397">
        <f>(0.6*CS49)+(0.4*DM49)</f>
        <v>8.5437957506093481E-2</v>
      </c>
      <c r="DO49" s="397">
        <f t="shared" si="86"/>
        <v>0.10195117034793215</v>
      </c>
      <c r="DP49" s="397">
        <f t="shared" si="77"/>
        <v>-5.5200623088206863E-2</v>
      </c>
      <c r="DQ49" s="397">
        <f t="shared" si="69"/>
        <v>-3.6992524350331013E-2</v>
      </c>
      <c r="DR49" s="397">
        <f>(0.6*CD49)+(0.4*DD49)</f>
        <v>-2.2360605784226106E-2</v>
      </c>
      <c r="DS49" s="365">
        <v>7</v>
      </c>
      <c r="DT49" s="365">
        <f>CK49-DS49</f>
        <v>19</v>
      </c>
      <c r="DU49" s="372">
        <v>1.1910000000000001</v>
      </c>
      <c r="DV49" s="372">
        <v>9.6000000000000002E-2</v>
      </c>
      <c r="DW49" s="372">
        <f>(0.6*CJ49)+(0.4*DU49)</f>
        <v>6.7744954848976635E-2</v>
      </c>
      <c r="DX49" s="373">
        <v>52600</v>
      </c>
      <c r="DY49" s="374">
        <v>52600</v>
      </c>
      <c r="DZ49" s="365">
        <v>6235</v>
      </c>
      <c r="EA49" s="373">
        <v>38400</v>
      </c>
      <c r="EB49" s="373">
        <v>95300</v>
      </c>
      <c r="EC49" s="373">
        <v>50500</v>
      </c>
      <c r="ED49" s="373">
        <f t="shared" si="24"/>
        <v>88900</v>
      </c>
      <c r="EE49" s="373">
        <f t="shared" si="66"/>
        <v>12712.2639</v>
      </c>
      <c r="EF49" s="373">
        <f>D49*EA$55</f>
        <v>6190.4263803680988</v>
      </c>
      <c r="EG49" s="373">
        <f t="shared" si="67"/>
        <v>13860</v>
      </c>
      <c r="EH49" s="373">
        <f t="shared" si="27"/>
        <v>81440</v>
      </c>
      <c r="EI49" s="373">
        <f t="shared" si="28"/>
        <v>76187.736099999995</v>
      </c>
      <c r="EJ49" s="373">
        <f>EA49-EF49</f>
        <v>32209.573619631901</v>
      </c>
      <c r="EK49" s="403">
        <f t="shared" si="78"/>
        <v>0.89197598091747632</v>
      </c>
      <c r="EL49" s="403">
        <f t="shared" si="93"/>
        <v>1.1840256376832488</v>
      </c>
      <c r="EM49" s="403">
        <f>(EJ49-EJ$53)/EJ$54</f>
        <v>1.0675843846594071</v>
      </c>
      <c r="EN49" s="373">
        <v>6956.2619999999997</v>
      </c>
      <c r="EO49" s="365">
        <f>DX49-DZ49</f>
        <v>46365</v>
      </c>
      <c r="EP49" s="373">
        <f t="shared" si="123"/>
        <v>45643.737999999998</v>
      </c>
      <c r="EQ49" s="372">
        <v>0.81699999999999995</v>
      </c>
      <c r="ER49" s="372">
        <f>(EP49-EP$54)/EP$55</f>
        <v>0.7547242497378297</v>
      </c>
      <c r="ES49" s="387">
        <f>(0.6*DR49)+(0.4*EM49)</f>
        <v>0.4136173903932272</v>
      </c>
      <c r="ET49" s="387">
        <f t="shared" si="31"/>
        <v>0.33459487775679198</v>
      </c>
      <c r="EU49" s="387">
        <f t="shared" si="32"/>
        <v>0.39391338001083875</v>
      </c>
      <c r="EV49" s="374">
        <v>45000</v>
      </c>
      <c r="EW49" s="374">
        <f>EC49+EV49</f>
        <v>95500</v>
      </c>
      <c r="EX49" s="374">
        <f>R49*EX$55</f>
        <v>26495.717226435536</v>
      </c>
      <c r="EY49" s="395">
        <f>EW49/EX49</f>
        <v>3.6043560996611528</v>
      </c>
      <c r="EZ49" s="397">
        <f>(EY49-EY$56)/EY$57</f>
        <v>2.7158347942032166</v>
      </c>
      <c r="FA49" s="387">
        <f>(0.6*DN49)+(0.4*EZ49)</f>
        <v>1.1375966921849427</v>
      </c>
      <c r="FB49" s="387">
        <f t="shared" si="92"/>
        <v>0.53478095728205877</v>
      </c>
    </row>
    <row r="50" spans="1:158" x14ac:dyDescent="0.25">
      <c r="A50" s="385" t="s">
        <v>138</v>
      </c>
      <c r="B50" s="385" t="s">
        <v>100</v>
      </c>
      <c r="C50" s="386">
        <f t="shared" si="0"/>
        <v>35</v>
      </c>
      <c r="D50" s="386">
        <v>7</v>
      </c>
      <c r="E50" s="365">
        <v>28</v>
      </c>
      <c r="F50" s="365">
        <v>7</v>
      </c>
      <c r="G50" s="365">
        <v>0</v>
      </c>
      <c r="H50" s="397">
        <v>-0.32700000000000001</v>
      </c>
      <c r="I50" s="387">
        <v>0.62785895793752622</v>
      </c>
      <c r="J50" s="397">
        <f t="shared" si="121"/>
        <v>-0.32698872096022669</v>
      </c>
      <c r="K50" s="379"/>
      <c r="L50" s="391"/>
      <c r="M50" s="388" t="e">
        <f>AD50*AY$8</f>
        <v>#DIV/0!</v>
      </c>
      <c r="N50" s="395"/>
      <c r="O50" s="395"/>
      <c r="P50" s="391"/>
      <c r="Q50" s="391"/>
      <c r="R50" s="374">
        <v>22</v>
      </c>
      <c r="S50" s="379">
        <v>0</v>
      </c>
      <c r="T50" s="392">
        <f>AC50*AY$39</f>
        <v>3200.8841261298062</v>
      </c>
      <c r="U50" s="392" t="e">
        <f>AN50*AY$19</f>
        <v>#DIV/0!</v>
      </c>
      <c r="V50" s="392" t="e">
        <f>SUM(W50:X50)</f>
        <v>#DIV/0!</v>
      </c>
      <c r="W50" s="388" t="e">
        <f>AO50*AY$34</f>
        <v>#DIV/0!</v>
      </c>
      <c r="X50" s="379"/>
      <c r="Y50" s="379">
        <f>AB50*AY$24</f>
        <v>3589.2470806745664</v>
      </c>
      <c r="Z50" s="379">
        <f>AVERAGE(S50,T50,Y50)</f>
        <v>2263.3770689347907</v>
      </c>
      <c r="AA50" s="393">
        <f>Z50-(AQ50*Z$55)</f>
        <v>7258.0424042413179</v>
      </c>
      <c r="AB50" s="379">
        <f>D50*AQ50</f>
        <v>0.76772545795034275</v>
      </c>
      <c r="AC50" s="379">
        <f>D50*AR50</f>
        <v>0.97634566609422335</v>
      </c>
      <c r="AD50" s="394" t="e">
        <f>D50*AS50</f>
        <v>#DIV/0!</v>
      </c>
      <c r="AE50" s="395"/>
      <c r="AF50" s="395"/>
      <c r="AG50" s="394"/>
      <c r="AH50" s="394"/>
      <c r="AI50" s="394"/>
      <c r="AJ50" s="394"/>
      <c r="AK50" s="394"/>
      <c r="AL50" s="394"/>
      <c r="AM50" s="394"/>
      <c r="AN50" s="394" t="e">
        <f>D50*AU50</f>
        <v>#DIV/0!</v>
      </c>
      <c r="AO50" s="394" t="e">
        <f>D50*AV50</f>
        <v>#DIV/0!</v>
      </c>
      <c r="AP50" s="394"/>
      <c r="AQ50" s="372">
        <f>FB50/BA$30</f>
        <v>0.10967506542147754</v>
      </c>
      <c r="AR50" s="394">
        <f>EU50/BA$28</f>
        <v>0.13947795229917476</v>
      </c>
      <c r="AS50" s="372" t="e">
        <f>I50/BA$6</f>
        <v>#DIV/0!</v>
      </c>
      <c r="AT50" s="372"/>
      <c r="AU50" s="372" t="e">
        <f>ET50/BA$8</f>
        <v>#DIV/0!</v>
      </c>
      <c r="AV50" s="372" t="e">
        <f>DQ50/BA$21</f>
        <v>#DIV/0!</v>
      </c>
      <c r="AW50" s="372"/>
      <c r="BB50" s="365">
        <v>26</v>
      </c>
      <c r="BC50" s="365">
        <v>26</v>
      </c>
      <c r="BD50" s="365">
        <f>BB50-BC50</f>
        <v>0</v>
      </c>
      <c r="BE50" s="365">
        <v>24</v>
      </c>
      <c r="BF50" s="365">
        <v>42</v>
      </c>
      <c r="BG50" s="365">
        <v>53</v>
      </c>
      <c r="BH50" s="365">
        <v>41</v>
      </c>
      <c r="BJ50" s="373">
        <f>BM50*BP$4</f>
        <v>33344.986422075024</v>
      </c>
      <c r="BK50" s="373">
        <f>AVERAGE(T50,AA50,BJ50)</f>
        <v>14601.304317482049</v>
      </c>
      <c r="BL50" s="451">
        <f>BK50-(BN50*BK$55)</f>
        <v>23830.541266276232</v>
      </c>
      <c r="BM50" s="372">
        <f>R50*BN50</f>
        <v>2.2507904045797908</v>
      </c>
      <c r="BN50" s="372">
        <f>FA50/BP3</f>
        <v>0.10230865475362685</v>
      </c>
      <c r="BQ50" s="365">
        <v>30</v>
      </c>
      <c r="BR50" s="365">
        <f t="shared" si="10"/>
        <v>71</v>
      </c>
      <c r="BS50" s="373">
        <f t="shared" si="48"/>
        <v>15.999270000000001</v>
      </c>
      <c r="BT50" s="398">
        <f t="shared" si="49"/>
        <v>10.055401999999999</v>
      </c>
      <c r="BU50" s="398">
        <f t="shared" si="50"/>
        <v>5.8066868999999999</v>
      </c>
      <c r="BV50" s="398">
        <f t="shared" si="14"/>
        <v>55.000729999999997</v>
      </c>
      <c r="BW50" s="398">
        <f t="shared" si="15"/>
        <v>35.193313099999997</v>
      </c>
      <c r="BX50" s="398">
        <f t="shared" si="16"/>
        <v>42.944597999999999</v>
      </c>
      <c r="BY50" s="398">
        <f>D50*BF$56</f>
        <v>6.8568507157464218</v>
      </c>
      <c r="BZ50" s="365">
        <v>7</v>
      </c>
      <c r="CA50" s="398">
        <f>BF50-BY50</f>
        <v>35.143149284253582</v>
      </c>
      <c r="CB50" s="365">
        <f>BF50-BZ50</f>
        <v>35</v>
      </c>
      <c r="CC50" s="387">
        <f t="shared" si="51"/>
        <v>1.461855473975773</v>
      </c>
      <c r="CD50" s="387">
        <f t="shared" si="122"/>
        <v>1.6254724350780454</v>
      </c>
      <c r="CE50" s="387">
        <f t="shared" si="122"/>
        <v>1.6413663414891109</v>
      </c>
      <c r="CF50" s="398">
        <v>24.589193000000002</v>
      </c>
      <c r="CG50" s="365">
        <f>BB50-BE50</f>
        <v>2</v>
      </c>
      <c r="CH50" s="398">
        <f>BC50-CF50</f>
        <v>1.4108069999999984</v>
      </c>
      <c r="CI50" s="372">
        <v>-8.7999999999999995E-2</v>
      </c>
      <c r="CJ50" s="372">
        <f>(CH50-CH$54)/CH$55</f>
        <v>-8.5812223735599366E-2</v>
      </c>
      <c r="CK50" s="365">
        <v>4</v>
      </c>
      <c r="CL50" s="387">
        <f t="shared" si="84"/>
        <v>1.0070027551225924</v>
      </c>
      <c r="CM50" s="387">
        <f t="shared" si="75"/>
        <v>1.540690157710614</v>
      </c>
      <c r="CN50" s="365">
        <v>4</v>
      </c>
      <c r="CO50" s="365">
        <v>27</v>
      </c>
      <c r="CP50" s="365">
        <f>BQ50+CO50</f>
        <v>57</v>
      </c>
      <c r="CQ50" s="398">
        <f>R50*CQ$55</f>
        <v>52.247020585048752</v>
      </c>
      <c r="CR50" s="394">
        <f>CP50/CQ50</f>
        <v>1.090971300597213</v>
      </c>
      <c r="CS50" s="372">
        <f>(CR50-CR$56)/CR$57</f>
        <v>0.32823466354764758</v>
      </c>
      <c r="CT50" s="398">
        <v>7</v>
      </c>
      <c r="CU50" s="365">
        <f t="shared" si="20"/>
        <v>11</v>
      </c>
      <c r="CV50" s="373">
        <f t="shared" si="58"/>
        <v>4.9853825000000001</v>
      </c>
      <c r="CW50" s="398">
        <f t="shared" si="59"/>
        <v>3.8663470999999996</v>
      </c>
      <c r="CX50" s="365">
        <v>6</v>
      </c>
      <c r="CY50" s="398">
        <f t="shared" si="60"/>
        <v>4.9570464999999997</v>
      </c>
      <c r="CZ50" s="398">
        <f t="shared" si="21"/>
        <v>1.0429535000000003</v>
      </c>
      <c r="DA50" s="398">
        <f>D50*CN$56</f>
        <v>2.4406952965235176</v>
      </c>
      <c r="DB50" s="398">
        <f>CN50-DA50</f>
        <v>1.5593047034764824</v>
      </c>
      <c r="DC50" s="372">
        <f t="shared" si="61"/>
        <v>0.35961126276536171</v>
      </c>
      <c r="DD50" s="372">
        <f>(DB50-DB$53)/DB$54</f>
        <v>0.14597623748599015</v>
      </c>
      <c r="DE50" s="374">
        <f t="shared" si="22"/>
        <v>6.0146174999999999</v>
      </c>
      <c r="DF50" s="399">
        <f t="shared" si="23"/>
        <v>0.13365290000000041</v>
      </c>
      <c r="DG50" s="387">
        <f t="shared" si="85"/>
        <v>0.6644712372880629</v>
      </c>
      <c r="DH50" s="397">
        <f t="shared" si="76"/>
        <v>0.38488792767323798</v>
      </c>
      <c r="DI50" s="399">
        <v>3</v>
      </c>
      <c r="DJ50" s="399">
        <f>CT50+DI50</f>
        <v>10</v>
      </c>
      <c r="DK50" s="399">
        <f>R50*DJ$56</f>
        <v>7.2221018418201517</v>
      </c>
      <c r="DL50" s="411">
        <f>DJ50/DK50</f>
        <v>1.3846384638463847</v>
      </c>
      <c r="DM50" s="397">
        <f>(DL50-DK$57)/DK$58</f>
        <v>0.12993577499368858</v>
      </c>
      <c r="DN50" s="397">
        <f>(0.6*CS50)+(0.4*DM50)</f>
        <v>0.24891510812606396</v>
      </c>
      <c r="DO50" s="387">
        <f t="shared" si="86"/>
        <v>0.8699901479887806</v>
      </c>
      <c r="DP50" s="387">
        <f t="shared" si="77"/>
        <v>1.0783692656956636</v>
      </c>
      <c r="DQ50" s="387">
        <f t="shared" si="69"/>
        <v>1.0209577894916084</v>
      </c>
      <c r="DR50" s="387">
        <f>(0.6*CD50)+(0.4*DD50)</f>
        <v>1.0336739560412231</v>
      </c>
      <c r="DS50" s="365">
        <v>11</v>
      </c>
      <c r="DT50" s="365">
        <f>CK50-DS50</f>
        <v>-7</v>
      </c>
      <c r="DU50" s="372">
        <v>-0.88300000000000001</v>
      </c>
      <c r="DV50" s="372">
        <v>-0.40600000000000003</v>
      </c>
      <c r="DW50" s="372">
        <f>(0.6*CJ50)+(0.4*DU50)</f>
        <v>-0.40468733424135961</v>
      </c>
      <c r="DX50" s="373">
        <v>0</v>
      </c>
      <c r="DY50" s="374">
        <v>2500</v>
      </c>
      <c r="DZ50" s="365">
        <v>12851</v>
      </c>
      <c r="EA50" s="373">
        <v>2802</v>
      </c>
      <c r="EB50" s="373">
        <v>5302</v>
      </c>
      <c r="EC50" s="373">
        <v>0</v>
      </c>
      <c r="ED50" s="373">
        <f t="shared" si="24"/>
        <v>2802</v>
      </c>
      <c r="EE50" s="373">
        <f t="shared" si="66"/>
        <v>4237.4213</v>
      </c>
      <c r="EF50" s="373">
        <f>D50*EA$55</f>
        <v>2063.4754601226996</v>
      </c>
      <c r="EG50" s="373">
        <f t="shared" si="67"/>
        <v>4620</v>
      </c>
      <c r="EH50" s="373">
        <f t="shared" si="27"/>
        <v>682</v>
      </c>
      <c r="EI50" s="373">
        <f t="shared" si="28"/>
        <v>-1435.4213</v>
      </c>
      <c r="EJ50" s="373">
        <f>EA50-EF50</f>
        <v>738.52453987730041</v>
      </c>
      <c r="EK50" s="400">
        <f t="shared" si="78"/>
        <v>-9.5036721070409891E-2</v>
      </c>
      <c r="EL50" s="401">
        <f t="shared" si="93"/>
        <v>-0.19000336959859954</v>
      </c>
      <c r="EM50" s="403">
        <f>(EJ50-EJ$53)/EJ$54</f>
        <v>2.1400776295425614E-2</v>
      </c>
      <c r="EN50" s="373">
        <v>14212.453799999999</v>
      </c>
      <c r="EO50" s="365">
        <f>DX50-DZ50</f>
        <v>-12851</v>
      </c>
      <c r="EP50" s="373">
        <f t="shared" si="123"/>
        <v>-11712.453799999999</v>
      </c>
      <c r="EQ50" s="372">
        <v>-0.20899999999999999</v>
      </c>
      <c r="ER50" s="372">
        <f>(EP50-EP$54)/EP$55</f>
        <v>-0.21044080103852722</v>
      </c>
      <c r="ES50" s="387">
        <f>(0.6*DR50)+(0.4*EM50)</f>
        <v>0.62876468414290421</v>
      </c>
      <c r="ET50" s="387">
        <f t="shared" si="31"/>
        <v>0.57455998526680108</v>
      </c>
      <c r="EU50" s="387">
        <f t="shared" si="32"/>
        <v>0.65558186993556844</v>
      </c>
      <c r="EV50" s="374">
        <v>45449</v>
      </c>
      <c r="EW50" s="374">
        <f>EC50+EV50</f>
        <v>45449</v>
      </c>
      <c r="EX50" s="374">
        <f>R50*EX$55</f>
        <v>21589.102925243769</v>
      </c>
      <c r="EY50" s="395">
        <f>EW50/EX50</f>
        <v>2.1051824226960938</v>
      </c>
      <c r="EZ50" s="397">
        <f>(EY50-EY$56)/EY$57</f>
        <v>1.3815483315030399</v>
      </c>
      <c r="FA50" s="387">
        <f>(0.6*DN50)+(0.4*EZ50)</f>
        <v>0.70196839747685436</v>
      </c>
      <c r="FB50" s="387">
        <f t="shared" si="92"/>
        <v>0.44599274095382857</v>
      </c>
    </row>
    <row r="51" spans="1:158" x14ac:dyDescent="0.25">
      <c r="A51" s="385" t="s">
        <v>139</v>
      </c>
      <c r="B51" s="385" t="s">
        <v>107</v>
      </c>
      <c r="C51" s="386">
        <f t="shared" si="0"/>
        <v>10</v>
      </c>
      <c r="D51" s="386">
        <v>9</v>
      </c>
      <c r="E51" s="386">
        <v>10</v>
      </c>
      <c r="F51" s="365">
        <v>0</v>
      </c>
      <c r="G51" s="365">
        <v>0</v>
      </c>
      <c r="H51" s="397">
        <v>4.2000000000000003E-2</v>
      </c>
      <c r="I51" s="387">
        <v>0.6724531195637321</v>
      </c>
      <c r="J51" s="397">
        <f t="shared" si="121"/>
        <v>4.7221675822874884E-2</v>
      </c>
      <c r="K51" s="405"/>
      <c r="L51" s="391" t="e">
        <f>C51*Q51</f>
        <v>#REF!</v>
      </c>
      <c r="M51" s="388" t="e">
        <f>AD51*AY$8</f>
        <v>#DIV/0!</v>
      </c>
      <c r="N51" s="395"/>
      <c r="O51" s="395"/>
      <c r="P51" s="391"/>
      <c r="Q51" s="391" t="e">
        <f>#REF!/AZ2</f>
        <v>#REF!</v>
      </c>
      <c r="R51" s="374">
        <v>25</v>
      </c>
      <c r="S51" s="379">
        <v>0</v>
      </c>
      <c r="T51" s="392">
        <f>AC51*AY$39</f>
        <v>3110.7032851623435</v>
      </c>
      <c r="U51" s="392" t="e">
        <f>AN51*AY$19</f>
        <v>#DIV/0!</v>
      </c>
      <c r="V51" s="392" t="e">
        <f>SUM(W51:X51)</f>
        <v>#DIV/0!</v>
      </c>
      <c r="W51" s="388" t="e">
        <f>AO51*AY$34</f>
        <v>#DIV/0!</v>
      </c>
      <c r="X51" s="379"/>
      <c r="Y51" s="379">
        <f>AB51*AY$24</f>
        <v>4112.5358626016496</v>
      </c>
      <c r="Z51" s="379">
        <f>AVERAGE(S51,T51,Y51)</f>
        <v>2407.7463825879977</v>
      </c>
      <c r="AA51" s="393">
        <f>Z51-(AQ51*Z$55)</f>
        <v>6858.8557644650891</v>
      </c>
      <c r="AB51" s="379">
        <f>D51*AQ51</f>
        <v>0.87965481547725433</v>
      </c>
      <c r="AC51" s="379">
        <f>D51*AR51</f>
        <v>0.9488383681809518</v>
      </c>
      <c r="AD51" s="394" t="e">
        <f>D51*AS51</f>
        <v>#DIV/0!</v>
      </c>
      <c r="AE51" s="395"/>
      <c r="AF51" s="395"/>
      <c r="AG51" s="394"/>
      <c r="AH51" s="394"/>
      <c r="AI51" s="394"/>
      <c r="AJ51" s="394"/>
      <c r="AK51" s="394"/>
      <c r="AL51" s="394"/>
      <c r="AM51" s="394"/>
      <c r="AN51" s="394" t="e">
        <f>D51*AU51</f>
        <v>#DIV/0!</v>
      </c>
      <c r="AO51" s="394" t="e">
        <f>D51*AV51</f>
        <v>#DIV/0!</v>
      </c>
      <c r="AP51" s="394"/>
      <c r="AQ51" s="372">
        <f>FB51/BA$30</f>
        <v>9.7739423941917147E-2</v>
      </c>
      <c r="AR51" s="394">
        <f>EU51/BA$28</f>
        <v>0.10542648535343908</v>
      </c>
      <c r="AS51" s="372" t="e">
        <f>I51/BA$6</f>
        <v>#DIV/0!</v>
      </c>
      <c r="AT51" s="372"/>
      <c r="AU51" s="372" t="e">
        <f>ET51/BA$8</f>
        <v>#DIV/0!</v>
      </c>
      <c r="AV51" s="372" t="e">
        <f>DQ51/BA$21</f>
        <v>#DIV/0!</v>
      </c>
      <c r="AW51" s="372"/>
      <c r="BB51" s="365">
        <v>13</v>
      </c>
      <c r="BC51" s="365">
        <v>13</v>
      </c>
      <c r="BD51" s="365">
        <f>BB51-BC51</f>
        <v>0</v>
      </c>
      <c r="BE51" s="365">
        <v>7</v>
      </c>
      <c r="BF51" s="365">
        <v>15</v>
      </c>
      <c r="BG51" s="365">
        <v>20</v>
      </c>
      <c r="BH51" s="365">
        <v>15</v>
      </c>
      <c r="BJ51" s="373">
        <v>0</v>
      </c>
      <c r="BK51" s="373">
        <f>AVERAGE(T51,AA51,BJ51)</f>
        <v>3323.1863498758107</v>
      </c>
      <c r="BL51" s="451">
        <f>BK51-(BN51*BK$55)</f>
        <v>3323.1863498758107</v>
      </c>
      <c r="BM51" s="372"/>
      <c r="BN51" s="372"/>
      <c r="BQ51" s="365">
        <v>25</v>
      </c>
      <c r="BR51" s="365">
        <f t="shared" si="10"/>
        <v>40</v>
      </c>
      <c r="BS51" s="373">
        <f t="shared" si="48"/>
        <v>20.570489999999999</v>
      </c>
      <c r="BT51" s="398">
        <f t="shared" si="49"/>
        <v>12.928374</v>
      </c>
      <c r="BU51" s="398">
        <f t="shared" si="50"/>
        <v>7.4657402999999993</v>
      </c>
      <c r="BV51" s="398">
        <f t="shared" si="14"/>
        <v>19.429510000000001</v>
      </c>
      <c r="BW51" s="398">
        <f t="shared" si="15"/>
        <v>7.5342597000000007</v>
      </c>
      <c r="BX51" s="398">
        <f t="shared" si="16"/>
        <v>7.0716260000000002</v>
      </c>
      <c r="BY51" s="398">
        <f>D51*BF$56</f>
        <v>8.8159509202453989</v>
      </c>
      <c r="BZ51" s="365">
        <v>9</v>
      </c>
      <c r="CA51" s="398">
        <f>BF51-BY51</f>
        <v>6.1840490797546011</v>
      </c>
      <c r="CB51" s="365">
        <f>BF51-BZ51</f>
        <v>6</v>
      </c>
      <c r="CC51" s="397">
        <f t="shared" si="51"/>
        <v>0.24750325004744345</v>
      </c>
      <c r="CD51" s="387">
        <f t="shared" si="122"/>
        <v>0.28758453695507807</v>
      </c>
      <c r="CE51" s="387">
        <f t="shared" si="122"/>
        <v>0.29988034227400662</v>
      </c>
      <c r="CF51" s="398">
        <v>7.0254839999999996</v>
      </c>
      <c r="CG51" s="365">
        <f>BB51-BE51</f>
        <v>6</v>
      </c>
      <c r="CH51" s="398">
        <f>BC51-CF51</f>
        <v>5.9745160000000004</v>
      </c>
      <c r="CI51" s="372">
        <v>6.8000000000000005E-2</v>
      </c>
      <c r="CJ51" s="372">
        <f>(CH51-CH$54)/CH$55</f>
        <v>0.11439402641014278</v>
      </c>
      <c r="CK51" s="365">
        <v>22</v>
      </c>
      <c r="CL51" s="397">
        <f t="shared" si="84"/>
        <v>0.34652195713020295</v>
      </c>
      <c r="CM51" s="387">
        <f t="shared" si="75"/>
        <v>0.2724381306004241</v>
      </c>
      <c r="CN51" s="365">
        <v>31</v>
      </c>
      <c r="CO51" s="365">
        <v>11</v>
      </c>
      <c r="CP51" s="365">
        <f>BQ51+CO51</f>
        <v>36</v>
      </c>
      <c r="CQ51" s="398">
        <f>R51*CQ$55</f>
        <v>59.371614301191769</v>
      </c>
      <c r="CR51" s="394">
        <f>CP51/CQ51</f>
        <v>0.60635036496350359</v>
      </c>
      <c r="CS51" s="372">
        <f>(CR51-CR$56)/CR$57</f>
        <v>-0.297417712021675</v>
      </c>
      <c r="CT51" s="398">
        <v>1</v>
      </c>
      <c r="CU51" s="365">
        <f t="shared" si="20"/>
        <v>32</v>
      </c>
      <c r="CV51" s="373">
        <f t="shared" si="58"/>
        <v>6.4097775000000006</v>
      </c>
      <c r="CW51" s="398">
        <f t="shared" si="59"/>
        <v>4.9710177</v>
      </c>
      <c r="CX51" s="365">
        <v>32</v>
      </c>
      <c r="CY51" s="398">
        <f t="shared" si="60"/>
        <v>6.3733455000000001</v>
      </c>
      <c r="CZ51" s="398">
        <f t="shared" si="21"/>
        <v>25.626654500000001</v>
      </c>
      <c r="DA51" s="398">
        <f>D51*CN$56</f>
        <v>3.1380368098159508</v>
      </c>
      <c r="DB51" s="398">
        <f>CN51-DA51</f>
        <v>27.861963190184049</v>
      </c>
      <c r="DC51" s="387">
        <f t="shared" si="61"/>
        <v>1.5992487545057572</v>
      </c>
      <c r="DD51" s="387">
        <f>(DB51-DB$53)/DB$54</f>
        <v>2.608332128036555</v>
      </c>
      <c r="DE51" s="374">
        <f t="shared" si="22"/>
        <v>25.590222499999999</v>
      </c>
      <c r="DF51" s="399">
        <f t="shared" si="23"/>
        <v>26.028982299999999</v>
      </c>
      <c r="DG51" s="387">
        <f t="shared" si="85"/>
        <v>1.5713412709120114</v>
      </c>
      <c r="DH51" s="397">
        <f t="shared" si="76"/>
        <v>1.8082967390690319</v>
      </c>
      <c r="DI51" s="399">
        <v>2</v>
      </c>
      <c r="DJ51" s="399">
        <f>CT51+DI51</f>
        <v>3</v>
      </c>
      <c r="DK51" s="399">
        <f>R51*DJ$56</f>
        <v>8.206933911159263</v>
      </c>
      <c r="DL51" s="395">
        <f>DJ51/DK51</f>
        <v>0.36554455445544554</v>
      </c>
      <c r="DM51" s="397">
        <f>(DL51-DK$57)/DK$58</f>
        <v>-0.37936575453417432</v>
      </c>
      <c r="DN51" s="397">
        <f>(0.6*CS51)+(0.4*DM51)</f>
        <v>-0.33019692902667475</v>
      </c>
      <c r="DO51" s="387">
        <f t="shared" si="86"/>
        <v>0.8364496826429263</v>
      </c>
      <c r="DP51" s="387">
        <f t="shared" si="77"/>
        <v>0.88678157398786717</v>
      </c>
      <c r="DQ51" s="387">
        <f t="shared" si="69"/>
        <v>0.78820145183076895</v>
      </c>
      <c r="DR51" s="387">
        <f>(0.6*CD51)+(0.4*DD51)</f>
        <v>1.2158835733876689</v>
      </c>
      <c r="DS51" s="365">
        <v>3</v>
      </c>
      <c r="DT51" s="365">
        <f>CK51-DS51</f>
        <v>19</v>
      </c>
      <c r="DU51" s="372">
        <v>0.05</v>
      </c>
      <c r="DV51" s="372">
        <v>6.0999999999999999E-2</v>
      </c>
      <c r="DW51" s="372">
        <f>(0.6*CJ51)+(0.4*DU51)</f>
        <v>8.863641584608567E-2</v>
      </c>
      <c r="DX51" s="373">
        <v>1528</v>
      </c>
      <c r="DY51" s="374">
        <v>1527.7</v>
      </c>
      <c r="DZ51" s="365">
        <v>1485</v>
      </c>
      <c r="EA51" s="373">
        <v>0</v>
      </c>
      <c r="EB51" s="373">
        <v>0</v>
      </c>
      <c r="EC51" s="373">
        <v>0</v>
      </c>
      <c r="ED51" s="373">
        <f t="shared" si="24"/>
        <v>0</v>
      </c>
      <c r="EE51" s="373">
        <f t="shared" si="66"/>
        <v>5448.1131000000005</v>
      </c>
      <c r="EF51" s="373">
        <f>D51*EA$55</f>
        <v>2653.0398773006136</v>
      </c>
      <c r="EG51" s="373">
        <f t="shared" si="67"/>
        <v>5940</v>
      </c>
      <c r="EH51" s="373">
        <f t="shared" si="27"/>
        <v>-5940</v>
      </c>
      <c r="EI51" s="373">
        <f t="shared" si="28"/>
        <v>-5448.1131000000005</v>
      </c>
      <c r="EJ51" s="373">
        <f>EA51-EF51</f>
        <v>-2653.0398773006136</v>
      </c>
      <c r="EK51" s="400">
        <f t="shared" si="78"/>
        <v>-0.17596985602377405</v>
      </c>
      <c r="EL51" s="401">
        <f t="shared" si="93"/>
        <v>-0.26103313848664034</v>
      </c>
      <c r="EM51" s="400">
        <f>(EJ51-EJ$53)/EJ$54</f>
        <v>-9.1344086164359323E-2</v>
      </c>
      <c r="EN51" s="373">
        <v>1619.9124999999999</v>
      </c>
      <c r="EO51" s="365">
        <f>DX51-DZ51</f>
        <v>43</v>
      </c>
      <c r="EP51" s="373">
        <f t="shared" si="123"/>
        <v>-92.212499999999864</v>
      </c>
      <c r="EQ51" s="372">
        <v>1.4999999999999999E-2</v>
      </c>
      <c r="ER51" s="372">
        <f>(EP51-EP$54)/EP$55</f>
        <v>-1.4900434211941304E-2</v>
      </c>
      <c r="ES51" s="387">
        <f>(0.6*DR51)+(0.4*EM51)</f>
        <v>0.69299250956685754</v>
      </c>
      <c r="ET51" s="387">
        <f t="shared" si="31"/>
        <v>0.40253292868895174</v>
      </c>
      <c r="EU51" s="387">
        <f t="shared" si="32"/>
        <v>0.49553130992697653</v>
      </c>
      <c r="EV51" s="374">
        <v>0</v>
      </c>
      <c r="EW51" s="374">
        <f>EC51+EV51</f>
        <v>0</v>
      </c>
      <c r="EX51" s="374">
        <f>R51*EX$55</f>
        <v>24533.071505958829</v>
      </c>
      <c r="EY51" s="395">
        <f>EW51/EX51</f>
        <v>0</v>
      </c>
      <c r="EZ51" s="397">
        <f>(EY51-EY$56)/EY$57</f>
        <v>-0.49209476354126175</v>
      </c>
      <c r="FA51" s="397">
        <f>(0.6*DN51)+(0.4*EZ51)</f>
        <v>-0.3949560628325095</v>
      </c>
      <c r="FB51" s="387">
        <f t="shared" si="92"/>
        <v>0.39745655419109965</v>
      </c>
    </row>
    <row r="52" spans="1:158" x14ac:dyDescent="0.25">
      <c r="A52" s="404" t="s">
        <v>139</v>
      </c>
      <c r="B52" s="404" t="s">
        <v>141</v>
      </c>
      <c r="C52" s="386">
        <f t="shared" si="0"/>
        <v>7</v>
      </c>
      <c r="D52" s="386">
        <v>11</v>
      </c>
      <c r="E52" s="386">
        <v>7</v>
      </c>
      <c r="F52" s="365">
        <v>0</v>
      </c>
      <c r="G52" s="365">
        <v>0</v>
      </c>
      <c r="H52" s="397">
        <v>-8.3000000000000004E-2</v>
      </c>
      <c r="I52" s="397">
        <v>8.3998877308868028E-2</v>
      </c>
      <c r="J52" s="397">
        <f t="shared" si="121"/>
        <v>-6.9075676390146987E-2</v>
      </c>
      <c r="K52" s="390"/>
      <c r="L52" s="389"/>
      <c r="M52" s="389"/>
      <c r="N52" s="394"/>
      <c r="O52" s="394"/>
      <c r="P52" s="389"/>
      <c r="Q52" s="389"/>
      <c r="R52" s="373">
        <v>16</v>
      </c>
      <c r="S52" s="390"/>
      <c r="T52" s="390"/>
      <c r="U52" s="390"/>
      <c r="V52" s="379"/>
      <c r="W52" s="379"/>
      <c r="X52" s="379"/>
      <c r="Y52" s="379"/>
      <c r="Z52" s="379"/>
      <c r="AA52" s="379"/>
      <c r="AB52" s="379"/>
      <c r="AC52" s="379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72"/>
      <c r="AR52" s="394"/>
      <c r="AS52" s="372"/>
      <c r="AT52" s="372"/>
      <c r="AU52" s="372"/>
      <c r="AV52" s="372"/>
      <c r="AW52" s="372"/>
      <c r="BB52" s="365">
        <v>6</v>
      </c>
      <c r="BC52" s="365">
        <v>7</v>
      </c>
      <c r="BD52" s="365">
        <f>BB52-BC52</f>
        <v>-1</v>
      </c>
      <c r="BE52" s="365">
        <v>5</v>
      </c>
      <c r="BF52" s="365">
        <v>12</v>
      </c>
      <c r="BG52" s="365">
        <v>15</v>
      </c>
      <c r="BH52" s="365">
        <v>12</v>
      </c>
      <c r="BJ52" s="373"/>
      <c r="BK52" s="373"/>
      <c r="BL52" s="373"/>
      <c r="BM52" s="372"/>
      <c r="BN52" s="372"/>
      <c r="BQ52" s="365">
        <v>7</v>
      </c>
      <c r="BR52" s="365">
        <f t="shared" si="10"/>
        <v>19</v>
      </c>
      <c r="BS52" s="373">
        <f t="shared" si="48"/>
        <v>25.141710000000003</v>
      </c>
      <c r="BT52" s="398">
        <f t="shared" si="49"/>
        <v>15.801345999999999</v>
      </c>
      <c r="BU52" s="398">
        <f t="shared" si="50"/>
        <v>9.1247936999999997</v>
      </c>
      <c r="BV52" s="398">
        <f t="shared" si="14"/>
        <v>-6.1417100000000033</v>
      </c>
      <c r="BW52" s="398">
        <f t="shared" si="15"/>
        <v>2.8752063000000003</v>
      </c>
      <c r="BX52" s="398">
        <f t="shared" si="16"/>
        <v>-0.80134599999999878</v>
      </c>
      <c r="BY52" s="398">
        <f>D52*BF$56</f>
        <v>10.775051124744376</v>
      </c>
      <c r="BZ52" s="365">
        <v>11</v>
      </c>
      <c r="CA52" s="398">
        <f>BF52-BY52</f>
        <v>1.2249488752556239</v>
      </c>
      <c r="CB52" s="365">
        <f>BF52-BZ52</f>
        <v>1</v>
      </c>
      <c r="CC52" s="372">
        <f t="shared" si="51"/>
        <v>-1.9008291207779766E-2</v>
      </c>
      <c r="CD52" s="372">
        <f t="shared" si="122"/>
        <v>5.8477965883247329E-2</v>
      </c>
      <c r="CE52" s="372">
        <f t="shared" si="122"/>
        <v>6.8589652754161096E-2</v>
      </c>
      <c r="CF52" s="398">
        <v>4.9178389999999998</v>
      </c>
      <c r="CG52" s="365">
        <f>BB52-BE52</f>
        <v>1</v>
      </c>
      <c r="CH52" s="398">
        <f>BC52-CF52</f>
        <v>2.0821610000000002</v>
      </c>
      <c r="CI52" s="372">
        <v>-0.127</v>
      </c>
      <c r="CJ52" s="372">
        <f>(CH52-CH$54)/CH$55</f>
        <v>-5.6360462709568813E-2</v>
      </c>
      <c r="CK52" s="365">
        <v>0</v>
      </c>
      <c r="CL52" s="372">
        <f t="shared" si="84"/>
        <v>-0.12828041937639298</v>
      </c>
      <c r="CM52" s="387">
        <f t="shared" si="75"/>
        <v>5.8806310540934187E-2</v>
      </c>
      <c r="CN52" s="365">
        <v>9</v>
      </c>
      <c r="CO52" s="365">
        <v>16</v>
      </c>
      <c r="CP52" s="365">
        <f>BQ52+CO52</f>
        <v>23</v>
      </c>
      <c r="CQ52" s="398">
        <f>R52*CQ$55</f>
        <v>37.99783315276273</v>
      </c>
      <c r="CR52" s="394">
        <f>CP52/CQ52</f>
        <v>0.60529767335766427</v>
      </c>
      <c r="CS52" s="372">
        <f>(CR52-CR$56)/CR$57</f>
        <v>-0.2987767515420664</v>
      </c>
      <c r="CT52" s="398">
        <v>1</v>
      </c>
      <c r="CU52" s="365">
        <f t="shared" si="20"/>
        <v>10</v>
      </c>
      <c r="CV52" s="373">
        <f t="shared" si="58"/>
        <v>7.8341725000000002</v>
      </c>
      <c r="CW52" s="398">
        <f t="shared" si="59"/>
        <v>6.0756882999999995</v>
      </c>
      <c r="CX52" s="365">
        <v>9</v>
      </c>
      <c r="CY52" s="398">
        <f t="shared" si="60"/>
        <v>7.7896444999999996</v>
      </c>
      <c r="CZ52" s="398">
        <f t="shared" si="21"/>
        <v>1.2103555000000004</v>
      </c>
      <c r="DA52" s="398">
        <f>D52*CN$56</f>
        <v>3.8353783231083844</v>
      </c>
      <c r="DB52" s="398">
        <f>CN52-DA52</f>
        <v>5.1646216768916151</v>
      </c>
      <c r="DC52" s="372">
        <f t="shared" si="61"/>
        <v>0.3680525383646836</v>
      </c>
      <c r="DD52" s="387">
        <f>(DB52-DB$53)/DB$54</f>
        <v>0.48349244297818772</v>
      </c>
      <c r="DE52" s="374">
        <f t="shared" si="22"/>
        <v>2.1658274999999998</v>
      </c>
      <c r="DF52" s="399">
        <f t="shared" si="23"/>
        <v>2.9243117000000005</v>
      </c>
      <c r="DG52" s="387">
        <f t="shared" si="85"/>
        <v>0.48617011623910861</v>
      </c>
      <c r="DH52" s="397">
        <f t="shared" si="76"/>
        <v>0.53828425116311085</v>
      </c>
      <c r="DI52" s="399">
        <v>0</v>
      </c>
      <c r="DJ52" s="399">
        <f>CT52+DI52</f>
        <v>1</v>
      </c>
      <c r="DK52" s="399">
        <f>R52*DJ$56</f>
        <v>5.2524377031419283</v>
      </c>
      <c r="DL52" s="395">
        <f>DJ52/DK52</f>
        <v>0.19038778877887791</v>
      </c>
      <c r="DM52" s="397">
        <f>(DL52-DK$57)/DK$58</f>
        <v>-0.46690195492177577</v>
      </c>
      <c r="DN52" s="397">
        <f>(0.6*CS52)+(0.4*DM52)</f>
        <v>-0.36602683289395016</v>
      </c>
      <c r="DO52" s="397">
        <f t="shared" si="86"/>
        <v>0.11749979486980766</v>
      </c>
      <c r="DP52" s="397">
        <f t="shared" si="77"/>
        <v>0.25059748678980487</v>
      </c>
      <c r="DQ52" s="397">
        <f t="shared" si="69"/>
        <v>0.13581604062120559</v>
      </c>
      <c r="DR52" s="397">
        <f>(0.6*CD52)+(0.4*DD52)</f>
        <v>0.22848375672122351</v>
      </c>
      <c r="DS52" s="365">
        <v>2</v>
      </c>
      <c r="DT52" s="365">
        <f>CK52-DS52</f>
        <v>-2</v>
      </c>
      <c r="DU52" s="372">
        <v>-0.157</v>
      </c>
      <c r="DV52" s="372">
        <v>-0.13900000000000001</v>
      </c>
      <c r="DW52" s="372">
        <f>(0.6*CJ52)+(0.4*DU52)</f>
        <v>-9.6616277625741293E-2</v>
      </c>
      <c r="DX52" s="373">
        <v>0</v>
      </c>
      <c r="DY52" s="374">
        <v>0</v>
      </c>
      <c r="DZ52" s="365">
        <v>803</v>
      </c>
      <c r="EA52" s="373">
        <v>0</v>
      </c>
      <c r="EB52" s="373">
        <v>0</v>
      </c>
      <c r="EC52" s="373">
        <v>0</v>
      </c>
      <c r="ED52" s="373">
        <f t="shared" si="24"/>
        <v>0</v>
      </c>
      <c r="EE52" s="373">
        <f t="shared" si="66"/>
        <v>6658.8049000000001</v>
      </c>
      <c r="EF52" s="373">
        <f>D52*EA$55</f>
        <v>3242.6042944785277</v>
      </c>
      <c r="EG52" s="373">
        <f t="shared" si="67"/>
        <v>7260</v>
      </c>
      <c r="EH52" s="373">
        <f t="shared" si="27"/>
        <v>-7260</v>
      </c>
      <c r="EI52" s="373">
        <f t="shared" si="28"/>
        <v>-6658.8049000000001</v>
      </c>
      <c r="EJ52" s="373">
        <f>EA52-EF52</f>
        <v>-3242.6042944785277</v>
      </c>
      <c r="EK52" s="400">
        <f t="shared" si="78"/>
        <v>-0.19210270684504266</v>
      </c>
      <c r="EL52" s="401">
        <f t="shared" si="93"/>
        <v>-0.28246392934594483</v>
      </c>
      <c r="EM52" s="400">
        <f>(EJ52-EJ$53)/EJ$54</f>
        <v>-0.1109428172954096</v>
      </c>
      <c r="EN52" s="373">
        <v>856.69269999999995</v>
      </c>
      <c r="EO52" s="365">
        <f>DX52-DZ52</f>
        <v>-803</v>
      </c>
      <c r="EP52" s="373">
        <f t="shared" si="123"/>
        <v>-856.69269999999995</v>
      </c>
      <c r="EQ52" s="372">
        <v>0</v>
      </c>
      <c r="ER52" s="372">
        <f>(EP52-EP$54)/EP$55</f>
        <v>-2.7764774536755538E-2</v>
      </c>
      <c r="ES52" s="397">
        <f>(0.6*DR52)+(0.4*EM52)</f>
        <v>9.2713127114570248E-2</v>
      </c>
      <c r="ET52" s="372">
        <f t="shared" si="31"/>
        <v>4.6485416347062797E-3</v>
      </c>
      <c r="EU52" s="372">
        <f t="shared" si="32"/>
        <v>0.10598136515571907</v>
      </c>
      <c r="EV52" s="374">
        <v>13775</v>
      </c>
      <c r="EW52" s="374">
        <f>EC52+EV52</f>
        <v>13775</v>
      </c>
      <c r="EX52" s="374">
        <f>R52*EX$55</f>
        <v>15701.165763813651</v>
      </c>
      <c r="EY52" s="395">
        <f>EW52/EX52</f>
        <v>0.87732339160109563</v>
      </c>
      <c r="EZ52" s="397">
        <f>(EY52-EY$56)/EY$57</f>
        <v>0.28873586523106487</v>
      </c>
      <c r="FA52" s="397">
        <f>(0.6*DN52)+(0.4*EZ52)</f>
        <v>-0.10412175364394413</v>
      </c>
      <c r="FB52" s="372">
        <f t="shared" si="92"/>
        <v>-4.2485694816493336E-2</v>
      </c>
    </row>
    <row r="53" spans="1:158" x14ac:dyDescent="0.25">
      <c r="A53" s="424"/>
      <c r="B53" s="424"/>
      <c r="C53" s="371">
        <f>SUM(C3:C52)</f>
        <v>1389</v>
      </c>
      <c r="D53" s="371">
        <f>SUM(D3:D5,D8,D10,D11,D15,D19,D20:D21,D24,D25,D28,D29,D30,D31,D34,D35,D37,D38,D39,D40,D41,D42,D46,D48,D49,D50,D51,D52)</f>
        <v>978</v>
      </c>
      <c r="E53" s="371">
        <f>SUM(E3:E52)</f>
        <v>947</v>
      </c>
      <c r="F53" s="371">
        <f>SUM(F3:F52)</f>
        <v>178</v>
      </c>
      <c r="G53" s="371">
        <f>SUM(G3:G52)</f>
        <v>496</v>
      </c>
      <c r="H53" s="425"/>
      <c r="I53" s="426"/>
      <c r="J53" s="425"/>
      <c r="K53" s="392">
        <f>SUM(K3:K52)</f>
        <v>0</v>
      </c>
      <c r="L53" s="425"/>
      <c r="M53" s="425"/>
      <c r="N53" s="427" t="e">
        <f>SUM(N3:N52)</f>
        <v>#DIV/0!</v>
      </c>
      <c r="O53" s="427"/>
      <c r="P53" s="425"/>
      <c r="Q53" s="425" t="e">
        <f>SUM(Q3:Q52)</f>
        <v>#REF!</v>
      </c>
      <c r="R53" s="428">
        <f>SUM(R3:R52)</f>
        <v>923</v>
      </c>
      <c r="S53" s="425"/>
      <c r="T53" s="425"/>
      <c r="U53" s="418"/>
      <c r="V53" s="405"/>
      <c r="W53" s="405"/>
      <c r="X53" s="405"/>
      <c r="Y53" s="405"/>
      <c r="Z53" s="405"/>
      <c r="AA53" s="405"/>
      <c r="AB53" s="405"/>
      <c r="AC53" s="405"/>
      <c r="AD53" s="427"/>
      <c r="AE53" s="427"/>
      <c r="AF53" s="427">
        <f>SUM(AF3:AF52)</f>
        <v>1</v>
      </c>
      <c r="AG53" s="427" t="e">
        <f>SUM(AG3:AG52)</f>
        <v>#REF!</v>
      </c>
      <c r="AH53" s="427">
        <f>SUM(AH3:AH52)</f>
        <v>96.146999999999991</v>
      </c>
      <c r="AI53" s="429">
        <f>AH53/G53</f>
        <v>0.19384475806451612</v>
      </c>
      <c r="AJ53" s="427">
        <f>SUM(AJ3:AJ52)</f>
        <v>1</v>
      </c>
      <c r="AK53" s="394"/>
      <c r="AL53" s="394"/>
      <c r="AM53" s="394"/>
      <c r="AN53" s="394"/>
      <c r="AO53" s="394"/>
      <c r="AP53" s="394"/>
      <c r="AQ53" s="372"/>
      <c r="AR53" s="394"/>
      <c r="AS53" s="372"/>
      <c r="AT53" s="372"/>
      <c r="AU53" s="372"/>
      <c r="AV53" s="372"/>
      <c r="AW53" s="372"/>
      <c r="BB53" s="371">
        <f>SUM(BB3:BB52)</f>
        <v>884</v>
      </c>
      <c r="BC53" s="371">
        <f>SUM(BC3:BC52)</f>
        <v>877</v>
      </c>
      <c r="BD53" s="371"/>
      <c r="BF53" s="371">
        <f>SUM(BF3:BF5,BF8,BF10,BF11,BF15,BF19:BF21,BF24:BF25,BF28:BF31,BF34:BF35,BF37:BF42,BF46,BF48:BF52)</f>
        <v>958</v>
      </c>
      <c r="BG53" s="371">
        <f>SUM(BG3:BG52)</f>
        <v>1397</v>
      </c>
      <c r="BH53" s="371">
        <f>SUM(BH3:BH52)</f>
        <v>858</v>
      </c>
      <c r="BI53" s="371"/>
      <c r="BJ53" s="383"/>
      <c r="BK53" s="383"/>
      <c r="BL53" s="383"/>
      <c r="BM53" s="382"/>
      <c r="BN53" s="382"/>
      <c r="BO53" s="371"/>
      <c r="BP53" s="371"/>
      <c r="BQ53" s="371">
        <f>SUM(BQ3:BQ52)</f>
        <v>1416</v>
      </c>
      <c r="BR53" s="371">
        <f>SUM(BR3:BR52)</f>
        <v>2237</v>
      </c>
      <c r="BS53" s="371"/>
      <c r="BT53" s="371"/>
      <c r="BU53" s="371"/>
      <c r="BV53" s="382">
        <f>AVERAGE(BV3:BV5,BV8,BV10,BV11,BV15,BV19,BV20,BV21,BV24,BV25,BV28:BV31,BV34,BV35,BV37:BV42,BV46,BV48:BV52)</f>
        <v>0.76703137931033993</v>
      </c>
      <c r="BW53" s="382">
        <f>AVERAGE(BW3:BW5,BW8,BW10,BW11,BW15,BW19,BW20,BW21,BW24,BW25,BW28:BW31,BW34,BW35,BW37:BW42,BW46,BW48:BW52)</f>
        <v>1.5927113000000017</v>
      </c>
      <c r="BX53" s="382">
        <f>AVERAGE(BX3:BX5,BX8,BX10,BX11,BX15,BX19,BX20,BX21,BX24,BX25,BX28:BX31,BX34,BX35,BX37:BX42,BX46,BX48:BX52)</f>
        <v>-0.23982531034482488</v>
      </c>
      <c r="BY53" s="371"/>
      <c r="BZ53" s="371"/>
      <c r="CA53" s="382">
        <f>AVERAGE(CA3:CA5,CA8,CA10,CA11,CA15,CA19,CA20,CA21,CA24,CA25,CA28:CA31,CA34,CA35,CA37:CA42,CA46,CA48:CA52)</f>
        <v>-4.0829278612229215E-2</v>
      </c>
      <c r="CB53" s="382">
        <f>AVERAGE(CB3:CB5,CB8,CB10,CB11,CB15,CB19,CB20,CB21,CB24,CB25,CB28:CB31,CB34,CB35,CB37:CB42,CB46,CB48:CB52)</f>
        <v>-0.48275862068965519</v>
      </c>
      <c r="CC53" s="382"/>
      <c r="CD53" s="382"/>
      <c r="CE53" s="382"/>
      <c r="CK53" s="371">
        <f>SUM(CK3:CK52)</f>
        <v>391</v>
      </c>
      <c r="CL53" s="371"/>
      <c r="CM53" s="371"/>
      <c r="CN53" s="371">
        <f>SUM(CN48:CN52,CN3:CN5,CN8,CN10:CN11,CN15,CN19:CN21,CN24:CN25,CN28:CN31,CN34:CN35,CN37:CN42,CN46)</f>
        <v>341</v>
      </c>
      <c r="CO53" s="371">
        <f>SUM(CO3:CO52)</f>
        <v>776</v>
      </c>
      <c r="CP53" s="371">
        <f>SUM(CP3:CP52)</f>
        <v>2192</v>
      </c>
      <c r="CQ53" s="371"/>
      <c r="CR53" s="371"/>
      <c r="CS53" s="371"/>
      <c r="CT53" s="428">
        <f>SUM(CT4:CT52)</f>
        <v>117</v>
      </c>
      <c r="CU53" s="371">
        <f>SUM(CU3:CU52)</f>
        <v>455</v>
      </c>
      <c r="CV53" s="371"/>
      <c r="CW53" s="371"/>
      <c r="CX53" s="371">
        <f>SUM(CX3:CX52)</f>
        <v>516</v>
      </c>
      <c r="CY53" s="371"/>
      <c r="CZ53" s="382">
        <f>AVERAGE(CZ48:CZ52,CZ3:CZ5,CZ8,CZ10:CZ11,CZ15,CZ19:CZ21,CZ24:CZ25,CZ28:CZ31,CZ34:CZ35,CZ37:CZ42,CZ46)</f>
        <v>-6.0886279655172402</v>
      </c>
      <c r="DA53" s="371"/>
      <c r="DB53" s="382">
        <f>AVERAGE(DB48:DB52,DB3:DB5,DB8,DB10:DB11,DB15,DB19:DB21,DB24:DB25,DB28:DB31,DB34:DB35,DB37:DB42,DB46)</f>
        <v>0</v>
      </c>
      <c r="DC53" s="382"/>
      <c r="DD53" s="382"/>
      <c r="DE53" s="382">
        <f>AVERAGE(DE3:DE5,DE8,DE10,DE11,DE15,DE19,DE20,DE21,DE24,DE25,DE28:DE31,DE34,DE35,DE37:DE42,DE46,DE48:DE52)</f>
        <v>-8.3285915517241396</v>
      </c>
      <c r="DF53" s="382">
        <f>AVERAGE(DF3:DF5,DF8,DF10,DF11,DF15,DF19,DF20,DF21,DF24,DF25,DF28:DF31,DF34,DF35,DF37:DF42,DF46,DF48:DF52)</f>
        <v>-6.8684111517241382</v>
      </c>
      <c r="DG53" s="382"/>
      <c r="DH53" s="382"/>
      <c r="DI53" s="428">
        <f>SUM(DI4:DI52)</f>
        <v>186</v>
      </c>
      <c r="DJ53" s="428">
        <f>SUM(DJ4:DJ52)</f>
        <v>303</v>
      </c>
      <c r="DK53" s="382"/>
      <c r="DL53" s="382"/>
      <c r="DM53" s="382"/>
      <c r="DN53" s="430"/>
      <c r="DO53" s="382"/>
      <c r="DP53" s="382"/>
      <c r="DQ53" s="430"/>
      <c r="DR53" s="430"/>
      <c r="DX53" s="383">
        <f>SUM(DX3:DX52)</f>
        <v>786525</v>
      </c>
      <c r="DY53" s="383">
        <f>SUM(DY3:DY52)</f>
        <v>798303</v>
      </c>
      <c r="EA53" s="383">
        <f>SUM(EA48:EA52,EA46,EA3:EA5,EA7,EA8,EA10,EA11,EA15,EA19:EA21,EA24:EA25,EA28:EA31,EA34:EA35,EA37:EA42)</f>
        <v>288297</v>
      </c>
      <c r="EB53" s="383">
        <f>SUM(EB3:EB52)</f>
        <v>876363</v>
      </c>
      <c r="EC53" s="383">
        <f>SUM(EC3:EC52)</f>
        <v>558640</v>
      </c>
      <c r="ED53" s="383">
        <f>SUM(ED3:ED52)</f>
        <v>846937</v>
      </c>
      <c r="EE53" s="383"/>
      <c r="EF53" s="383"/>
      <c r="EG53" s="383"/>
      <c r="EH53" s="383">
        <f>AVERAGE(EH48:EH52,EH46,EH3:EH5,EH8,EH10:EH11,EH15,EH19:EH21,EH24:EH25,EH28:EH31,EH34:EH35,EH37:EH42)</f>
        <v>8457.9642857142862</v>
      </c>
      <c r="EI53" s="383">
        <f>AVERAGE(EI48:EI52,EI46,EI3:EI5,EI8,EI10:EI11,EI15,EI19:EI21,EI24:EI25,EI28:EI31,EI34:EI35,EI37:EI42)</f>
        <v>9298.4579607142841</v>
      </c>
      <c r="EJ53" s="383">
        <f>AVERAGE(EJ48:EJ52,EJ46,EJ3:EJ5,EJ8,EJ10:EJ11,EJ15,EJ19:EJ21,EJ24:EJ25,EJ28:EJ31,EJ34:EJ35,EJ37:EJ42)</f>
        <v>94.751424189306434</v>
      </c>
      <c r="EK53" s="383"/>
      <c r="EL53" s="384"/>
      <c r="EM53" s="383"/>
      <c r="EV53" s="384">
        <f>SUM(EV4:EV52)</f>
        <v>347121</v>
      </c>
      <c r="EW53" s="384">
        <f>SUM(EW4,EW19,EW29,EW31,EW34,EW37,EW38,EW39,EW40,EW49,EW50,EW52)</f>
        <v>905761</v>
      </c>
      <c r="EX53" s="368"/>
      <c r="EY53" s="368"/>
      <c r="EZ53" s="368"/>
    </row>
    <row r="54" spans="1:158" x14ac:dyDescent="0.25">
      <c r="C54" s="380">
        <v>339</v>
      </c>
      <c r="D54" s="380"/>
      <c r="L54" s="425" t="e">
        <f>SUM(L3:L53)</f>
        <v>#REF!</v>
      </c>
      <c r="M54" s="418" t="e">
        <f>SUM(M3:M53)</f>
        <v>#DIV/0!</v>
      </c>
      <c r="N54" s="425"/>
      <c r="O54" s="425"/>
      <c r="P54" s="425">
        <f>SUM(P3:P53)</f>
        <v>127.95793828650233</v>
      </c>
      <c r="T54" s="418">
        <f>SUM(T3:T53)</f>
        <v>356817.40465435555</v>
      </c>
      <c r="U54" s="418" t="e">
        <f t="shared" ref="U54:AE54" si="124">SUM(U3:U53)</f>
        <v>#DIV/0!</v>
      </c>
      <c r="V54" s="405" t="e">
        <f t="shared" si="124"/>
        <v>#DIV/0!</v>
      </c>
      <c r="W54" s="405" t="e">
        <f t="shared" si="124"/>
        <v>#DIV/0!</v>
      </c>
      <c r="X54" s="405" t="e">
        <f t="shared" si="124"/>
        <v>#DIV/0!</v>
      </c>
      <c r="Y54" s="405">
        <f>SUM(Y3:Y53)</f>
        <v>476551.57121766626</v>
      </c>
      <c r="Z54" s="405">
        <f>SUM(Z3:Z53)</f>
        <v>431010.998106429</v>
      </c>
      <c r="AA54" s="405">
        <f>SUM(AA3:AA53)</f>
        <v>476551.57121766626</v>
      </c>
      <c r="AB54" s="405">
        <f>SUM(AB3:AB53)</f>
        <v>101.93245687094854</v>
      </c>
      <c r="AC54" s="405">
        <f>SUM(AC3:AC53)</f>
        <v>108.83778134214818</v>
      </c>
      <c r="AD54" s="427" t="e">
        <f t="shared" si="124"/>
        <v>#DIV/0!</v>
      </c>
      <c r="AE54" s="427" t="e">
        <f t="shared" si="124"/>
        <v>#DIV/0!</v>
      </c>
      <c r="AF54" s="394"/>
      <c r="AG54" s="394"/>
      <c r="AH54" s="394"/>
      <c r="AI54" s="394">
        <f>SUM(AI3:AI52)</f>
        <v>1.5515109458451635</v>
      </c>
      <c r="AJ54" s="394"/>
      <c r="AK54" s="394"/>
      <c r="AL54" s="427" t="e">
        <f>SUM(AL12:AL53)</f>
        <v>#REF!</v>
      </c>
      <c r="AM54" s="394"/>
      <c r="AN54" s="427" t="e">
        <f>SUM(AN3:AN53)</f>
        <v>#DIV/0!</v>
      </c>
      <c r="AO54" s="427" t="e">
        <f>SUM(AO3:AO53)</f>
        <v>#DIV/0!</v>
      </c>
      <c r="AP54" s="427" t="e">
        <f>SUM(AP3:AP53)</f>
        <v>#DIV/0!</v>
      </c>
      <c r="AQ54" s="427"/>
      <c r="AR54" s="427"/>
      <c r="AS54" s="372"/>
      <c r="BC54" s="410">
        <f>(BC53/BB53)*100</f>
        <v>99.208144796380097</v>
      </c>
      <c r="BJ54" s="383">
        <f>SUM(BJ3:BJ53)</f>
        <v>551344.00000000012</v>
      </c>
      <c r="BK54" s="383">
        <f>SUM(BK3:BK53)</f>
        <v>461134.26191851089</v>
      </c>
      <c r="BL54" s="383">
        <f>SUM(BL3:BL53)</f>
        <v>551344.00000000012</v>
      </c>
      <c r="BM54" s="382">
        <f>SUM(BM3:BM53)</f>
        <v>37.21578317995958</v>
      </c>
      <c r="BN54" s="382">
        <f>SUM(BN3:BN53)</f>
        <v>1.0000000000000002</v>
      </c>
      <c r="BV54" s="372">
        <f>STDEV(BV3:BV5,BV8,BV10,BV11,BV15,BV19:BV21,BV24,BV25,BV28:BV31,BV34,BV35,BV37:BV42,BV46,BV48:BV52)</f>
        <v>53.856554358768612</v>
      </c>
      <c r="BW54" s="372">
        <f>STDEV(BW3:BW5,BW8,BW10,BW11,BW15,BW19:BW21,BW24,BW25,BW28:BW31,BW34,BW35,BW37:BW42,BW46,BW48:BW52)</f>
        <v>21.808798889147674</v>
      </c>
      <c r="BX54" s="372">
        <f>STDEV(BX3:BX5,BX8,BX10,BX11,BX15,BX19:BX21,BX24,BX25,BX28:BX31,BX34,BX35,BX37:BX42,BX46,BX48:BX52)</f>
        <v>29.540829499989623</v>
      </c>
      <c r="CA54" s="372">
        <f>STDEV(CA3:CA5,CA8,CA10,CA11,CA15,CA19:CA21,CA24,CA25,CA28:CA31,CA34,CA35,CA37:CA42,CA46,CA48:CA52)</f>
        <v>21.64538616809979</v>
      </c>
      <c r="CB54" s="372">
        <f>STDEV(CB3:CB5,CB8,CB10,CB11,CB15,CB19:CB21,CB24,CB25,CB28:CB31,CB34,CB35,CB37:CB42,CB46,CB48:CB52)</f>
        <v>21.617817865387888</v>
      </c>
      <c r="CC54" s="372"/>
      <c r="CD54" s="372"/>
      <c r="CE54" s="372"/>
      <c r="CG54" s="371" t="s">
        <v>285</v>
      </c>
      <c r="CH54" s="398">
        <f>AVERAGE(CH3:CH5,CH7:CH8,CH10:CH11,CH15:CH16,CH19,CH24:CH25,CH28:CH31,CH34:CH42,CH46,CH48:CH52)</f>
        <v>3.3668998666666656</v>
      </c>
      <c r="CK54" s="371">
        <f>BB53+CK53</f>
        <v>1275</v>
      </c>
      <c r="CL54" s="371"/>
      <c r="CM54" s="371"/>
      <c r="CN54" s="371"/>
      <c r="CO54" s="371"/>
      <c r="CP54" s="371"/>
      <c r="CQ54" s="371"/>
      <c r="CR54" s="371"/>
      <c r="CS54" s="371"/>
      <c r="CT54" s="371"/>
      <c r="CU54" s="371"/>
      <c r="CV54" s="371"/>
      <c r="CW54" s="371"/>
      <c r="CX54" s="371"/>
      <c r="CY54" s="371"/>
      <c r="CZ54" s="382">
        <f>STDEV(CZ3:CZ5,CZ8,CZ10:CZ11,CZ15,CZ19:CZ21,CZ24:CZ25,CZ28:CZ31,CZ34:CZ35,CZ37:CZ42,CZ46,CZ48:CZ52)</f>
        <v>19.831362929726808</v>
      </c>
      <c r="DA54" s="371"/>
      <c r="DB54" s="382">
        <f>STDEV(DB3:DB5,DB8,DB10:DB11,DB15,DB19:DB21,DB24:DB25,DB28:DB31,DB34:DB35,DB37:DB42,DB46,DB48:DB52)</f>
        <v>10.681907756569862</v>
      </c>
      <c r="DC54" s="382"/>
      <c r="DD54" s="382"/>
      <c r="DE54" s="372">
        <f>STDEV(DE3:DE5,DE8,DE10,DE11,DE15,DE19:DE21,DE24,DE25,DE28:DE31,DE34,DE35,DE37:DE42,DE46,DE48:DE52)</f>
        <v>21.585899053003015</v>
      </c>
      <c r="DF54" s="372">
        <f>STDEV(DF3:DF5,DF8,DF10,DF11,DF15,DF19:DF21,DF24,DF25,DF28:DF31,DF34,DF35,DF37:DF42,DF46,DF48:DF52)</f>
        <v>18.192475129198513</v>
      </c>
      <c r="DG54" s="372"/>
      <c r="DH54" s="372"/>
      <c r="DI54" s="372"/>
      <c r="DJ54" s="372"/>
      <c r="DK54" s="372"/>
      <c r="DL54" s="372"/>
      <c r="DM54" s="372"/>
      <c r="DN54" s="397"/>
      <c r="DO54" s="372"/>
      <c r="DP54" s="372"/>
      <c r="DQ54" s="430"/>
      <c r="DR54" s="430"/>
      <c r="EH54" s="373">
        <f>STDEV(EH3:EH5,EH8,EH10:EH11,EH15,EH19:EH21,EH24:EH25,EH28:EH31,EH34:EH35,EH37:EH42,EH46,EH48:EH52)</f>
        <v>81820.628890945271</v>
      </c>
      <c r="EI54" s="373">
        <f>STDEV(EI3:EI5,EI8,EI10:EI11,EI15,EI19:EI21,EI24:EI25,EI28:EI31,EI34:EI35,EI37:EI42,EI46,EI48:EI52)</f>
        <v>56493.099482344129</v>
      </c>
      <c r="EJ54" s="373">
        <f>STDEV(EJ3:EJ5,EJ8,EJ10:EJ11,EJ15,EJ19:EJ21,EJ24:EJ25,EJ28:EJ31,EJ34:EJ35,EJ37:EJ42,EJ46,EJ48:EJ52)</f>
        <v>30081.764642603153</v>
      </c>
      <c r="EO54" s="371" t="s">
        <v>285</v>
      </c>
      <c r="EP54" s="373">
        <f>AVERAGE(EP3:EP5,EP7:EP8,EP10:EP11,EP15:EP16,EP19,EP24:EP25,EP28:EP31,EP34:EP42,EP46,EP48:EP52)</f>
        <v>793.26523448276077</v>
      </c>
      <c r="ER54" s="372"/>
      <c r="EV54" s="368"/>
      <c r="EW54" s="368"/>
      <c r="EX54" s="368"/>
      <c r="EY54" s="368"/>
      <c r="EZ54" s="368"/>
    </row>
    <row r="55" spans="1:158" ht="18.75" x14ac:dyDescent="0.3">
      <c r="A55" s="431"/>
      <c r="C55" s="380">
        <f>C54/C53</f>
        <v>0.24406047516198703</v>
      </c>
      <c r="D55" s="380"/>
      <c r="Z55" s="379">
        <f>Z54-Y54</f>
        <v>-45540.57311123726</v>
      </c>
      <c r="AA55" s="379"/>
      <c r="AS55" s="372"/>
      <c r="BK55" s="373">
        <f>BK54-BJ54</f>
        <v>-90209.738081489224</v>
      </c>
      <c r="CG55" s="371" t="s">
        <v>252</v>
      </c>
      <c r="CH55" s="365">
        <f>STDEV(CH3:CH5,CH7:CH8,CH10:CH11,CH15:CH16,CH19,CH24:CH25,CH28:CH31,CH34:CH42,CH46,CH48:CH52)</f>
        <v>22.795037600863132</v>
      </c>
      <c r="CP55" s="432" t="s">
        <v>514</v>
      </c>
      <c r="CQ55" s="372">
        <f>CP53/R53</f>
        <v>2.3748645720476707</v>
      </c>
      <c r="DP55" s="381" t="s">
        <v>367</v>
      </c>
      <c r="DR55" s="381" t="s">
        <v>367</v>
      </c>
      <c r="DY55" s="380" t="s">
        <v>324</v>
      </c>
      <c r="EA55" s="373">
        <f>EA53/D53</f>
        <v>294.78220858895708</v>
      </c>
      <c r="EB55" s="373">
        <f>EB53/D53</f>
        <v>896.07668711656447</v>
      </c>
      <c r="EC55" s="373">
        <f>ED53/D53</f>
        <v>865.98875255623727</v>
      </c>
      <c r="EO55" s="371" t="s">
        <v>252</v>
      </c>
      <c r="EP55" s="365">
        <f>STDEV(EP3:EP5,EP7:EP8,EP10:EP11,EP15:EP16,EP19,EP24:EP25,EP28:EP31,EP34:EP42,EP46,EP48:EP52)</f>
        <v>59426.304085362368</v>
      </c>
      <c r="EV55" s="368"/>
      <c r="EW55" s="432" t="s">
        <v>514</v>
      </c>
      <c r="EX55" s="374">
        <f>EW53/R53</f>
        <v>981.3228602383532</v>
      </c>
      <c r="EY55" s="368"/>
      <c r="EZ55" s="368"/>
    </row>
    <row r="56" spans="1:158" x14ac:dyDescent="0.25">
      <c r="BA56" s="380" t="s">
        <v>367</v>
      </c>
      <c r="BC56" s="380" t="s">
        <v>316</v>
      </c>
      <c r="BF56" s="365">
        <f>BF53/D53</f>
        <v>0.9795501022494888</v>
      </c>
      <c r="BG56" s="365">
        <f>BG53/D53</f>
        <v>1.4284253578732107</v>
      </c>
      <c r="BH56" s="365">
        <f>BH53/D53</f>
        <v>0.87730061349693256</v>
      </c>
      <c r="BQ56" s="365">
        <f>BR53/D53</f>
        <v>2.2873210633946832</v>
      </c>
      <c r="CD56" s="380" t="s">
        <v>367</v>
      </c>
      <c r="CK56" s="380" t="s">
        <v>321</v>
      </c>
      <c r="CL56" s="380"/>
      <c r="CM56" s="380"/>
      <c r="CN56" s="365">
        <f>CN53/D53</f>
        <v>0.34867075664621677</v>
      </c>
      <c r="CQ56" s="432" t="s">
        <v>517</v>
      </c>
      <c r="CR56" s="372">
        <f>AVERAGE(CR4,CR5,CR8,CR10,CR11,CR13,CR14,CR15,CR19,CR21,CR24,CR25,CR28,CR29,CR30,CR31,CR33,CR34,CR35,CR37,CR38,CR39,CR40,CR41,CR42,CR46,CR48,CR49,CR50,CR51,CR52)</f>
        <v>0.83672565882029337</v>
      </c>
      <c r="CT56" s="365">
        <f>CU53/D53</f>
        <v>0.46523517382413088</v>
      </c>
      <c r="CX56" s="365">
        <f>CX53/D53</f>
        <v>0.52760736196319014</v>
      </c>
      <c r="DI56" s="432" t="s">
        <v>514</v>
      </c>
      <c r="DJ56" s="397">
        <f>DJ53/R53</f>
        <v>0.32827735644637052</v>
      </c>
      <c r="DP56" s="381" t="s">
        <v>399</v>
      </c>
      <c r="DR56" s="381" t="s">
        <v>399</v>
      </c>
      <c r="DY56" s="380" t="s">
        <v>325</v>
      </c>
      <c r="EA56" s="373">
        <v>429</v>
      </c>
      <c r="EB56" s="373">
        <v>660</v>
      </c>
      <c r="EC56" s="373">
        <v>605.34590000000003</v>
      </c>
      <c r="EV56" s="368"/>
      <c r="EW56" s="368"/>
      <c r="EX56" s="432" t="s">
        <v>517</v>
      </c>
      <c r="EY56" s="397">
        <f>AVERAGE(EY4,EY5,EY8,EY10,EY11,EY13,EY14,EY15,EY19,EY21,EY24,EY25,EY28,EY29,EY30,EY31,EY33,EY34,EY35,EY37,EY38,EY39,EY40,EY41,EY42,EY46,EY48,EY49,EY50,EY51,EY52)</f>
        <v>0.55290639356443716</v>
      </c>
      <c r="EZ56" s="368"/>
    </row>
    <row r="57" spans="1:158" x14ac:dyDescent="0.25">
      <c r="BA57" s="380" t="s">
        <v>399</v>
      </c>
      <c r="BC57" s="380" t="s">
        <v>317</v>
      </c>
      <c r="BF57" s="365">
        <v>0.9686131</v>
      </c>
      <c r="BG57" s="365">
        <v>1.4364859999999999</v>
      </c>
      <c r="BH57" s="380">
        <v>0.82952669999999995</v>
      </c>
      <c r="BI57" s="380"/>
      <c r="BJ57" s="380"/>
      <c r="BK57" s="380"/>
      <c r="BL57" s="380"/>
      <c r="BM57" s="380"/>
      <c r="BN57" s="380"/>
      <c r="BO57" s="380"/>
      <c r="BP57" s="380"/>
      <c r="BQ57" s="380">
        <v>2.2856100000000001</v>
      </c>
      <c r="BR57" s="380"/>
      <c r="BS57" s="380"/>
      <c r="CD57" s="380" t="s">
        <v>399</v>
      </c>
      <c r="CK57" s="380" t="s">
        <v>322</v>
      </c>
      <c r="CL57" s="380"/>
      <c r="CM57" s="380"/>
      <c r="CN57" s="365">
        <v>0.55233529999999997</v>
      </c>
      <c r="CQ57" s="432" t="s">
        <v>518</v>
      </c>
      <c r="CR57" s="372">
        <f>STDEV(CR4,CR5,CR8,CR10,CR11,CR13,CR14,CR15,CR19,CR21,CR24,CR25,CR28,CR29,CR30,CR31,CR33,CR34,CR35,CR37,CR38,CR39,CR40,CR41,CR42,CR46,CR48,CR49,CR50,CR51,CR52)</f>
        <v>0.77458498450153046</v>
      </c>
      <c r="CT57" s="365">
        <v>0.71219750000000004</v>
      </c>
      <c r="CX57" s="365">
        <v>0.70814949999999999</v>
      </c>
      <c r="DJ57" s="432" t="s">
        <v>517</v>
      </c>
      <c r="DK57" s="397">
        <f>AVERAGE(DL4,DL5,DL8,DL10,DL11,DL13,DL14,DL15,DL19,DL21,DL24,DL25,DL28,DL29,DL30,DL31,DL33,DL34,DL35,DL37,DL38,DL39,DL40,DL41,DL42,DL46,DL48,DL49,DL50,DL51,DL52)</f>
        <v>1.1246416854530159</v>
      </c>
      <c r="DY57" s="365" t="s">
        <v>363</v>
      </c>
      <c r="EA57" s="373">
        <v>2023</v>
      </c>
      <c r="EC57" s="373">
        <v>2024</v>
      </c>
      <c r="EV57" s="368"/>
      <c r="EW57" s="368"/>
      <c r="EX57" s="432" t="s">
        <v>518</v>
      </c>
      <c r="EY57" s="397">
        <f>STDEV(EY4,EY5,EY8,EY10,EY11,EY13,EY14,EY15,EY19,EY21,EY24,EY25,EY28,EY29,EY30,EY31,EY33,EY34,EY35,EY37,EY38,EY39,EY40,EY41,EY42,EY46,EY48,EY49,EY50,EY51,EY52)</f>
        <v>1.1235770719963705</v>
      </c>
      <c r="EZ57" s="368"/>
    </row>
    <row r="58" spans="1:158" x14ac:dyDescent="0.25">
      <c r="BC58" s="365" t="s">
        <v>362</v>
      </c>
      <c r="BH58" s="365">
        <v>2023</v>
      </c>
      <c r="BQ58" s="365">
        <v>2024</v>
      </c>
      <c r="CK58" s="365" t="s">
        <v>362</v>
      </c>
      <c r="CN58" s="365">
        <v>2023</v>
      </c>
      <c r="CT58" s="365">
        <v>2024</v>
      </c>
      <c r="DJ58" s="432" t="s">
        <v>518</v>
      </c>
      <c r="DK58" s="397">
        <f>STDEV(DL4,DL5,DL8,DL10,DL11,DL13,DL14,DL15,DL19,DL21,DL24,DL25,DL28,DL29,DL30,DL31,DL33,DL34,DL35,DL37,DL38,DL39,DL40,DL41,DL42,DL46,DL48,DL49,DL50,DL51,DL52)</f>
        <v>2.0009637715709756</v>
      </c>
      <c r="EV58" s="368"/>
      <c r="EW58" s="368"/>
      <c r="EX58" s="368"/>
      <c r="EY58" s="368"/>
      <c r="EZ58" s="368"/>
    </row>
    <row r="59" spans="1:158" x14ac:dyDescent="0.25">
      <c r="EV59" s="368"/>
      <c r="EW59" s="368"/>
      <c r="EX59" s="368"/>
      <c r="EY59" s="368"/>
      <c r="EZ59" s="368"/>
    </row>
    <row r="60" spans="1:158" x14ac:dyDescent="0.25">
      <c r="EV60" s="368"/>
      <c r="EW60" s="368"/>
      <c r="EX60" s="368"/>
      <c r="EY60" s="368"/>
      <c r="EZ60" s="368"/>
    </row>
  </sheetData>
  <dataValidations count="1">
    <dataValidation type="list" showInputMessage="1" showErrorMessage="1" sqref="E1:G1">
      <formula1>$A$55:$A$79</formula1>
    </dataValidation>
  </dataValidations>
  <pageMargins left="0.75" right="0.75" top="1" bottom="1" header="0.5" footer="0.5"/>
  <pageSetup paperSize="9" orientation="portrait" r:id="rId1"/>
  <ignoredErrors>
    <ignoredError sqref="C3:C47 C49:C5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pane ySplit="1" topLeftCell="A5" activePane="bottomLeft" state="frozen"/>
      <selection pane="bottomLeft" activeCell="N5" sqref="N5"/>
    </sheetView>
  </sheetViews>
  <sheetFormatPr defaultRowHeight="15" x14ac:dyDescent="0.25"/>
  <cols>
    <col min="1" max="1" width="29.5703125" customWidth="1"/>
    <col min="2" max="2" width="27.5703125" bestFit="1" customWidth="1"/>
    <col min="4" max="4" width="12.5703125" customWidth="1"/>
    <col min="5" max="5" width="10.5703125" bestFit="1" customWidth="1"/>
    <col min="6" max="6" width="10.5703125" hidden="1" customWidth="1"/>
    <col min="7" max="7" width="11.42578125" hidden="1" customWidth="1"/>
    <col min="8" max="8" width="13" hidden="1" customWidth="1"/>
    <col min="9" max="9" width="12" hidden="1" customWidth="1"/>
    <col min="10" max="10" width="12" customWidth="1"/>
    <col min="11" max="11" width="11.42578125" bestFit="1" customWidth="1"/>
    <col min="12" max="12" width="10" bestFit="1" customWidth="1"/>
    <col min="13" max="13" width="11" bestFit="1" customWidth="1"/>
    <col min="14" max="15" width="10" customWidth="1"/>
    <col min="16" max="16" width="10.5703125" bestFit="1" customWidth="1"/>
    <col min="17" max="17" width="24.85546875" bestFit="1" customWidth="1"/>
  </cols>
  <sheetData>
    <row r="1" spans="1:37" x14ac:dyDescent="0.25">
      <c r="A1" s="1"/>
      <c r="B1" s="452" t="s">
        <v>160</v>
      </c>
      <c r="C1" s="453">
        <v>1056121</v>
      </c>
      <c r="D1" s="68"/>
      <c r="E1" s="125"/>
      <c r="F1" s="125"/>
      <c r="G1" s="125"/>
      <c r="H1" s="1" t="s">
        <v>502</v>
      </c>
      <c r="I1" s="15"/>
      <c r="J1" s="15"/>
      <c r="K1" s="52"/>
      <c r="L1" s="52"/>
      <c r="M1" s="52"/>
      <c r="N1" s="52"/>
      <c r="O1" s="52"/>
      <c r="P1" s="52"/>
      <c r="Q1" s="70"/>
    </row>
    <row r="2" spans="1:37" ht="15.75" thickBot="1" x14ac:dyDescent="0.3">
      <c r="E2" s="15"/>
      <c r="G2" s="31"/>
      <c r="H2" s="57">
        <v>1134635.6400000001</v>
      </c>
      <c r="I2" s="24"/>
      <c r="J2" s="24"/>
      <c r="K2" s="15"/>
      <c r="L2" s="15"/>
      <c r="M2" s="15"/>
      <c r="N2" s="15"/>
      <c r="O2" s="15"/>
      <c r="P2" s="15"/>
      <c r="Q2" s="15"/>
    </row>
    <row r="3" spans="1:37" ht="15.75" thickBot="1" x14ac:dyDescent="0.3">
      <c r="A3" s="158" t="s">
        <v>243</v>
      </c>
      <c r="B3" s="222"/>
      <c r="C3" s="160" t="s">
        <v>245</v>
      </c>
      <c r="D3" s="160" t="s">
        <v>504</v>
      </c>
      <c r="E3" s="159" t="s">
        <v>499</v>
      </c>
      <c r="F3" s="163" t="s">
        <v>500</v>
      </c>
      <c r="G3" s="163" t="s">
        <v>501</v>
      </c>
      <c r="H3" s="165" t="s">
        <v>503</v>
      </c>
      <c r="I3" s="163" t="s">
        <v>474</v>
      </c>
      <c r="J3" s="163" t="s">
        <v>552</v>
      </c>
      <c r="K3" s="304" t="s">
        <v>475</v>
      </c>
      <c r="L3" s="163" t="s">
        <v>548</v>
      </c>
      <c r="M3" s="163" t="s">
        <v>549</v>
      </c>
      <c r="N3" s="163" t="s">
        <v>550</v>
      </c>
      <c r="Q3" s="159" t="s">
        <v>243</v>
      </c>
      <c r="R3" s="132">
        <v>2023</v>
      </c>
      <c r="S3" s="1"/>
      <c r="T3" s="1"/>
      <c r="U3" s="1"/>
      <c r="V3" s="1"/>
      <c r="W3" s="1"/>
      <c r="X3" s="1"/>
      <c r="Y3" s="1"/>
      <c r="Z3" s="1"/>
    </row>
    <row r="4" spans="1:37" ht="15.75" thickBot="1" x14ac:dyDescent="0.3">
      <c r="A4" s="293" t="s">
        <v>242</v>
      </c>
      <c r="B4" s="172"/>
      <c r="C4" s="155">
        <f>AK6</f>
        <v>0</v>
      </c>
      <c r="D4" s="217">
        <v>12</v>
      </c>
      <c r="E4" s="21">
        <f t="shared" ref="E4:E10" si="0">C4/D4</f>
        <v>0</v>
      </c>
      <c r="F4" s="194"/>
      <c r="G4" s="24"/>
      <c r="H4" s="15"/>
      <c r="K4" s="28"/>
      <c r="L4" s="28"/>
      <c r="M4" s="28"/>
      <c r="N4" s="28"/>
      <c r="P4" t="s">
        <v>246</v>
      </c>
      <c r="AB4" t="s">
        <v>247</v>
      </c>
      <c r="AK4" t="s">
        <v>248</v>
      </c>
    </row>
    <row r="5" spans="1:37" ht="15.75" thickBot="1" x14ac:dyDescent="0.3">
      <c r="A5" s="151" t="s">
        <v>205</v>
      </c>
      <c r="B5" s="153"/>
      <c r="C5" s="155">
        <f>AK8</f>
        <v>299</v>
      </c>
      <c r="D5" s="217">
        <v>20</v>
      </c>
      <c r="E5" s="23">
        <f t="shared" si="0"/>
        <v>14.95</v>
      </c>
      <c r="F5" s="24">
        <f>E5/E12</f>
        <v>0.62023296633157809</v>
      </c>
      <c r="G5" s="57">
        <f>F5*D12</f>
        <v>376241.64525801683</v>
      </c>
      <c r="H5" s="15">
        <v>0</v>
      </c>
      <c r="I5" s="130">
        <f>AVERAGE(G5,H5)</f>
        <v>188120.82262900841</v>
      </c>
      <c r="J5" s="130">
        <f>E5/E12</f>
        <v>0.62023296633157809</v>
      </c>
      <c r="K5" s="269">
        <f>I5</f>
        <v>188120.82262900841</v>
      </c>
      <c r="L5" s="28">
        <f>J5*D12</f>
        <v>376241.64525801683</v>
      </c>
      <c r="M5" s="28">
        <f>AVERAGE(K5,L5)</f>
        <v>282181.23394351261</v>
      </c>
      <c r="N5" s="436">
        <f>M5-(J5*M12)</f>
        <v>319531.61022216437</v>
      </c>
      <c r="P5" s="166" t="s">
        <v>249</v>
      </c>
      <c r="Q5" s="167"/>
      <c r="R5" s="168" t="s">
        <v>488</v>
      </c>
      <c r="S5" s="168" t="s">
        <v>489</v>
      </c>
      <c r="T5" s="168" t="s">
        <v>490</v>
      </c>
      <c r="U5" s="168" t="s">
        <v>491</v>
      </c>
      <c r="V5" s="168" t="s">
        <v>492</v>
      </c>
      <c r="W5" s="168" t="s">
        <v>493</v>
      </c>
      <c r="X5" s="168" t="s">
        <v>494</v>
      </c>
      <c r="Y5" s="168" t="s">
        <v>495</v>
      </c>
      <c r="Z5" s="169" t="s">
        <v>496</v>
      </c>
      <c r="AB5" s="170" t="s">
        <v>488</v>
      </c>
      <c r="AC5" s="168" t="s">
        <v>489</v>
      </c>
      <c r="AD5" s="168" t="s">
        <v>490</v>
      </c>
      <c r="AE5" s="168" t="s">
        <v>491</v>
      </c>
      <c r="AF5" s="168" t="s">
        <v>492</v>
      </c>
      <c r="AG5" s="168" t="s">
        <v>493</v>
      </c>
      <c r="AH5" s="168" t="s">
        <v>494</v>
      </c>
      <c r="AI5" s="168" t="s">
        <v>495</v>
      </c>
      <c r="AJ5" s="169" t="s">
        <v>496</v>
      </c>
      <c r="AK5" s="171" t="s">
        <v>250</v>
      </c>
    </row>
    <row r="6" spans="1:37" x14ac:dyDescent="0.25">
      <c r="A6" s="151" t="s">
        <v>207</v>
      </c>
      <c r="B6" s="153"/>
      <c r="C6" s="155">
        <f>AK9</f>
        <v>104</v>
      </c>
      <c r="D6" s="217">
        <v>26</v>
      </c>
      <c r="E6" s="21">
        <f t="shared" si="0"/>
        <v>4</v>
      </c>
      <c r="F6" s="24"/>
      <c r="G6" s="58"/>
      <c r="H6" s="15"/>
      <c r="K6" s="28"/>
      <c r="L6" s="28"/>
      <c r="M6" s="28"/>
      <c r="N6" s="28"/>
      <c r="P6" s="294" t="s">
        <v>342</v>
      </c>
      <c r="Q6" s="175"/>
      <c r="R6" s="173">
        <v>0</v>
      </c>
      <c r="S6" s="174">
        <v>0</v>
      </c>
      <c r="T6" s="174">
        <v>0</v>
      </c>
      <c r="U6" s="148">
        <v>0</v>
      </c>
      <c r="V6" s="148">
        <v>0</v>
      </c>
      <c r="W6" s="148">
        <v>0</v>
      </c>
      <c r="X6" s="148">
        <v>0</v>
      </c>
      <c r="Y6" s="148">
        <v>0</v>
      </c>
      <c r="Z6" s="153">
        <v>0</v>
      </c>
      <c r="AB6" s="145">
        <f>R6*12</f>
        <v>0</v>
      </c>
      <c r="AC6" s="146">
        <f>S6*11</f>
        <v>0</v>
      </c>
      <c r="AD6" s="146">
        <f>T6*10</f>
        <v>0</v>
      </c>
      <c r="AE6" s="146">
        <f>U6*3</f>
        <v>0</v>
      </c>
      <c r="AF6" s="147">
        <f>V6*2</f>
        <v>0</v>
      </c>
      <c r="AG6" s="148">
        <f>W6*1</f>
        <v>0</v>
      </c>
      <c r="AH6" s="148">
        <f>X6*8</f>
        <v>0</v>
      </c>
      <c r="AI6" s="148">
        <f>Y6*7</f>
        <v>0</v>
      </c>
      <c r="AJ6" s="286">
        <f>Z6*1</f>
        <v>0</v>
      </c>
      <c r="AK6" s="155">
        <f>SUM(AB6:AJ6)</f>
        <v>0</v>
      </c>
    </row>
    <row r="7" spans="1:37" x14ac:dyDescent="0.25">
      <c r="A7" s="340" t="s">
        <v>535</v>
      </c>
      <c r="B7" s="153"/>
      <c r="C7" s="155">
        <f>AK10</f>
        <v>22</v>
      </c>
      <c r="D7" s="217">
        <v>12</v>
      </c>
      <c r="E7" s="21">
        <f t="shared" si="0"/>
        <v>1.8333333333333333</v>
      </c>
      <c r="F7" s="24"/>
      <c r="G7" s="58"/>
      <c r="H7" s="15"/>
      <c r="K7" s="28"/>
      <c r="L7" s="28"/>
      <c r="M7" s="28"/>
      <c r="N7" s="28"/>
      <c r="P7" s="294"/>
      <c r="Q7" s="175"/>
      <c r="R7" s="145"/>
      <c r="S7" s="146"/>
      <c r="T7" s="146"/>
      <c r="U7" s="148"/>
      <c r="V7" s="148"/>
      <c r="W7" s="148"/>
      <c r="X7" s="148"/>
      <c r="Y7" s="148"/>
      <c r="Z7" s="153"/>
      <c r="AB7" s="145"/>
      <c r="AC7" s="146"/>
      <c r="AD7" s="146"/>
      <c r="AE7" s="146"/>
      <c r="AF7" s="147"/>
      <c r="AG7" s="148"/>
      <c r="AH7" s="148"/>
      <c r="AI7" s="148"/>
      <c r="AJ7" s="286"/>
      <c r="AK7" s="155"/>
    </row>
    <row r="8" spans="1:37" x14ac:dyDescent="0.25">
      <c r="A8" s="340" t="s">
        <v>106</v>
      </c>
      <c r="B8" s="153"/>
      <c r="C8" s="155">
        <f>AK13</f>
        <v>0</v>
      </c>
      <c r="D8" s="217">
        <v>11</v>
      </c>
      <c r="E8" s="21">
        <f t="shared" si="0"/>
        <v>0</v>
      </c>
      <c r="F8" s="24"/>
      <c r="G8" s="58"/>
      <c r="H8" s="15"/>
      <c r="K8" s="28"/>
      <c r="L8" s="28"/>
      <c r="M8" s="28"/>
      <c r="N8" s="28"/>
      <c r="P8" s="223" t="s">
        <v>336</v>
      </c>
      <c r="Q8" s="176"/>
      <c r="R8" s="147">
        <v>6</v>
      </c>
      <c r="S8" s="148">
        <v>13</v>
      </c>
      <c r="T8" s="148">
        <v>5</v>
      </c>
      <c r="U8" s="148">
        <v>1</v>
      </c>
      <c r="V8" s="148">
        <v>0</v>
      </c>
      <c r="W8" s="148">
        <v>0</v>
      </c>
      <c r="X8" s="148">
        <v>1</v>
      </c>
      <c r="Y8" s="148">
        <v>1</v>
      </c>
      <c r="Z8" s="153">
        <v>16</v>
      </c>
      <c r="AB8" s="145">
        <f>R8*12</f>
        <v>72</v>
      </c>
      <c r="AC8" s="146">
        <f>S8*11</f>
        <v>143</v>
      </c>
      <c r="AD8" s="146">
        <f>T8*10</f>
        <v>50</v>
      </c>
      <c r="AE8" s="146">
        <f>U8*3</f>
        <v>3</v>
      </c>
      <c r="AF8" s="147">
        <f>V8*2</f>
        <v>0</v>
      </c>
      <c r="AG8" s="148">
        <f>W8*1</f>
        <v>0</v>
      </c>
      <c r="AH8" s="148">
        <f t="shared" ref="AH8:AH13" si="1">X8*8</f>
        <v>8</v>
      </c>
      <c r="AI8" s="148">
        <f>Y8*7</f>
        <v>7</v>
      </c>
      <c r="AJ8" s="286">
        <f>Z8*1</f>
        <v>16</v>
      </c>
      <c r="AK8" s="155">
        <f t="shared" ref="AK8:AK13" si="2">SUM(AB8:AJ8)</f>
        <v>299</v>
      </c>
    </row>
    <row r="9" spans="1:37" x14ac:dyDescent="0.25">
      <c r="A9" s="151" t="s">
        <v>206</v>
      </c>
      <c r="B9" s="153"/>
      <c r="C9" s="155">
        <f>AK11</f>
        <v>1071</v>
      </c>
      <c r="D9" s="217">
        <v>117</v>
      </c>
      <c r="E9" s="23">
        <f t="shared" si="0"/>
        <v>9.1538461538461533</v>
      </c>
      <c r="F9" s="24">
        <f>E9/E12</f>
        <v>0.37976703366842191</v>
      </c>
      <c r="G9" s="57">
        <f>F9*D12</f>
        <v>230371.78176333423</v>
      </c>
      <c r="H9" s="57">
        <v>365733.76853067882</v>
      </c>
      <c r="I9" s="130">
        <f>AVERAGE(G9,H9)</f>
        <v>298052.7751470065</v>
      </c>
      <c r="J9" s="130">
        <f>E9/E12</f>
        <v>0.37976703366842191</v>
      </c>
      <c r="K9" s="269">
        <f>I9</f>
        <v>298052.7751470065</v>
      </c>
      <c r="L9" s="28">
        <f>J9*D12</f>
        <v>230371.78176333423</v>
      </c>
      <c r="M9" s="28">
        <f>AVERAGE(K9,L9)</f>
        <v>264212.27845517034</v>
      </c>
      <c r="N9" s="436">
        <f>M9-(J9*M12)</f>
        <v>287081.81679918664</v>
      </c>
      <c r="P9" s="223" t="s">
        <v>337</v>
      </c>
      <c r="Q9" s="176"/>
      <c r="R9" s="147">
        <v>1</v>
      </c>
      <c r="S9" s="148">
        <v>2</v>
      </c>
      <c r="T9" s="148">
        <v>7</v>
      </c>
      <c r="U9" s="148">
        <v>0</v>
      </c>
      <c r="V9" s="148">
        <v>0</v>
      </c>
      <c r="W9" s="148">
        <v>0</v>
      </c>
      <c r="X9" s="148">
        <v>0</v>
      </c>
      <c r="Y9" s="148">
        <v>0</v>
      </c>
      <c r="Z9" s="153">
        <v>0</v>
      </c>
      <c r="AB9" s="145">
        <f>R9*12</f>
        <v>12</v>
      </c>
      <c r="AC9" s="146">
        <f>S9*11</f>
        <v>22</v>
      </c>
      <c r="AD9" s="146">
        <f>T9*10</f>
        <v>70</v>
      </c>
      <c r="AE9" s="146">
        <f>U9*3</f>
        <v>0</v>
      </c>
      <c r="AF9" s="147">
        <f>V9*2</f>
        <v>0</v>
      </c>
      <c r="AG9" s="148">
        <f>W9*1</f>
        <v>0</v>
      </c>
      <c r="AH9" s="148">
        <f t="shared" si="1"/>
        <v>0</v>
      </c>
      <c r="AI9" s="148">
        <f>Y9*7</f>
        <v>0</v>
      </c>
      <c r="AJ9" s="286">
        <f>Z9*1</f>
        <v>0</v>
      </c>
      <c r="AK9" s="155">
        <f t="shared" si="2"/>
        <v>104</v>
      </c>
    </row>
    <row r="10" spans="1:37" ht="15.75" thickBot="1" x14ac:dyDescent="0.3">
      <c r="A10" s="152" t="s">
        <v>125</v>
      </c>
      <c r="B10" s="154"/>
      <c r="C10" s="155">
        <f>AK12</f>
        <v>145</v>
      </c>
      <c r="D10" s="455">
        <v>26</v>
      </c>
      <c r="E10" s="21">
        <f t="shared" si="0"/>
        <v>5.5769230769230766</v>
      </c>
      <c r="F10" s="194"/>
      <c r="G10" s="58">
        <f>SUM(G4:G9)</f>
        <v>606613.42702135106</v>
      </c>
      <c r="H10" s="15"/>
      <c r="I10" s="31">
        <f>SUM(I4:I9)</f>
        <v>486173.59777601494</v>
      </c>
      <c r="J10" s="31"/>
      <c r="P10" s="223" t="s">
        <v>338</v>
      </c>
      <c r="Q10" s="176"/>
      <c r="R10" s="147">
        <v>0</v>
      </c>
      <c r="S10" s="148">
        <v>0</v>
      </c>
      <c r="T10" s="148">
        <v>2</v>
      </c>
      <c r="U10" s="148">
        <v>0</v>
      </c>
      <c r="V10" s="148">
        <v>1</v>
      </c>
      <c r="W10" s="148">
        <v>0</v>
      </c>
      <c r="X10" s="148">
        <v>0</v>
      </c>
      <c r="Y10" s="148">
        <v>0</v>
      </c>
      <c r="Z10" s="153">
        <v>0</v>
      </c>
      <c r="AB10" s="145">
        <f>R10*12</f>
        <v>0</v>
      </c>
      <c r="AC10" s="146">
        <f>S10*11</f>
        <v>0</v>
      </c>
      <c r="AD10" s="146">
        <f>T10*10</f>
        <v>20</v>
      </c>
      <c r="AE10" s="146">
        <f>U10*3</f>
        <v>0</v>
      </c>
      <c r="AF10" s="147">
        <f>V10*2</f>
        <v>2</v>
      </c>
      <c r="AG10" s="148">
        <f>W10*1</f>
        <v>0</v>
      </c>
      <c r="AH10" s="148">
        <f t="shared" si="1"/>
        <v>0</v>
      </c>
      <c r="AI10" s="148">
        <f>Y10*7</f>
        <v>0</v>
      </c>
      <c r="AJ10" s="286">
        <f>Z10*1</f>
        <v>0</v>
      </c>
      <c r="AK10" s="155">
        <f t="shared" si="2"/>
        <v>22</v>
      </c>
    </row>
    <row r="11" spans="1:37" x14ac:dyDescent="0.25">
      <c r="C11">
        <f>SUM(C4:C10)</f>
        <v>1641</v>
      </c>
      <c r="D11" s="204" t="s">
        <v>155</v>
      </c>
      <c r="F11" s="194"/>
      <c r="G11" s="58"/>
      <c r="H11" s="15"/>
      <c r="L11" s="45">
        <f>SUM(L4:L10)</f>
        <v>606613.42702135106</v>
      </c>
      <c r="M11" s="45">
        <f>SUM(M4:M10)</f>
        <v>546393.512398683</v>
      </c>
      <c r="N11" s="45">
        <f>SUM(N4:N10)</f>
        <v>606613.42702135094</v>
      </c>
      <c r="P11" s="223" t="s">
        <v>339</v>
      </c>
      <c r="Q11" s="176"/>
      <c r="R11" s="147">
        <v>18</v>
      </c>
      <c r="S11" s="148">
        <v>24</v>
      </c>
      <c r="T11" s="148">
        <v>23</v>
      </c>
      <c r="U11" s="148">
        <v>24</v>
      </c>
      <c r="V11" s="148">
        <v>18</v>
      </c>
      <c r="W11" s="148">
        <v>15</v>
      </c>
      <c r="X11" s="148">
        <v>17</v>
      </c>
      <c r="Y11" s="148">
        <v>12</v>
      </c>
      <c r="Z11" s="153">
        <v>18</v>
      </c>
      <c r="AB11" s="145">
        <f>R11*12</f>
        <v>216</v>
      </c>
      <c r="AC11" s="146">
        <f>S11*11</f>
        <v>264</v>
      </c>
      <c r="AD11" s="146">
        <f>T11*10</f>
        <v>230</v>
      </c>
      <c r="AE11" s="146">
        <f>U11*3</f>
        <v>72</v>
      </c>
      <c r="AF11" s="147">
        <f>V11*2</f>
        <v>36</v>
      </c>
      <c r="AG11" s="148">
        <f>W11*1</f>
        <v>15</v>
      </c>
      <c r="AH11" s="148">
        <f t="shared" si="1"/>
        <v>136</v>
      </c>
      <c r="AI11" s="148">
        <f>Y11*7</f>
        <v>84</v>
      </c>
      <c r="AJ11" s="286">
        <f>Z11*1</f>
        <v>18</v>
      </c>
      <c r="AK11" s="155">
        <f t="shared" si="2"/>
        <v>1071</v>
      </c>
    </row>
    <row r="12" spans="1:37" x14ac:dyDescent="0.25">
      <c r="B12" s="204" t="s">
        <v>344</v>
      </c>
      <c r="C12">
        <f>C11/C13</f>
        <v>0.57437871893594683</v>
      </c>
      <c r="D12" s="284">
        <f>C12*C1</f>
        <v>606613.42702135106</v>
      </c>
      <c r="E12" s="21">
        <f>E5+E9</f>
        <v>24.103846153846153</v>
      </c>
      <c r="F12" s="24"/>
      <c r="G12" s="58"/>
      <c r="H12" s="15"/>
      <c r="M12" s="28">
        <f>M11-L11</f>
        <v>-60219.91462266806</v>
      </c>
      <c r="P12" s="223" t="s">
        <v>340</v>
      </c>
      <c r="Q12" s="176"/>
      <c r="R12" s="147">
        <v>3</v>
      </c>
      <c r="S12" s="148">
        <v>1</v>
      </c>
      <c r="T12" s="148">
        <v>0</v>
      </c>
      <c r="U12" s="148">
        <v>1</v>
      </c>
      <c r="V12" s="148">
        <v>6</v>
      </c>
      <c r="W12" s="148">
        <v>0</v>
      </c>
      <c r="X12" s="148">
        <v>4</v>
      </c>
      <c r="Y12" s="148">
        <v>5</v>
      </c>
      <c r="Z12" s="153">
        <v>16</v>
      </c>
      <c r="AB12" s="145">
        <f>R12*12</f>
        <v>36</v>
      </c>
      <c r="AC12" s="146">
        <f>S12*11</f>
        <v>11</v>
      </c>
      <c r="AD12" s="146">
        <f>T12*10</f>
        <v>0</v>
      </c>
      <c r="AE12" s="146">
        <f>U12*3</f>
        <v>3</v>
      </c>
      <c r="AF12" s="147">
        <f>V12*2</f>
        <v>12</v>
      </c>
      <c r="AG12" s="148">
        <f>W12*1</f>
        <v>0</v>
      </c>
      <c r="AH12" s="148">
        <f t="shared" si="1"/>
        <v>32</v>
      </c>
      <c r="AI12" s="148">
        <f>Y12*7</f>
        <v>35</v>
      </c>
      <c r="AJ12" s="286">
        <f>Z12*1</f>
        <v>16</v>
      </c>
      <c r="AK12" s="155">
        <f t="shared" si="2"/>
        <v>145</v>
      </c>
    </row>
    <row r="13" spans="1:37" ht="15.75" thickBot="1" x14ac:dyDescent="0.3">
      <c r="B13" s="204" t="s">
        <v>343</v>
      </c>
      <c r="C13">
        <f>C11+C23</f>
        <v>2857</v>
      </c>
      <c r="F13" s="194"/>
      <c r="G13" s="58"/>
      <c r="P13" s="295" t="s">
        <v>498</v>
      </c>
      <c r="Q13" s="114"/>
      <c r="R13" s="296">
        <v>0</v>
      </c>
      <c r="S13" s="297">
        <v>0</v>
      </c>
      <c r="T13" s="297">
        <v>0</v>
      </c>
      <c r="U13" s="297">
        <v>0</v>
      </c>
      <c r="V13" s="297">
        <v>0</v>
      </c>
      <c r="W13" s="297">
        <v>0</v>
      </c>
      <c r="X13" s="297">
        <v>0</v>
      </c>
      <c r="Y13" s="297">
        <v>0</v>
      </c>
      <c r="Z13" s="298">
        <v>0</v>
      </c>
      <c r="AB13" s="289">
        <f t="shared" ref="AB13" si="3">R13*12</f>
        <v>0</v>
      </c>
      <c r="AC13" s="290">
        <f t="shared" ref="AC13" si="4">S13*11</f>
        <v>0</v>
      </c>
      <c r="AD13" s="290">
        <f t="shared" ref="AD13" si="5">T13*10</f>
        <v>0</v>
      </c>
      <c r="AE13" s="290">
        <f t="shared" ref="AE13" si="6">U13*3</f>
        <v>0</v>
      </c>
      <c r="AF13" s="149">
        <f t="shared" ref="AF13" si="7">V13*2</f>
        <v>0</v>
      </c>
      <c r="AG13" s="150">
        <f t="shared" ref="AG13" si="8">W13*1</f>
        <v>0</v>
      </c>
      <c r="AH13" s="150">
        <f t="shared" si="1"/>
        <v>0</v>
      </c>
      <c r="AI13" s="150">
        <f t="shared" ref="AI13" si="9">Y13*7</f>
        <v>0</v>
      </c>
      <c r="AJ13" s="114">
        <f t="shared" ref="AJ13" si="10">Z13*1</f>
        <v>0</v>
      </c>
      <c r="AK13" s="291">
        <f t="shared" si="2"/>
        <v>0</v>
      </c>
    </row>
    <row r="14" spans="1:37" x14ac:dyDescent="0.25">
      <c r="B14" s="234"/>
      <c r="C14" s="219"/>
      <c r="D14" s="81"/>
      <c r="F14" s="194"/>
      <c r="G14" s="58"/>
      <c r="H14" s="59"/>
      <c r="P14" s="80"/>
      <c r="Q14" s="60"/>
      <c r="R14" s="60"/>
      <c r="S14" s="60"/>
      <c r="T14" s="60"/>
      <c r="U14" s="60"/>
      <c r="AB14" s="60"/>
      <c r="AC14" s="60"/>
      <c r="AD14" s="60"/>
      <c r="AE14" s="60"/>
      <c r="AF14" s="60"/>
      <c r="AG14" s="60"/>
      <c r="AH14" s="60"/>
      <c r="AI14" s="60"/>
      <c r="AJ14" s="60"/>
      <c r="AK14">
        <f>SUM(AK6:AK13)</f>
        <v>1641</v>
      </c>
    </row>
    <row r="15" spans="1:37" x14ac:dyDescent="0.25">
      <c r="B15" s="218"/>
      <c r="C15" s="219"/>
      <c r="D15" s="81"/>
      <c r="F15" s="194"/>
      <c r="G15" s="58"/>
      <c r="P15" s="80"/>
      <c r="Q15" s="60"/>
      <c r="R15" s="60"/>
      <c r="S15" s="60"/>
      <c r="T15" s="60"/>
      <c r="U15" s="60"/>
      <c r="AB15" s="60"/>
      <c r="AC15" s="60"/>
      <c r="AD15" s="60"/>
      <c r="AE15" s="60"/>
      <c r="AF15" s="60"/>
      <c r="AG15" s="60"/>
      <c r="AH15" s="60"/>
      <c r="AI15" s="60"/>
      <c r="AJ15" s="60"/>
      <c r="AK15" s="218"/>
    </row>
    <row r="16" spans="1:37" ht="15.75" thickBot="1" x14ac:dyDescent="0.3">
      <c r="G16" s="31"/>
      <c r="P16" s="60"/>
      <c r="Q16" s="60"/>
      <c r="R16" s="60"/>
      <c r="S16" s="60"/>
      <c r="T16" s="60"/>
      <c r="U16" s="60"/>
      <c r="AB16" s="60"/>
      <c r="AC16" s="60"/>
      <c r="AD16" s="60"/>
      <c r="AE16" s="60"/>
      <c r="AF16" s="60"/>
      <c r="AG16" s="60"/>
      <c r="AH16" s="60"/>
      <c r="AI16" s="60"/>
      <c r="AJ16" s="60"/>
      <c r="AK16" s="218"/>
    </row>
    <row r="17" spans="1:37" ht="15.75" thickBot="1" x14ac:dyDescent="0.3">
      <c r="A17" s="158" t="s">
        <v>244</v>
      </c>
      <c r="B17" s="221"/>
      <c r="C17" s="160" t="s">
        <v>245</v>
      </c>
      <c r="D17" s="160" t="s">
        <v>504</v>
      </c>
      <c r="E17" s="159" t="s">
        <v>499</v>
      </c>
      <c r="F17" s="163" t="s">
        <v>500</v>
      </c>
      <c r="G17" s="299"/>
      <c r="H17" s="163"/>
      <c r="I17" s="163"/>
      <c r="J17" s="163"/>
      <c r="K17" s="457" t="s">
        <v>475</v>
      </c>
      <c r="L17" s="163" t="s">
        <v>548</v>
      </c>
      <c r="M17" s="163"/>
      <c r="N17" s="163"/>
      <c r="Q17" s="159" t="s">
        <v>244</v>
      </c>
      <c r="R17" s="1">
        <v>2022</v>
      </c>
      <c r="S17" s="1"/>
      <c r="T17" s="1"/>
      <c r="U17" s="1"/>
      <c r="V17" s="1"/>
      <c r="W17" s="1"/>
      <c r="X17" s="1"/>
      <c r="Y17" s="1"/>
      <c r="Z17" s="1"/>
    </row>
    <row r="18" spans="1:37" ht="15.75" thickBot="1" x14ac:dyDescent="0.3">
      <c r="A18" s="340" t="s">
        <v>506</v>
      </c>
      <c r="B18" s="153"/>
      <c r="C18" s="156">
        <f>AK20</f>
        <v>1</v>
      </c>
      <c r="D18" s="161">
        <v>21</v>
      </c>
      <c r="E18" s="21">
        <v>0</v>
      </c>
      <c r="F18" s="194"/>
      <c r="G18" s="58"/>
      <c r="H18" s="15"/>
      <c r="I18" s="225"/>
      <c r="J18" s="225"/>
      <c r="P18" t="s">
        <v>246</v>
      </c>
      <c r="AB18" t="s">
        <v>247</v>
      </c>
      <c r="AK18" t="s">
        <v>251</v>
      </c>
    </row>
    <row r="19" spans="1:37" ht="15.75" thickBot="1" x14ac:dyDescent="0.3">
      <c r="A19" s="151"/>
      <c r="B19" s="153"/>
      <c r="C19" s="156"/>
      <c r="D19" s="161"/>
      <c r="E19" s="108"/>
      <c r="F19" s="194"/>
      <c r="G19" s="58"/>
      <c r="H19" s="52"/>
      <c r="I19" s="159"/>
      <c r="J19" s="159"/>
      <c r="K19" s="159"/>
      <c r="P19" s="166" t="s">
        <v>249</v>
      </c>
      <c r="Q19" s="167"/>
      <c r="R19" s="168" t="s">
        <v>488</v>
      </c>
      <c r="S19" s="168" t="s">
        <v>489</v>
      </c>
      <c r="T19" s="168" t="s">
        <v>490</v>
      </c>
      <c r="U19" s="168" t="s">
        <v>491</v>
      </c>
      <c r="V19" s="168" t="s">
        <v>492</v>
      </c>
      <c r="W19" s="168" t="s">
        <v>493</v>
      </c>
      <c r="X19" s="168" t="s">
        <v>494</v>
      </c>
      <c r="Y19" s="168" t="s">
        <v>495</v>
      </c>
      <c r="Z19" s="169" t="s">
        <v>496</v>
      </c>
      <c r="AA19" s="221"/>
      <c r="AB19" s="170" t="s">
        <v>488</v>
      </c>
      <c r="AC19" s="168" t="s">
        <v>489</v>
      </c>
      <c r="AD19" s="168" t="s">
        <v>490</v>
      </c>
      <c r="AE19" s="168" t="s">
        <v>491</v>
      </c>
      <c r="AF19" s="168" t="s">
        <v>492</v>
      </c>
      <c r="AG19" s="168" t="s">
        <v>493</v>
      </c>
      <c r="AH19" s="168" t="s">
        <v>494</v>
      </c>
      <c r="AI19" s="168" t="s">
        <v>495</v>
      </c>
      <c r="AJ19" s="169" t="s">
        <v>496</v>
      </c>
      <c r="AK19" s="177" t="s">
        <v>250</v>
      </c>
    </row>
    <row r="20" spans="1:37" x14ac:dyDescent="0.25">
      <c r="A20" s="151" t="s">
        <v>241</v>
      </c>
      <c r="B20" s="153"/>
      <c r="C20" s="156">
        <f>AK21</f>
        <v>569</v>
      </c>
      <c r="D20" s="161">
        <v>110</v>
      </c>
      <c r="E20" s="23">
        <f>C20/D20</f>
        <v>5.1727272727272728</v>
      </c>
      <c r="F20" s="24">
        <f>E20/E24</f>
        <v>0.41336723574282602</v>
      </c>
      <c r="G20" s="57">
        <f>F20*D24</f>
        <v>185811.70288765075</v>
      </c>
      <c r="H20" s="300">
        <v>395309.57158135611</v>
      </c>
      <c r="I20" s="31">
        <f>AVERAGE(G20,H20)</f>
        <v>290560.6372345034</v>
      </c>
      <c r="J20" s="31">
        <f>E20/E24</f>
        <v>0.41336723574282602</v>
      </c>
      <c r="K20" s="463">
        <v>444506.71233382833</v>
      </c>
      <c r="L20" s="436">
        <f>J20*D24</f>
        <v>185811.70288765075</v>
      </c>
      <c r="M20" s="28"/>
      <c r="N20" s="28"/>
      <c r="P20" s="293" t="s">
        <v>497</v>
      </c>
      <c r="Q20" s="148"/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53">
        <v>1</v>
      </c>
      <c r="AA20" s="60"/>
      <c r="AB20" s="145">
        <f>R20*12</f>
        <v>0</v>
      </c>
      <c r="AC20" s="146">
        <f>S20*11</f>
        <v>0</v>
      </c>
      <c r="AD20" s="146">
        <f>T20*10</f>
        <v>0</v>
      </c>
      <c r="AE20" s="146">
        <f>U20*3</f>
        <v>0</v>
      </c>
      <c r="AF20" s="147">
        <f>V20*2</f>
        <v>0</v>
      </c>
      <c r="AG20" s="148">
        <f>W20*1</f>
        <v>0</v>
      </c>
      <c r="AH20" s="148">
        <f>X20*8</f>
        <v>0</v>
      </c>
      <c r="AI20" s="148">
        <f>Y20*7</f>
        <v>0</v>
      </c>
      <c r="AJ20" s="286">
        <f>Z20*1</f>
        <v>1</v>
      </c>
      <c r="AK20" s="287">
        <f>SUM(AB20:AJ20)</f>
        <v>1</v>
      </c>
    </row>
    <row r="21" spans="1:37" x14ac:dyDescent="0.25">
      <c r="A21" s="151" t="s">
        <v>125</v>
      </c>
      <c r="B21" s="153"/>
      <c r="C21" s="156">
        <f>AK22</f>
        <v>646</v>
      </c>
      <c r="D21" s="454">
        <v>88</v>
      </c>
      <c r="E21" s="23">
        <f>C21/D21</f>
        <v>7.3409090909090908</v>
      </c>
      <c r="F21" s="24">
        <f>E21/E24</f>
        <v>0.58663276425717403</v>
      </c>
      <c r="G21" s="57">
        <f>F21*D24</f>
        <v>263695.87009099824</v>
      </c>
      <c r="H21" s="301">
        <v>358445.43788796506</v>
      </c>
      <c r="I21" s="31">
        <f>AVERAGE(G21,H21)</f>
        <v>311070.65398948162</v>
      </c>
      <c r="J21" s="31">
        <f>E21/E24</f>
        <v>0.58663276425717403</v>
      </c>
      <c r="K21" s="463">
        <v>385376.33380193886</v>
      </c>
      <c r="L21" s="436">
        <f>J21*D24</f>
        <v>263695.87009099824</v>
      </c>
      <c r="M21" s="28"/>
      <c r="N21" s="28"/>
      <c r="P21" s="223" t="s">
        <v>341</v>
      </c>
      <c r="Q21" s="148"/>
      <c r="R21" s="148">
        <v>19</v>
      </c>
      <c r="S21" s="148">
        <v>9</v>
      </c>
      <c r="T21" s="148">
        <v>3</v>
      </c>
      <c r="U21" s="148">
        <v>31</v>
      </c>
      <c r="V21" s="148">
        <v>2</v>
      </c>
      <c r="W21" s="148">
        <v>11</v>
      </c>
      <c r="X21" s="148">
        <v>4</v>
      </c>
      <c r="Y21" s="148">
        <v>7</v>
      </c>
      <c r="Z21" s="153">
        <v>23</v>
      </c>
      <c r="AA21" s="60"/>
      <c r="AB21" s="145">
        <f>R21*12</f>
        <v>228</v>
      </c>
      <c r="AC21" s="146">
        <f>S21*11</f>
        <v>99</v>
      </c>
      <c r="AD21" s="146">
        <f>T21*10</f>
        <v>30</v>
      </c>
      <c r="AE21" s="146">
        <f>U21*3</f>
        <v>93</v>
      </c>
      <c r="AF21" s="147">
        <f>V21*2</f>
        <v>4</v>
      </c>
      <c r="AG21" s="148">
        <f>W21*1</f>
        <v>11</v>
      </c>
      <c r="AH21" s="148">
        <f>X21*8</f>
        <v>32</v>
      </c>
      <c r="AI21" s="148">
        <f>Y21*7</f>
        <v>49</v>
      </c>
      <c r="AJ21" s="286">
        <f>Z21*1</f>
        <v>23</v>
      </c>
      <c r="AK21" s="287">
        <f>SUM(AB21:AJ21)</f>
        <v>569</v>
      </c>
    </row>
    <row r="22" spans="1:37" ht="15.75" thickBot="1" x14ac:dyDescent="0.3">
      <c r="A22" s="152"/>
      <c r="B22" s="154"/>
      <c r="C22" s="157"/>
      <c r="D22" s="162"/>
      <c r="E22" s="108"/>
      <c r="F22" s="194"/>
      <c r="G22" s="58">
        <f>SUM(G18:G21)</f>
        <v>449507.572978649</v>
      </c>
      <c r="H22" s="15"/>
      <c r="I22" s="31">
        <f>SUM(I18:I21)</f>
        <v>601631.29122398503</v>
      </c>
      <c r="J22" s="31"/>
      <c r="K22" s="31"/>
      <c r="L22" s="28">
        <f>SUM(L20:L21)</f>
        <v>449507.572978649</v>
      </c>
      <c r="M22" s="28"/>
      <c r="P22" s="224" t="s">
        <v>340</v>
      </c>
      <c r="Q22" s="150"/>
      <c r="R22" s="150">
        <v>16</v>
      </c>
      <c r="S22" s="150">
        <v>4</v>
      </c>
      <c r="T22" s="150">
        <v>17</v>
      </c>
      <c r="U22" s="150">
        <v>20</v>
      </c>
      <c r="V22" s="150">
        <v>3</v>
      </c>
      <c r="W22" s="150">
        <v>3</v>
      </c>
      <c r="X22" s="150">
        <v>14</v>
      </c>
      <c r="Y22" s="150">
        <v>4</v>
      </c>
      <c r="Z22" s="154">
        <v>31</v>
      </c>
      <c r="AA22" s="114"/>
      <c r="AB22" s="289">
        <f>R22*12</f>
        <v>192</v>
      </c>
      <c r="AC22" s="290">
        <f>S22*11</f>
        <v>44</v>
      </c>
      <c r="AD22" s="290">
        <f>T22*10</f>
        <v>170</v>
      </c>
      <c r="AE22" s="290">
        <f>U22*3</f>
        <v>60</v>
      </c>
      <c r="AF22" s="149">
        <f>V22*2</f>
        <v>6</v>
      </c>
      <c r="AG22" s="150">
        <f>W22*1</f>
        <v>3</v>
      </c>
      <c r="AH22" s="150">
        <f>X22*8</f>
        <v>112</v>
      </c>
      <c r="AI22" s="150">
        <f>Y22*7</f>
        <v>28</v>
      </c>
      <c r="AJ22" s="114">
        <f>Z22*1</f>
        <v>31</v>
      </c>
      <c r="AK22" s="288">
        <f>SUM(AB22:AJ22)</f>
        <v>646</v>
      </c>
    </row>
    <row r="23" spans="1:37" x14ac:dyDescent="0.25">
      <c r="C23">
        <f>SUM(C18:C22)</f>
        <v>1216</v>
      </c>
      <c r="F23" s="194"/>
      <c r="G23" s="15"/>
      <c r="H23" s="24"/>
      <c r="I23" s="24"/>
      <c r="J23" s="24"/>
      <c r="K23" s="57"/>
      <c r="M23" s="28"/>
      <c r="AK23">
        <f>SUM(AK20:AK22)</f>
        <v>1216</v>
      </c>
    </row>
    <row r="24" spans="1:37" x14ac:dyDescent="0.25">
      <c r="A24" s="220"/>
      <c r="B24" s="226" t="s">
        <v>345</v>
      </c>
      <c r="C24" s="227">
        <f>C23/C13</f>
        <v>0.42562128106405323</v>
      </c>
      <c r="D24" s="456">
        <f>C24*C1</f>
        <v>449507.57297864894</v>
      </c>
      <c r="E24" s="21">
        <f>SUM(E20:E21)</f>
        <v>12.513636363636364</v>
      </c>
      <c r="F24" s="194"/>
      <c r="G24" s="24"/>
      <c r="H24" s="24"/>
      <c r="I24" s="24"/>
      <c r="J24" s="24"/>
      <c r="K24" s="58"/>
      <c r="P24" s="226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</row>
    <row r="25" spans="1:37" x14ac:dyDescent="0.25">
      <c r="A25" s="220"/>
      <c r="B25" s="234"/>
      <c r="C25" s="219"/>
      <c r="D25" s="81"/>
      <c r="F25" s="194"/>
      <c r="G25" s="15"/>
      <c r="H25" s="24"/>
      <c r="I25" s="24"/>
      <c r="J25" s="24"/>
      <c r="K25" s="58"/>
      <c r="P25" s="292"/>
      <c r="Q25" s="60"/>
      <c r="R25" s="60"/>
      <c r="S25" s="60"/>
      <c r="T25" s="60"/>
      <c r="U25" s="60"/>
      <c r="AA25" s="218"/>
      <c r="AB25" s="60"/>
      <c r="AC25" s="60"/>
      <c r="AD25" s="60"/>
      <c r="AE25" s="60"/>
      <c r="AF25" s="60"/>
      <c r="AG25" s="60"/>
      <c r="AH25" s="60"/>
      <c r="AI25" s="60"/>
      <c r="AJ25" s="60"/>
      <c r="AK25" s="218"/>
    </row>
    <row r="26" spans="1:37" x14ac:dyDescent="0.25">
      <c r="A26" s="220"/>
      <c r="B26" s="218"/>
      <c r="C26" s="219"/>
      <c r="D26" s="81"/>
      <c r="F26" s="15"/>
      <c r="G26" s="15"/>
      <c r="H26" s="24"/>
      <c r="I26" s="58">
        <f>SUM(I22,I10)</f>
        <v>1087804.889</v>
      </c>
      <c r="J26" s="58"/>
      <c r="K26" s="58"/>
      <c r="P26" s="60"/>
      <c r="Q26" s="60"/>
      <c r="R26" s="60"/>
      <c r="S26" s="60"/>
      <c r="T26" s="60"/>
      <c r="U26" s="60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</row>
    <row r="27" spans="1:37" x14ac:dyDescent="0.25">
      <c r="A27" s="218"/>
      <c r="B27" s="218"/>
      <c r="C27" s="218"/>
      <c r="D27" s="218"/>
      <c r="F27" s="108"/>
      <c r="G27" s="15"/>
      <c r="H27" s="24"/>
      <c r="I27" s="24">
        <f>H2-I26</f>
        <v>46830.751000000164</v>
      </c>
      <c r="J27" s="24"/>
      <c r="K27" s="58"/>
      <c r="P27" s="60"/>
      <c r="Q27" s="60"/>
      <c r="R27" s="60"/>
      <c r="S27" s="60"/>
      <c r="T27" s="60"/>
      <c r="U27" s="60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</row>
    <row r="28" spans="1:37" x14ac:dyDescent="0.25">
      <c r="A28" s="220"/>
      <c r="B28" s="218"/>
      <c r="C28" s="219"/>
      <c r="D28" s="81"/>
      <c r="F28" s="108"/>
      <c r="G28" s="15"/>
      <c r="H28" s="302" t="s">
        <v>341</v>
      </c>
      <c r="I28" s="24">
        <f>I27*F20</f>
        <v>19358.298088630654</v>
      </c>
      <c r="J28" s="24"/>
      <c r="K28" s="58"/>
      <c r="P28" s="60"/>
      <c r="Q28" s="60"/>
      <c r="R28" s="60"/>
      <c r="S28" s="60"/>
      <c r="T28" s="60"/>
      <c r="U28" s="60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</row>
    <row r="29" spans="1:37" x14ac:dyDescent="0.25">
      <c r="A29" s="218"/>
      <c r="B29" s="218"/>
      <c r="C29" s="218"/>
      <c r="D29" s="218"/>
      <c r="F29" s="108"/>
      <c r="G29" s="15"/>
      <c r="H29" s="303" t="s">
        <v>340</v>
      </c>
      <c r="I29" s="24">
        <f>I27*F21</f>
        <v>27472.452911369513</v>
      </c>
      <c r="J29" s="24"/>
      <c r="K29" s="58"/>
      <c r="P29" s="60"/>
      <c r="Q29" s="60"/>
      <c r="R29" s="60"/>
      <c r="S29" s="60"/>
      <c r="T29" s="60"/>
      <c r="U29" s="60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</row>
    <row r="30" spans="1:37" x14ac:dyDescent="0.25">
      <c r="A30" s="220"/>
      <c r="B30" s="218"/>
      <c r="C30" s="219"/>
      <c r="D30" s="81"/>
      <c r="G30" s="15"/>
      <c r="H30" s="15"/>
      <c r="I30" s="24"/>
      <c r="J30" s="24"/>
      <c r="K30" s="59"/>
      <c r="P30" s="60"/>
      <c r="Q30" s="60"/>
      <c r="R30" s="60"/>
      <c r="S30" s="60"/>
      <c r="T30" s="60"/>
      <c r="U30" s="60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</row>
    <row r="31" spans="1:37" x14ac:dyDescent="0.25">
      <c r="P31" s="60"/>
      <c r="Q31" s="60"/>
      <c r="R31" s="60"/>
      <c r="S31" s="60"/>
      <c r="T31" s="60"/>
      <c r="U31" s="60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</row>
    <row r="32" spans="1:37" x14ac:dyDescent="0.25">
      <c r="P32" s="60"/>
      <c r="Q32" s="60"/>
      <c r="R32" s="60"/>
      <c r="S32" s="60"/>
      <c r="T32" s="60"/>
      <c r="U32" s="60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</row>
    <row r="33" spans="27:37" x14ac:dyDescent="0.25"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</row>
    <row r="34" spans="27:37" x14ac:dyDescent="0.25"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</row>
  </sheetData>
  <pageMargins left="0.75" right="0.75" top="1" bottom="1" header="0.5" footer="0.5"/>
  <pageSetup paperSize="9" orientation="portrait" r:id="rId1"/>
  <ignoredErrors>
    <ignoredError sqref="C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EF2437-A33C-447F-B9E7-1FB7A7C7F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AB54B-7E14-407F-B572-303BFBA6F292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337213D-B332-4E50-8BCF-C88BAC9F6C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3</vt:i4>
      </vt:variant>
    </vt:vector>
  </HeadingPairs>
  <TitlesOfParts>
    <vt:vector size="14" baseType="lpstr">
      <vt:lpstr>T14b-exc</vt:lpstr>
      <vt:lpstr>E1_alokácia</vt:lpstr>
      <vt:lpstr>E2_zamestnanci_2023</vt:lpstr>
      <vt:lpstr>E3_oblasti</vt:lpstr>
      <vt:lpstr>E4a_M1_prirodne</vt:lpstr>
      <vt:lpstr>E4b_M2_technicke</vt:lpstr>
      <vt:lpstr>E4c_M3_lekarske</vt:lpstr>
      <vt:lpstr>E4d_M4_polno_les_vet</vt:lpstr>
      <vt:lpstr>E4e_M5_spolocenske</vt:lpstr>
      <vt:lpstr>E4f_M6_humanitne</vt:lpstr>
      <vt:lpstr>E4g_M6_umenie</vt:lpstr>
      <vt:lpstr>exc</vt:lpstr>
      <vt:lpstr>exc_G</vt:lpstr>
      <vt:lpstr>exc_vvs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Kanovský Martin</dc:creator>
  <cp:lastModifiedBy>Kanovský Martin</cp:lastModifiedBy>
  <dcterms:created xsi:type="dcterms:W3CDTF">2021-06-03T13:52:00Z</dcterms:created>
  <dcterms:modified xsi:type="dcterms:W3CDTF">2024-12-03T12:10:01Z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  <property fmtid="{D5CDD505-2E9C-101B-9397-08002B2CF9AE}" pid="3" name="ContentTypeId">
    <vt:lpwstr>0x010100909021EF4742B343A1D85F8700228882</vt:lpwstr>
  </property>
</Properties>
</file>