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2\Tabuľky na WEB\"/>
    </mc:Choice>
  </mc:AlternateContent>
  <bookViews>
    <workbookView xWindow="0" yWindow="0" windowWidth="28800" windowHeight="13200" activeTab="1"/>
  </bookViews>
  <sheets>
    <sheet name="KV HIM" sheetId="4" r:id="rId1"/>
    <sheet name="KV rek. a modern." sheetId="3" r:id="rId2"/>
  </sheets>
  <definedNames>
    <definedName name="_xlnm._FilterDatabase" localSheetId="0" hidden="1">'KV HIM'!$A$4:$H$136</definedName>
    <definedName name="_xlnm._FilterDatabase" localSheetId="1" hidden="1">'KV rek. a modern.'!$A$4:$I$42</definedName>
    <definedName name="_xlnm.Print_Titles" localSheetId="0">'KV HIM'!$4:$4</definedName>
    <definedName name="_xlnm.Print_Titles" localSheetId="1">'KV rek. a modern.'!$4:$4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4" l="1"/>
  <c r="F111" i="4"/>
  <c r="F84" i="4" l="1"/>
  <c r="F85" i="4"/>
  <c r="F122" i="4" l="1"/>
  <c r="F135" i="4"/>
  <c r="F125" i="4"/>
  <c r="F120" i="4"/>
  <c r="F115" i="4"/>
  <c r="F133" i="4"/>
  <c r="F127" i="4"/>
  <c r="F119" i="4"/>
  <c r="F116" i="4"/>
  <c r="F121" i="4"/>
  <c r="F100" i="4" l="1"/>
  <c r="F106" i="4"/>
  <c r="F104" i="4"/>
  <c r="F103" i="4"/>
  <c r="F99" i="4"/>
  <c r="F113" i="4"/>
  <c r="F91" i="4"/>
  <c r="F90" i="4"/>
  <c r="F82" i="4"/>
  <c r="F67" i="4"/>
  <c r="F72" i="4"/>
  <c r="F48" i="4"/>
  <c r="F45" i="4"/>
  <c r="F44" i="4"/>
  <c r="F47" i="4"/>
  <c r="F43" i="4"/>
  <c r="F51" i="4"/>
  <c r="F37" i="4"/>
  <c r="F31" i="4"/>
  <c r="F30" i="4"/>
  <c r="F36" i="4"/>
  <c r="F35" i="4" l="1"/>
  <c r="F28" i="4"/>
  <c r="F42" i="4"/>
  <c r="F29" i="4"/>
  <c r="F61" i="4"/>
  <c r="F39" i="4"/>
  <c r="F42" i="3" l="1"/>
  <c r="F34" i="3"/>
  <c r="F41" i="3"/>
  <c r="F22" i="3"/>
  <c r="F18" i="4" l="1"/>
  <c r="F33" i="4" l="1"/>
  <c r="F32" i="4"/>
  <c r="F136" i="4" s="1"/>
</calcChain>
</file>

<file path=xl/sharedStrings.xml><?xml version="1.0" encoding="utf-8"?>
<sst xmlns="http://schemas.openxmlformats.org/spreadsheetml/2006/main" count="1201" uniqueCount="330">
  <si>
    <t>Kraj sídla zriaď.</t>
  </si>
  <si>
    <t>Zriaďovateľ</t>
  </si>
  <si>
    <t>Škola</t>
  </si>
  <si>
    <t>Ulica</t>
  </si>
  <si>
    <t>Obec</t>
  </si>
  <si>
    <t>Dôvod</t>
  </si>
  <si>
    <t>Poznámka</t>
  </si>
  <si>
    <t>NR</t>
  </si>
  <si>
    <t>Kvartál</t>
  </si>
  <si>
    <t>1Q</t>
  </si>
  <si>
    <t>Výstavba, prístavba, rekonštrukcie a modernizácie spolu</t>
  </si>
  <si>
    <t>Nákup hmotného investičného majetku spolu</t>
  </si>
  <si>
    <t>Špeciálna základná škola - Speciális Alapiskola</t>
  </si>
  <si>
    <t>Zoznam škôl, ktorým boli pridelené finančné prostriedky v zmysle  § 7 ods. 9 písm. b) (Výstavba, prístavba, modernizácia a rekonštrukcia školských objektov) zákona č. 597/2003 Z. z. 
 (len v zriaďovateľskej pôsobnosti regionálneho úradu školskej správy) -  rok 2022 - kapitálové výdavky</t>
  </si>
  <si>
    <t>Regionálny úrad školskej správy v Nitre</t>
  </si>
  <si>
    <t>Lipová 6</t>
  </si>
  <si>
    <t>Štúrovo</t>
  </si>
  <si>
    <t>Rek. moder. vykurovacích rozvodov tepelného zariadenia ŠZŠ</t>
  </si>
  <si>
    <t>BA</t>
  </si>
  <si>
    <t>Regionálny úrad školskej správy v Bratislave</t>
  </si>
  <si>
    <t>Centrum pedagogicko-psychologického poradenstva a prevencie</t>
  </si>
  <si>
    <t>Nevädzová 7</t>
  </si>
  <si>
    <t>Bratislava-Ružinov</t>
  </si>
  <si>
    <t>Lichnerova 22</t>
  </si>
  <si>
    <t>Senec</t>
  </si>
  <si>
    <t>Brnianska 7834/47A</t>
  </si>
  <si>
    <t>Bratislava-Staré Mesto</t>
  </si>
  <si>
    <t>Fedákova 3</t>
  </si>
  <si>
    <t>Bratislava-Dúbravka</t>
  </si>
  <si>
    <t>Švabinského 7</t>
  </si>
  <si>
    <t>Bratislava-Petržalka</t>
  </si>
  <si>
    <t>Záhorácka 51</t>
  </si>
  <si>
    <t>Malacky</t>
  </si>
  <si>
    <t>Nákup testovacích batérií</t>
  </si>
  <si>
    <t>2Q</t>
  </si>
  <si>
    <t>TV</t>
  </si>
  <si>
    <t>Regionálny úrad školskej správy v Trnave</t>
  </si>
  <si>
    <t>Spojená škola</t>
  </si>
  <si>
    <t>Palárikova 1/A</t>
  </si>
  <si>
    <t>Hlohovec</t>
  </si>
  <si>
    <t>Interaktívny dotykový displej veľkoformátový</t>
  </si>
  <si>
    <t>TC</t>
  </si>
  <si>
    <t>Regionálny úrad školskej správy v Trenčíne</t>
  </si>
  <si>
    <t>Centrum pedagogicko - psychologického poradenstva a prevencie</t>
  </si>
  <si>
    <t>Športová 40</t>
  </si>
  <si>
    <t>Nové Mesto nad Váhom</t>
  </si>
  <si>
    <t>Námestie slobody 1657/13</t>
  </si>
  <si>
    <t>Púchov</t>
  </si>
  <si>
    <t>Moravská 1</t>
  </si>
  <si>
    <t>Myjava</t>
  </si>
  <si>
    <t>Februárová 153/3</t>
  </si>
  <si>
    <t>Partizánske</t>
  </si>
  <si>
    <t>J. A. Komenského 2/106</t>
  </si>
  <si>
    <t>Považská Bystrica</t>
  </si>
  <si>
    <t>Partizánska 151/3</t>
  </si>
  <si>
    <t>Dubnica nad Váhom</t>
  </si>
  <si>
    <t>Kukučínova 473</t>
  </si>
  <si>
    <t>Trenčín</t>
  </si>
  <si>
    <t>Testovacie batérie</t>
  </si>
  <si>
    <t>Nákup EasyReader</t>
  </si>
  <si>
    <t>Nákup elektronickej čítacej lupy</t>
  </si>
  <si>
    <t>Nákup vibroakustického kresla</t>
  </si>
  <si>
    <t>Nákup vibroakustickej postele s príslušenstvom</t>
  </si>
  <si>
    <t>Nákup schodolezu</t>
  </si>
  <si>
    <t>Biofeedback - dofinancovanie</t>
  </si>
  <si>
    <t>J. Vuruma 2</t>
  </si>
  <si>
    <t>Nitra</t>
  </si>
  <si>
    <t>Nákup testovacích batérií pre CPPPaP NR</t>
  </si>
  <si>
    <t>ZA</t>
  </si>
  <si>
    <t>Regionálny úrad školskej správy v Žiline</t>
  </si>
  <si>
    <t>Spojená škola internátna</t>
  </si>
  <si>
    <t>Fatranská 3321/22</t>
  </si>
  <si>
    <t>Žilina</t>
  </si>
  <si>
    <t>Nám. A. Bernoláka 378/7</t>
  </si>
  <si>
    <t>Námestovo</t>
  </si>
  <si>
    <t>Medvedzie 132</t>
  </si>
  <si>
    <t>Tvrdošín</t>
  </si>
  <si>
    <t>I. Houdeka 2351</t>
  </si>
  <si>
    <t>Ružomberok</t>
  </si>
  <si>
    <t>Okoličianska 333</t>
  </si>
  <si>
    <t>Liptovský Mikuláš</t>
  </si>
  <si>
    <t>Kollárova 49</t>
  </si>
  <si>
    <t>Martin</t>
  </si>
  <si>
    <t>Kukučínova 162</t>
  </si>
  <si>
    <t>Čadca</t>
  </si>
  <si>
    <t>Komenského 2740</t>
  </si>
  <si>
    <t>Kysucké Nové Mesto</t>
  </si>
  <si>
    <t>J. Ťatliaka 2051/8</t>
  </si>
  <si>
    <t>Dolný Kubín</t>
  </si>
  <si>
    <t>Predmestská 1613</t>
  </si>
  <si>
    <t>Osobný automobil - dofinancovanie</t>
  </si>
  <si>
    <t>Testovacia batéria</t>
  </si>
  <si>
    <t>PO</t>
  </si>
  <si>
    <t>Regionálny úrad školskej správy v Prešove</t>
  </si>
  <si>
    <t>Ružová 91/1</t>
  </si>
  <si>
    <t>Levoča</t>
  </si>
  <si>
    <t>Partizánska 1057</t>
  </si>
  <si>
    <t>Snina</t>
  </si>
  <si>
    <t>Mučeníkov 4</t>
  </si>
  <si>
    <t>Kežmarok</t>
  </si>
  <si>
    <t>Levočská 341/7</t>
  </si>
  <si>
    <t>Stará Ľubovňa</t>
  </si>
  <si>
    <t>SNP 15</t>
  </si>
  <si>
    <t>Sabinov</t>
  </si>
  <si>
    <t>Testovacia batéria ADOS-2</t>
  </si>
  <si>
    <t>Zriadenie relaxačnej miestnosti SNOEZELEN</t>
  </si>
  <si>
    <t>Psychodiagnostické testy</t>
  </si>
  <si>
    <t>Testovacia batéria - neverbálny inteligenčný test</t>
  </si>
  <si>
    <t>Vybavenie relaxačnej SNOEZELEN miestnosti</t>
  </si>
  <si>
    <t>KE</t>
  </si>
  <si>
    <t>Regionálny úrad školskej správy v Košiciach</t>
  </si>
  <si>
    <t>Okružná 3657</t>
  </si>
  <si>
    <t>Michalovce</t>
  </si>
  <si>
    <t>Letná 44</t>
  </si>
  <si>
    <t>Rožňava</t>
  </si>
  <si>
    <t>Letná č. 66</t>
  </si>
  <si>
    <t>Spišská Nová Ves</t>
  </si>
  <si>
    <t>Centrum špeciálno-pedagogického poradenstva</t>
  </si>
  <si>
    <t>Bocatiova 1</t>
  </si>
  <si>
    <t>Košice-Staré Mesto</t>
  </si>
  <si>
    <t>Karpatská 8</t>
  </si>
  <si>
    <t>Zuzkin park 10</t>
  </si>
  <si>
    <t>Košice-Západ</t>
  </si>
  <si>
    <t>nákup osobného automobilu</t>
  </si>
  <si>
    <t>nákup diagnostických nástrojov</t>
  </si>
  <si>
    <t>nákup kompenzačnej pomôcky Funtronic</t>
  </si>
  <si>
    <t>nákup testových batérií</t>
  </si>
  <si>
    <t xml:space="preserve">nákup testovej batérie </t>
  </si>
  <si>
    <t xml:space="preserve">nákup testových batérií </t>
  </si>
  <si>
    <t>BB</t>
  </si>
  <si>
    <t>Regionálny úrad školskej správy v Banskej Bystrici</t>
  </si>
  <si>
    <t>Červenej armády 27</t>
  </si>
  <si>
    <t>Veľký Krtíš</t>
  </si>
  <si>
    <t>Dukelských hrdinov 44</t>
  </si>
  <si>
    <t>Zvolen</t>
  </si>
  <si>
    <t>Nám.Matice slovenskej 8</t>
  </si>
  <si>
    <t>Žiar nad Hronom</t>
  </si>
  <si>
    <t>Dolná 2</t>
  </si>
  <si>
    <t>Banská Štiavnica</t>
  </si>
  <si>
    <t>Nákup osobného automobilu</t>
  </si>
  <si>
    <t xml:space="preserve">Reedukačné centrum </t>
  </si>
  <si>
    <t xml:space="preserve">Veľké Leváre 1106 </t>
  </si>
  <si>
    <t>Veľké Leváre</t>
  </si>
  <si>
    <t>Dofinancovanie rekonštrukcie priestorov</t>
  </si>
  <si>
    <t>M.Sch. Trnavského 2</t>
  </si>
  <si>
    <t>Trnava</t>
  </si>
  <si>
    <t>Modernizácia a rekonštrukcia havarijného stavu plynovej kotolne</t>
  </si>
  <si>
    <t xml:space="preserve">Rekonštrukcia a modernizácia fasády I. etapa - výmena okenných a dverných otvorov </t>
  </si>
  <si>
    <t>Základná škola s materskou školou pre deti a žiakov s narušenou komunikačnou schopnosťou internátna</t>
  </si>
  <si>
    <t>Brezolupy 30</t>
  </si>
  <si>
    <t>Brezolupy</t>
  </si>
  <si>
    <t>Rekonštrukcia oporného múru medzi školou a internátom</t>
  </si>
  <si>
    <t>Rekonštrukcia kancelárskych priestorov</t>
  </si>
  <si>
    <t>Bilingválne gymnázium Milana Hodžu</t>
  </si>
  <si>
    <t>Komenského 215</t>
  </si>
  <si>
    <t>Sučany</t>
  </si>
  <si>
    <t>Diagnostické centrum</t>
  </si>
  <si>
    <t>Skalka 36</t>
  </si>
  <si>
    <t>Lietavská Lúčka</t>
  </si>
  <si>
    <t>Odborné učilište internátne</t>
  </si>
  <si>
    <t>Janka Alexyho 1942</t>
  </si>
  <si>
    <t>Stavebné úpravy BG Sučany</t>
  </si>
  <si>
    <t>Výstavba ihriska</t>
  </si>
  <si>
    <t>Vypracovanie projektovej dokumentácie</t>
  </si>
  <si>
    <t>Projektová dokumentácia</t>
  </si>
  <si>
    <t>rekonštrukcia strechy</t>
  </si>
  <si>
    <t>Stavebné úpravy podkrovia</t>
  </si>
  <si>
    <t xml:space="preserve">Odborné učilište </t>
  </si>
  <si>
    <t>Dúbravská cesta 1</t>
  </si>
  <si>
    <t>Bratislava-Karlova Ves</t>
  </si>
  <si>
    <t>Komplexná rekonštrukcia interiérových priestorov</t>
  </si>
  <si>
    <t xml:space="preserve">Odborné učilište internátne </t>
  </si>
  <si>
    <t>Hviezdoslavova 68</t>
  </si>
  <si>
    <t>Nová Ves nad Žitavou</t>
  </si>
  <si>
    <t>Rekonštrukcia plynovej kotolne OUI Nová Ves n/Žitavou</t>
  </si>
  <si>
    <t>rekonštrukcia prístupových komunikácií a bezbariérový vstup do budovy</t>
  </si>
  <si>
    <t>Vajnorská 98/D</t>
  </si>
  <si>
    <t>Bratislava-Nové Mesto</t>
  </si>
  <si>
    <t>M. R. Štefánika 15</t>
  </si>
  <si>
    <t>Pezinok</t>
  </si>
  <si>
    <t>Reedukačné centrum</t>
  </si>
  <si>
    <t>Sološnica 3</t>
  </si>
  <si>
    <t>Sološnica</t>
  </si>
  <si>
    <t>Vlastenecké nám. 1</t>
  </si>
  <si>
    <t>Dofinancovanie testovacích batériíí z dôvodu nárastu ceny</t>
  </si>
  <si>
    <t>Nákup sporáka</t>
  </si>
  <si>
    <t>Nákup elektrických varných kotlov - 2 ks</t>
  </si>
  <si>
    <t>Čajkovského 55</t>
  </si>
  <si>
    <t>Nákup osobného motorového vozidla</t>
  </si>
  <si>
    <t>Brezová 1</t>
  </si>
  <si>
    <t>Senica</t>
  </si>
  <si>
    <t xml:space="preserve">Nákup elektrického varného kotla </t>
  </si>
  <si>
    <t>Fraštácka 4</t>
  </si>
  <si>
    <t xml:space="preserve">Nákup zálohovacieho systému </t>
  </si>
  <si>
    <t>Nákup notebooku so špeciálnym softvérom</t>
  </si>
  <si>
    <t>Nákup špeciálnej klávesnice a hologramu 3D</t>
  </si>
  <si>
    <t>Sídl. SNP 1653/152</t>
  </si>
  <si>
    <t>Nákup interaktívneho dotykového displeja s príslušenstvom</t>
  </si>
  <si>
    <t>Továrenská 63/1</t>
  </si>
  <si>
    <t>Nákup súborového servera</t>
  </si>
  <si>
    <t>Nákup vibroakustického kresla - dofinancovanie</t>
  </si>
  <si>
    <t>3Q</t>
  </si>
  <si>
    <t>1. mája 898/2</t>
  </si>
  <si>
    <t>Šaľa</t>
  </si>
  <si>
    <t>Turecká 35</t>
  </si>
  <si>
    <t>Nové Zámky</t>
  </si>
  <si>
    <t>Mierová 1</t>
  </si>
  <si>
    <t>Levice</t>
  </si>
  <si>
    <t>Pevnostný rad 14</t>
  </si>
  <si>
    <t>Komárno</t>
  </si>
  <si>
    <t>A. Kmeťa 6</t>
  </si>
  <si>
    <t>Zlaté Moravce</t>
  </si>
  <si>
    <t>Nákup testovacích batérií pre CPPPaP Šaľa</t>
  </si>
  <si>
    <t>Nákup testovacích batérií pre CPPPaP Nové Zámky</t>
  </si>
  <si>
    <t>Nákup testovacích batérií pre CPPPaP Levice</t>
  </si>
  <si>
    <t>Nákup testovacích batérií pre CPPPaP Komárno</t>
  </si>
  <si>
    <t>Nákup motorového vozidla z dôvodu transformácie poradní</t>
  </si>
  <si>
    <t>Nákup testovacích batérií pre CPPPaP ZM</t>
  </si>
  <si>
    <t>Nákup testovacích batérií - dofinancovanie</t>
  </si>
  <si>
    <t>Prístroj Tobii séria (presun zraku na reč)</t>
  </si>
  <si>
    <t>Mierová 137</t>
  </si>
  <si>
    <t>Tornaľa</t>
  </si>
  <si>
    <t xml:space="preserve">Mierová 137 </t>
  </si>
  <si>
    <t>Nákup 9miestneho motorového vozidla</t>
  </si>
  <si>
    <t>Nákup 9miestneho motorového vozidla - dofinancovanie</t>
  </si>
  <si>
    <t>Dominika Tatarku 4666/7</t>
  </si>
  <si>
    <t>Poprad</t>
  </si>
  <si>
    <t>Štefánikova 8</t>
  </si>
  <si>
    <t>Bardejov</t>
  </si>
  <si>
    <t>J. Curie 3760/2</t>
  </si>
  <si>
    <t>Šrobárova 20</t>
  </si>
  <si>
    <t>Kúpa servera</t>
  </si>
  <si>
    <t xml:space="preserve">Kúpa konvektomatu do ŠJ Ul.mládeže </t>
  </si>
  <si>
    <t>Kúpa konvektomatu do ŠJ Ul.D.Tatarku</t>
  </si>
  <si>
    <t>Kúpa elektrického sporáku</t>
  </si>
  <si>
    <t>nákup serverového úložiska</t>
  </si>
  <si>
    <t>Slovenskej jednoty 29</t>
  </si>
  <si>
    <t>Košice-Sever</t>
  </si>
  <si>
    <t>Ul.kpt. Nálepku 1057/18</t>
  </si>
  <si>
    <t>Trebišov</t>
  </si>
  <si>
    <t>dodávka telekomunikačného systému a štruktúrovanej kabeláže</t>
  </si>
  <si>
    <t xml:space="preserve">Centrum pedagogicko - psychologického poradenstva a prevencie </t>
  </si>
  <si>
    <t>Vybudovanie vodovodnej prípojky - dofinancovanie</t>
  </si>
  <si>
    <t>Špeciálna základná škola</t>
  </si>
  <si>
    <t>Štúrova 573</t>
  </si>
  <si>
    <t>Šaštín-Stráže</t>
  </si>
  <si>
    <t xml:space="preserve">Vybudovanie detského ihriska v ŠZŠ Šaštín Stráže </t>
  </si>
  <si>
    <t>Hodská 2352/62</t>
  </si>
  <si>
    <t>Galanta</t>
  </si>
  <si>
    <t xml:space="preserve">Rekonštrukcia a modernizácia budovy </t>
  </si>
  <si>
    <t>Prílepská 6</t>
  </si>
  <si>
    <t xml:space="preserve"> Zlaté Moravce</t>
  </si>
  <si>
    <t>Modernizácia ohrevu teplej vody RC</t>
  </si>
  <si>
    <t>Mládežnícka 34</t>
  </si>
  <si>
    <t>Banská Bystrica</t>
  </si>
  <si>
    <t>Prestavba hospodárskych a sociálnych miestností na konzultačné miestnosti a archív</t>
  </si>
  <si>
    <t xml:space="preserve">Rekonštrukcia sieťového rozvodu internetu </t>
  </si>
  <si>
    <t>rekonštrukcia budovy - zateplenie fasády</t>
  </si>
  <si>
    <t>vybudovanie plynovej kotolne a rekonštrukcia rozvodov ÚK</t>
  </si>
  <si>
    <t xml:space="preserve">rekonštrukcia budovy </t>
  </si>
  <si>
    <t>Spojená škola internátna pre deti a žiakov so sluchovým postihnutím</t>
  </si>
  <si>
    <t>Hrdličkova 17</t>
  </si>
  <si>
    <t>Výmena vonkajšej brány</t>
  </si>
  <si>
    <t>Rekonštrukcia prednej časti budovy CPPPaP</t>
  </si>
  <si>
    <t>Liečebno výchovné sanatórium</t>
  </si>
  <si>
    <t>Čakany 7</t>
  </si>
  <si>
    <t>Čakany</t>
  </si>
  <si>
    <t xml:space="preserve">Rekonštrukcia nárožných dverí kaštieľa </t>
  </si>
  <si>
    <t>Zámok 1</t>
  </si>
  <si>
    <t>Zateplenie obvodového plášťa - 3. etapa (admin. budova)</t>
  </si>
  <si>
    <t>Úzka 2</t>
  </si>
  <si>
    <t>Prievidza</t>
  </si>
  <si>
    <t>Prístavba špeciálnej materskej školy</t>
  </si>
  <si>
    <t>Námestie baníkov 10/20</t>
  </si>
  <si>
    <t>Handlová</t>
  </si>
  <si>
    <t>Rekonštrukcia elektroinštalácie v miestnosti Snoezelen</t>
  </si>
  <si>
    <t xml:space="preserve"> J. A. Komenského 2/106</t>
  </si>
  <si>
    <t>Stavebné úpravy podkrovia - dofinancovanie</t>
  </si>
  <si>
    <t>J. Jančeka 32</t>
  </si>
  <si>
    <t>Dofinancovanie výstavby multifunkčného ihriska</t>
  </si>
  <si>
    <t>Rekonštrukcia ústredného kúrenia</t>
  </si>
  <si>
    <t>rekonštrukcia rozvodov TÚV</t>
  </si>
  <si>
    <t>Špeciálna materská škola</t>
  </si>
  <si>
    <t>Ľudová 15</t>
  </si>
  <si>
    <t>rekonštrukcia a modernizácia nákladného výťahu na rozvoz stravy</t>
  </si>
  <si>
    <t>rekonštrukcia a modernizácia plynovej kotolne</t>
  </si>
  <si>
    <t>Richnava 189</t>
  </si>
  <si>
    <t>Richnava</t>
  </si>
  <si>
    <t>vybudovanie studne</t>
  </si>
  <si>
    <t>Gymnázium</t>
  </si>
  <si>
    <t>Bilíkova 24</t>
  </si>
  <si>
    <t>Vybavenie multifunkčného priestoru- projekčné zariadenie- Panasonic -PT-RZ120LBEJ</t>
  </si>
  <si>
    <t xml:space="preserve">Nákup kamerového a zabezpečovacieho systému </t>
  </si>
  <si>
    <t>Beethovenova 27</t>
  </si>
  <si>
    <t>Nákup umývačky riadu s príslušenstvom</t>
  </si>
  <si>
    <t>Nákup multifunkčného zariadenia</t>
  </si>
  <si>
    <t>Nákup terapeutického bazéna s príslušenstvom</t>
  </si>
  <si>
    <t>Nákup multifunčného zariadenia</t>
  </si>
  <si>
    <t>SNP 1653/152</t>
  </si>
  <si>
    <t>Elektrická smažiaca panvica</t>
  </si>
  <si>
    <t>Nákup vibroakustického bazéna s príslušenstvom</t>
  </si>
  <si>
    <t>Nákup vibroakustického bazéna s príslušenstvom - dofin.</t>
  </si>
  <si>
    <t>Červeňova 42</t>
  </si>
  <si>
    <t>Zámok 104</t>
  </si>
  <si>
    <t>Bytča</t>
  </si>
  <si>
    <t>Neurofeedback</t>
  </si>
  <si>
    <t>Schodolez</t>
  </si>
  <si>
    <t>Dofinancovanie na testovaciu batériu</t>
  </si>
  <si>
    <t xml:space="preserve">Nákup telekomunikačného systému </t>
  </si>
  <si>
    <t>S. Kollára 72</t>
  </si>
  <si>
    <t>Čerenčany</t>
  </si>
  <si>
    <t>Nákup 7 miestneho motorového vozidla</t>
  </si>
  <si>
    <t>Kúpa elektronickej tabule</t>
  </si>
  <si>
    <t>Nám. Štefana Kluberta 2</t>
  </si>
  <si>
    <t>Podlahový umývací stroj</t>
  </si>
  <si>
    <t>Kúpa 2 ks multifunkčného zariadenia</t>
  </si>
  <si>
    <t>Kúpa BIO Feedback sada</t>
  </si>
  <si>
    <t>Router, sieťová infraštruktúra-centrálne manažovaný systém</t>
  </si>
  <si>
    <t>nákup multifunkčného zariadenia</t>
  </si>
  <si>
    <t>nákup testových batérií - dofinancovanie</t>
  </si>
  <si>
    <t>Park mládeže 5</t>
  </si>
  <si>
    <t>nákup umývačky riadu</t>
  </si>
  <si>
    <t>Breziny 256</t>
  </si>
  <si>
    <t>Prakovce</t>
  </si>
  <si>
    <t>nákup osobného motorového vozidla</t>
  </si>
  <si>
    <t>4Q</t>
  </si>
  <si>
    <t>Legenda:</t>
  </si>
  <si>
    <t>suma upravená o presuny, zmeny účelu, vratky</t>
  </si>
  <si>
    <t>Zoznam škôl,  ktorým boli pridelené finančné prostriedky v zmysle § 7 ods. 9 písm. a)  (Nákup strojov, prístrojov, zariadení, techniky, náradia a osobných automobilov) zákona
 č. 597/2003 Z. z.  (len pre školy v zriaďovateľskej pôsobnosti regionálneho úradu školskej správy) - rok 2022 - kapitálové výdavky</t>
  </si>
  <si>
    <t>Výška pridelených finančných prostriedkov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</si>
</sst>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wrapText="1"/>
    </xf>
    <xf numFmtId="0" fontId="0" fillId="5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5" fontId="7" fillId="0" borderId="0" xfId="0" applyNumberFormat="1" applyFont="1" applyBorder="1"/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3" fontId="8" fillId="0" borderId="2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3" fontId="5" fillId="6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CC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zoomScale="80" zoomScaleNormal="80" workbookViewId="0">
      <selection activeCell="F82" sqref="F82"/>
    </sheetView>
  </sheetViews>
  <sheetFormatPr defaultRowHeight="15" x14ac:dyDescent="0.25"/>
  <cols>
    <col min="1" max="1" width="9.5703125" customWidth="1"/>
    <col min="2" max="2" width="32.28515625" customWidth="1"/>
    <col min="3" max="3" width="44.7109375" customWidth="1"/>
    <col min="4" max="4" width="23" customWidth="1"/>
    <col min="5" max="5" width="20.5703125" customWidth="1"/>
    <col min="6" max="6" width="21.85546875" customWidth="1"/>
    <col min="7" max="7" width="41.7109375" customWidth="1"/>
    <col min="8" max="8" width="9.140625" customWidth="1"/>
  </cols>
  <sheetData>
    <row r="1" spans="1:8" ht="58.5" customHeight="1" x14ac:dyDescent="0.25">
      <c r="A1" s="37" t="s">
        <v>328</v>
      </c>
      <c r="B1" s="37"/>
      <c r="C1" s="37"/>
      <c r="D1" s="37"/>
      <c r="E1" s="37"/>
      <c r="F1" s="37"/>
      <c r="G1" s="37"/>
      <c r="H1" s="37"/>
    </row>
    <row r="4" spans="1:8" ht="96" customHeight="1" x14ac:dyDescent="0.25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5" t="s">
        <v>329</v>
      </c>
      <c r="G4" s="14" t="s">
        <v>5</v>
      </c>
      <c r="H4" s="14" t="s">
        <v>8</v>
      </c>
    </row>
    <row r="5" spans="1:8" ht="43.5" customHeight="1" x14ac:dyDescent="0.25">
      <c r="A5" s="3" t="s">
        <v>18</v>
      </c>
      <c r="B5" s="4" t="s">
        <v>19</v>
      </c>
      <c r="C5" s="5" t="s">
        <v>20</v>
      </c>
      <c r="D5" s="5" t="s">
        <v>21</v>
      </c>
      <c r="E5" s="31" t="s">
        <v>22</v>
      </c>
      <c r="F5" s="22">
        <v>5192</v>
      </c>
      <c r="G5" s="5" t="s">
        <v>33</v>
      </c>
      <c r="H5" s="2" t="s">
        <v>34</v>
      </c>
    </row>
    <row r="6" spans="1:8" ht="43.5" customHeight="1" x14ac:dyDescent="0.25">
      <c r="A6" s="3" t="s">
        <v>18</v>
      </c>
      <c r="B6" s="4" t="s">
        <v>19</v>
      </c>
      <c r="C6" s="5" t="s">
        <v>20</v>
      </c>
      <c r="D6" s="5" t="s">
        <v>23</v>
      </c>
      <c r="E6" s="31" t="s">
        <v>24</v>
      </c>
      <c r="F6" s="22">
        <v>3050</v>
      </c>
      <c r="G6" s="5" t="s">
        <v>33</v>
      </c>
      <c r="H6" s="2" t="s">
        <v>34</v>
      </c>
    </row>
    <row r="7" spans="1:8" ht="43.5" customHeight="1" x14ac:dyDescent="0.25">
      <c r="A7" s="3" t="s">
        <v>18</v>
      </c>
      <c r="B7" s="4" t="s">
        <v>19</v>
      </c>
      <c r="C7" s="5" t="s">
        <v>20</v>
      </c>
      <c r="D7" s="5" t="s">
        <v>25</v>
      </c>
      <c r="E7" s="31" t="s">
        <v>26</v>
      </c>
      <c r="F7" s="22">
        <v>3050</v>
      </c>
      <c r="G7" s="5" t="s">
        <v>33</v>
      </c>
      <c r="H7" s="2" t="s">
        <v>34</v>
      </c>
    </row>
    <row r="8" spans="1:8" ht="43.5" customHeight="1" x14ac:dyDescent="0.25">
      <c r="A8" s="3" t="s">
        <v>18</v>
      </c>
      <c r="B8" s="4" t="s">
        <v>19</v>
      </c>
      <c r="C8" s="5" t="s">
        <v>20</v>
      </c>
      <c r="D8" s="5" t="s">
        <v>27</v>
      </c>
      <c r="E8" s="31" t="s">
        <v>28</v>
      </c>
      <c r="F8" s="22">
        <v>15118</v>
      </c>
      <c r="G8" s="5" t="s">
        <v>33</v>
      </c>
      <c r="H8" s="2" t="s">
        <v>34</v>
      </c>
    </row>
    <row r="9" spans="1:8" ht="43.5" customHeight="1" x14ac:dyDescent="0.25">
      <c r="A9" s="3" t="s">
        <v>18</v>
      </c>
      <c r="B9" s="4" t="s">
        <v>19</v>
      </c>
      <c r="C9" s="5" t="s">
        <v>20</v>
      </c>
      <c r="D9" s="5" t="s">
        <v>29</v>
      </c>
      <c r="E9" s="31" t="s">
        <v>30</v>
      </c>
      <c r="F9" s="22">
        <v>6100</v>
      </c>
      <c r="G9" s="5" t="s">
        <v>33</v>
      </c>
      <c r="H9" s="2" t="s">
        <v>34</v>
      </c>
    </row>
    <row r="10" spans="1:8" ht="43.5" customHeight="1" x14ac:dyDescent="0.25">
      <c r="A10" s="3" t="s">
        <v>18</v>
      </c>
      <c r="B10" s="4" t="s">
        <v>19</v>
      </c>
      <c r="C10" s="5" t="s">
        <v>20</v>
      </c>
      <c r="D10" s="5" t="s">
        <v>31</v>
      </c>
      <c r="E10" s="31" t="s">
        <v>32</v>
      </c>
      <c r="F10" s="22">
        <v>5193</v>
      </c>
      <c r="G10" s="5" t="s">
        <v>33</v>
      </c>
      <c r="H10" s="2" t="s">
        <v>34</v>
      </c>
    </row>
    <row r="11" spans="1:8" ht="43.5" customHeight="1" x14ac:dyDescent="0.25">
      <c r="A11" s="3" t="s">
        <v>18</v>
      </c>
      <c r="B11" s="4" t="s">
        <v>19</v>
      </c>
      <c r="C11" s="5" t="s">
        <v>20</v>
      </c>
      <c r="D11" s="5" t="s">
        <v>25</v>
      </c>
      <c r="E11" s="31" t="s">
        <v>26</v>
      </c>
      <c r="F11" s="22">
        <v>855</v>
      </c>
      <c r="G11" s="5" t="s">
        <v>184</v>
      </c>
      <c r="H11" s="2" t="s">
        <v>201</v>
      </c>
    </row>
    <row r="12" spans="1:8" ht="43.5" customHeight="1" x14ac:dyDescent="0.25">
      <c r="A12" s="3" t="s">
        <v>18</v>
      </c>
      <c r="B12" s="4" t="s">
        <v>19</v>
      </c>
      <c r="C12" s="5" t="s">
        <v>20</v>
      </c>
      <c r="D12" s="5" t="s">
        <v>21</v>
      </c>
      <c r="E12" s="31" t="s">
        <v>22</v>
      </c>
      <c r="F12" s="22">
        <v>1022</v>
      </c>
      <c r="G12" s="5" t="s">
        <v>184</v>
      </c>
      <c r="H12" s="2" t="s">
        <v>201</v>
      </c>
    </row>
    <row r="13" spans="1:8" ht="43.5" customHeight="1" x14ac:dyDescent="0.25">
      <c r="A13" s="3" t="s">
        <v>18</v>
      </c>
      <c r="B13" s="4" t="s">
        <v>19</v>
      </c>
      <c r="C13" s="5" t="s">
        <v>20</v>
      </c>
      <c r="D13" s="5" t="s">
        <v>27</v>
      </c>
      <c r="E13" s="31" t="s">
        <v>28</v>
      </c>
      <c r="F13" s="22">
        <v>2798</v>
      </c>
      <c r="G13" s="5" t="s">
        <v>184</v>
      </c>
      <c r="H13" s="2" t="s">
        <v>201</v>
      </c>
    </row>
    <row r="14" spans="1:8" ht="43.5" customHeight="1" x14ac:dyDescent="0.25">
      <c r="A14" s="3" t="s">
        <v>18</v>
      </c>
      <c r="B14" s="4" t="s">
        <v>19</v>
      </c>
      <c r="C14" s="5" t="s">
        <v>20</v>
      </c>
      <c r="D14" s="5" t="s">
        <v>29</v>
      </c>
      <c r="E14" s="31" t="s">
        <v>30</v>
      </c>
      <c r="F14" s="22">
        <v>1710</v>
      </c>
      <c r="G14" s="5" t="s">
        <v>184</v>
      </c>
      <c r="H14" s="2" t="s">
        <v>201</v>
      </c>
    </row>
    <row r="15" spans="1:8" ht="43.5" customHeight="1" x14ac:dyDescent="0.25">
      <c r="A15" s="3" t="s">
        <v>18</v>
      </c>
      <c r="B15" s="4" t="s">
        <v>19</v>
      </c>
      <c r="C15" s="5" t="s">
        <v>20</v>
      </c>
      <c r="D15" s="5" t="s">
        <v>23</v>
      </c>
      <c r="E15" s="31" t="s">
        <v>24</v>
      </c>
      <c r="F15" s="22">
        <v>855</v>
      </c>
      <c r="G15" s="5" t="s">
        <v>184</v>
      </c>
      <c r="H15" s="2" t="s">
        <v>201</v>
      </c>
    </row>
    <row r="16" spans="1:8" ht="43.5" customHeight="1" x14ac:dyDescent="0.25">
      <c r="A16" s="3" t="s">
        <v>18</v>
      </c>
      <c r="B16" s="4" t="s">
        <v>19</v>
      </c>
      <c r="C16" s="5" t="s">
        <v>20</v>
      </c>
      <c r="D16" s="5" t="s">
        <v>31</v>
      </c>
      <c r="E16" s="31" t="s">
        <v>32</v>
      </c>
      <c r="F16" s="22">
        <v>1022</v>
      </c>
      <c r="G16" s="5" t="s">
        <v>184</v>
      </c>
      <c r="H16" s="2" t="s">
        <v>201</v>
      </c>
    </row>
    <row r="17" spans="1:10" ht="43.5" customHeight="1" x14ac:dyDescent="0.25">
      <c r="A17" s="3" t="s">
        <v>18</v>
      </c>
      <c r="B17" s="4" t="s">
        <v>19</v>
      </c>
      <c r="C17" s="5" t="s">
        <v>20</v>
      </c>
      <c r="D17" s="5" t="s">
        <v>176</v>
      </c>
      <c r="E17" s="31" t="s">
        <v>177</v>
      </c>
      <c r="F17" s="22">
        <v>18345</v>
      </c>
      <c r="G17" s="5" t="s">
        <v>33</v>
      </c>
      <c r="H17" s="2" t="s">
        <v>201</v>
      </c>
    </row>
    <row r="18" spans="1:10" ht="43.5" customHeight="1" x14ac:dyDescent="0.25">
      <c r="A18" s="3" t="s">
        <v>18</v>
      </c>
      <c r="B18" s="4" t="s">
        <v>19</v>
      </c>
      <c r="C18" s="5" t="s">
        <v>20</v>
      </c>
      <c r="D18" s="5" t="s">
        <v>178</v>
      </c>
      <c r="E18" s="31" t="s">
        <v>179</v>
      </c>
      <c r="F18" s="22">
        <f>7738+72</f>
        <v>7810</v>
      </c>
      <c r="G18" s="5" t="s">
        <v>33</v>
      </c>
      <c r="H18" s="2" t="s">
        <v>201</v>
      </c>
    </row>
    <row r="19" spans="1:10" ht="43.5" customHeight="1" x14ac:dyDescent="0.25">
      <c r="A19" s="3" t="s">
        <v>18</v>
      </c>
      <c r="B19" s="4" t="s">
        <v>19</v>
      </c>
      <c r="C19" s="5" t="s">
        <v>180</v>
      </c>
      <c r="D19" s="5" t="s">
        <v>181</v>
      </c>
      <c r="E19" s="31" t="s">
        <v>182</v>
      </c>
      <c r="F19" s="22">
        <v>2733</v>
      </c>
      <c r="G19" s="5" t="s">
        <v>185</v>
      </c>
      <c r="H19" s="2" t="s">
        <v>201</v>
      </c>
    </row>
    <row r="20" spans="1:10" ht="43.5" customHeight="1" x14ac:dyDescent="0.25">
      <c r="A20" s="3" t="s">
        <v>18</v>
      </c>
      <c r="B20" s="4" t="s">
        <v>19</v>
      </c>
      <c r="C20" s="5" t="s">
        <v>70</v>
      </c>
      <c r="D20" s="5" t="s">
        <v>183</v>
      </c>
      <c r="E20" s="31" t="s">
        <v>30</v>
      </c>
      <c r="F20" s="22">
        <v>10781</v>
      </c>
      <c r="G20" s="5" t="s">
        <v>186</v>
      </c>
      <c r="H20" s="2" t="s">
        <v>201</v>
      </c>
    </row>
    <row r="21" spans="1:10" ht="46.5" customHeight="1" x14ac:dyDescent="0.25">
      <c r="A21" s="3" t="s">
        <v>18</v>
      </c>
      <c r="B21" s="4" t="s">
        <v>19</v>
      </c>
      <c r="C21" s="5" t="s">
        <v>289</v>
      </c>
      <c r="D21" s="5" t="s">
        <v>290</v>
      </c>
      <c r="E21" s="31" t="s">
        <v>28</v>
      </c>
      <c r="F21" s="22">
        <v>21035</v>
      </c>
      <c r="G21" s="5" t="s">
        <v>291</v>
      </c>
      <c r="H21" s="2" t="s">
        <v>325</v>
      </c>
    </row>
    <row r="22" spans="1:10" ht="43.5" customHeight="1" x14ac:dyDescent="0.25">
      <c r="A22" s="3" t="s">
        <v>35</v>
      </c>
      <c r="B22" s="4" t="s">
        <v>36</v>
      </c>
      <c r="C22" s="5" t="s">
        <v>37</v>
      </c>
      <c r="D22" s="5" t="s">
        <v>38</v>
      </c>
      <c r="E22" s="31" t="s">
        <v>39</v>
      </c>
      <c r="F22" s="22">
        <v>3990</v>
      </c>
      <c r="G22" s="5" t="s">
        <v>40</v>
      </c>
      <c r="H22" s="2" t="s">
        <v>34</v>
      </c>
    </row>
    <row r="23" spans="1:10" ht="43.5" customHeight="1" x14ac:dyDescent="0.25">
      <c r="A23" s="3" t="s">
        <v>35</v>
      </c>
      <c r="B23" s="4" t="s">
        <v>36</v>
      </c>
      <c r="C23" s="5" t="s">
        <v>117</v>
      </c>
      <c r="D23" s="5" t="s">
        <v>187</v>
      </c>
      <c r="E23" s="31" t="s">
        <v>145</v>
      </c>
      <c r="F23" s="22">
        <v>15000</v>
      </c>
      <c r="G23" s="5" t="s">
        <v>188</v>
      </c>
      <c r="H23" s="2" t="s">
        <v>201</v>
      </c>
    </row>
    <row r="24" spans="1:10" ht="43.5" customHeight="1" x14ac:dyDescent="0.25">
      <c r="A24" s="3" t="s">
        <v>35</v>
      </c>
      <c r="B24" s="4" t="s">
        <v>36</v>
      </c>
      <c r="C24" s="5" t="s">
        <v>37</v>
      </c>
      <c r="D24" s="5" t="s">
        <v>189</v>
      </c>
      <c r="E24" s="31" t="s">
        <v>190</v>
      </c>
      <c r="F24" s="22">
        <v>3436</v>
      </c>
      <c r="G24" s="5" t="s">
        <v>191</v>
      </c>
      <c r="H24" s="2" t="s">
        <v>201</v>
      </c>
    </row>
    <row r="25" spans="1:10" ht="43.5" customHeight="1" x14ac:dyDescent="0.25">
      <c r="A25" s="3" t="s">
        <v>35</v>
      </c>
      <c r="B25" s="4" t="s">
        <v>36</v>
      </c>
      <c r="C25" s="5" t="s">
        <v>20</v>
      </c>
      <c r="D25" s="5" t="s">
        <v>192</v>
      </c>
      <c r="E25" s="31" t="s">
        <v>39</v>
      </c>
      <c r="F25" s="22">
        <v>4998</v>
      </c>
      <c r="G25" s="5" t="s">
        <v>193</v>
      </c>
      <c r="H25" s="2" t="s">
        <v>201</v>
      </c>
    </row>
    <row r="26" spans="1:10" ht="43.5" customHeight="1" x14ac:dyDescent="0.25">
      <c r="A26" s="3" t="s">
        <v>35</v>
      </c>
      <c r="B26" s="4" t="s">
        <v>36</v>
      </c>
      <c r="C26" s="5" t="s">
        <v>180</v>
      </c>
      <c r="D26" s="5" t="s">
        <v>268</v>
      </c>
      <c r="E26" s="31" t="s">
        <v>39</v>
      </c>
      <c r="F26" s="22">
        <v>8260</v>
      </c>
      <c r="G26" s="5" t="s">
        <v>292</v>
      </c>
      <c r="H26" s="2" t="s">
        <v>325</v>
      </c>
    </row>
    <row r="27" spans="1:10" ht="43.5" customHeight="1" x14ac:dyDescent="0.25">
      <c r="A27" s="3" t="s">
        <v>35</v>
      </c>
      <c r="B27" s="4" t="s">
        <v>36</v>
      </c>
      <c r="C27" s="5" t="s">
        <v>37</v>
      </c>
      <c r="D27" s="5" t="s">
        <v>293</v>
      </c>
      <c r="E27" s="31" t="s">
        <v>145</v>
      </c>
      <c r="F27" s="22">
        <v>6858</v>
      </c>
      <c r="G27" s="5" t="s">
        <v>294</v>
      </c>
      <c r="H27" s="2" t="s">
        <v>325</v>
      </c>
    </row>
    <row r="28" spans="1:10" ht="43.5" customHeight="1" x14ac:dyDescent="0.25">
      <c r="A28" s="3" t="s">
        <v>41</v>
      </c>
      <c r="B28" s="4" t="s">
        <v>42</v>
      </c>
      <c r="C28" s="5" t="s">
        <v>43</v>
      </c>
      <c r="D28" s="5" t="s">
        <v>44</v>
      </c>
      <c r="E28" s="31" t="s">
        <v>45</v>
      </c>
      <c r="F28" s="30">
        <f>4000-95</f>
        <v>3905</v>
      </c>
      <c r="G28" s="5" t="s">
        <v>58</v>
      </c>
      <c r="H28" s="2" t="s">
        <v>34</v>
      </c>
    </row>
    <row r="29" spans="1:10" ht="43.5" customHeight="1" x14ac:dyDescent="0.25">
      <c r="A29" s="3" t="s">
        <v>41</v>
      </c>
      <c r="B29" s="4" t="s">
        <v>42</v>
      </c>
      <c r="C29" s="5" t="s">
        <v>43</v>
      </c>
      <c r="D29" s="5" t="s">
        <v>46</v>
      </c>
      <c r="E29" s="31" t="s">
        <v>47</v>
      </c>
      <c r="F29" s="30">
        <f>5711+443+61</f>
        <v>6215</v>
      </c>
      <c r="G29" s="5" t="s">
        <v>58</v>
      </c>
      <c r="H29" s="2" t="s">
        <v>34</v>
      </c>
    </row>
    <row r="30" spans="1:10" ht="43.5" customHeight="1" x14ac:dyDescent="0.25">
      <c r="A30" s="3" t="s">
        <v>41</v>
      </c>
      <c r="B30" s="4" t="s">
        <v>42</v>
      </c>
      <c r="C30" s="5" t="s">
        <v>43</v>
      </c>
      <c r="D30" s="5" t="s">
        <v>48</v>
      </c>
      <c r="E30" s="31" t="s">
        <v>49</v>
      </c>
      <c r="F30" s="30">
        <f>7868-58</f>
        <v>7810</v>
      </c>
      <c r="G30" s="5" t="s">
        <v>58</v>
      </c>
      <c r="H30" s="2" t="s">
        <v>34</v>
      </c>
    </row>
    <row r="31" spans="1:10" ht="43.5" customHeight="1" x14ac:dyDescent="0.25">
      <c r="A31" s="3" t="s">
        <v>41</v>
      </c>
      <c r="B31" s="4" t="s">
        <v>42</v>
      </c>
      <c r="C31" s="5" t="s">
        <v>43</v>
      </c>
      <c r="D31" s="5" t="s">
        <v>48</v>
      </c>
      <c r="E31" s="31" t="s">
        <v>49</v>
      </c>
      <c r="F31" s="30">
        <f>3040-260</f>
        <v>2780</v>
      </c>
      <c r="G31" s="5" t="s">
        <v>59</v>
      </c>
      <c r="H31" s="2" t="s">
        <v>34</v>
      </c>
    </row>
    <row r="32" spans="1:10" ht="43.5" customHeight="1" x14ac:dyDescent="0.25">
      <c r="A32" s="3" t="s">
        <v>41</v>
      </c>
      <c r="B32" s="4" t="s">
        <v>42</v>
      </c>
      <c r="C32" s="5" t="s">
        <v>43</v>
      </c>
      <c r="D32" s="5" t="s">
        <v>50</v>
      </c>
      <c r="E32" s="31" t="s">
        <v>51</v>
      </c>
      <c r="F32" s="30">
        <f>10272-1316</f>
        <v>8956</v>
      </c>
      <c r="G32" s="5" t="s">
        <v>58</v>
      </c>
      <c r="H32" s="2" t="s">
        <v>34</v>
      </c>
      <c r="I32" s="29"/>
      <c r="J32" s="16"/>
    </row>
    <row r="33" spans="1:10" ht="43.5" customHeight="1" x14ac:dyDescent="0.25">
      <c r="A33" s="3" t="s">
        <v>41</v>
      </c>
      <c r="B33" s="4" t="s">
        <v>42</v>
      </c>
      <c r="C33" s="5" t="s">
        <v>43</v>
      </c>
      <c r="D33" s="5" t="s">
        <v>50</v>
      </c>
      <c r="E33" s="31" t="s">
        <v>51</v>
      </c>
      <c r="F33" s="30">
        <f>2950-130</f>
        <v>2820</v>
      </c>
      <c r="G33" s="5" t="s">
        <v>60</v>
      </c>
      <c r="H33" s="2" t="s">
        <v>34</v>
      </c>
      <c r="I33" s="29"/>
      <c r="J33" s="16"/>
    </row>
    <row r="34" spans="1:10" ht="43.5" customHeight="1" x14ac:dyDescent="0.25">
      <c r="A34" s="3" t="s">
        <v>41</v>
      </c>
      <c r="B34" s="4" t="s">
        <v>42</v>
      </c>
      <c r="C34" s="5" t="s">
        <v>43</v>
      </c>
      <c r="D34" s="5" t="s">
        <v>50</v>
      </c>
      <c r="E34" s="31" t="s">
        <v>51</v>
      </c>
      <c r="F34" s="22">
        <v>2000</v>
      </c>
      <c r="G34" s="5" t="s">
        <v>61</v>
      </c>
      <c r="H34" s="2" t="s">
        <v>34</v>
      </c>
    </row>
    <row r="35" spans="1:10" ht="43.5" customHeight="1" x14ac:dyDescent="0.25">
      <c r="A35" s="3" t="s">
        <v>41</v>
      </c>
      <c r="B35" s="4" t="s">
        <v>42</v>
      </c>
      <c r="C35" s="5" t="s">
        <v>43</v>
      </c>
      <c r="D35" s="5" t="s">
        <v>52</v>
      </c>
      <c r="E35" s="31" t="s">
        <v>53</v>
      </c>
      <c r="F35" s="30">
        <f>5417-166</f>
        <v>5251</v>
      </c>
      <c r="G35" s="5" t="s">
        <v>58</v>
      </c>
      <c r="H35" s="2" t="s">
        <v>34</v>
      </c>
    </row>
    <row r="36" spans="1:10" ht="43.5" customHeight="1" x14ac:dyDescent="0.25">
      <c r="A36" s="3" t="s">
        <v>41</v>
      </c>
      <c r="B36" s="4" t="s">
        <v>42</v>
      </c>
      <c r="C36" s="5" t="s">
        <v>43</v>
      </c>
      <c r="D36" s="5" t="s">
        <v>52</v>
      </c>
      <c r="E36" s="31" t="s">
        <v>53</v>
      </c>
      <c r="F36" s="30">
        <f>3040-250</f>
        <v>2790</v>
      </c>
      <c r="G36" s="5" t="s">
        <v>59</v>
      </c>
      <c r="H36" s="2" t="s">
        <v>34</v>
      </c>
    </row>
    <row r="37" spans="1:10" ht="43.5" customHeight="1" x14ac:dyDescent="0.25">
      <c r="A37" s="3" t="s">
        <v>41</v>
      </c>
      <c r="B37" s="4" t="s">
        <v>42</v>
      </c>
      <c r="C37" s="5" t="s">
        <v>43</v>
      </c>
      <c r="D37" s="5" t="s">
        <v>54</v>
      </c>
      <c r="E37" s="31" t="s">
        <v>55</v>
      </c>
      <c r="F37" s="30">
        <f>12150-32</f>
        <v>12118</v>
      </c>
      <c r="G37" s="5" t="s">
        <v>58</v>
      </c>
      <c r="H37" s="2" t="s">
        <v>34</v>
      </c>
    </row>
    <row r="38" spans="1:10" ht="41.25" customHeight="1" x14ac:dyDescent="0.25">
      <c r="A38" s="3" t="s">
        <v>41</v>
      </c>
      <c r="B38" s="4" t="s">
        <v>42</v>
      </c>
      <c r="C38" s="5" t="s">
        <v>43</v>
      </c>
      <c r="D38" s="5" t="s">
        <v>54</v>
      </c>
      <c r="E38" s="31" t="s">
        <v>55</v>
      </c>
      <c r="F38" s="22">
        <v>3950</v>
      </c>
      <c r="G38" s="5" t="s">
        <v>62</v>
      </c>
      <c r="H38" s="2" t="s">
        <v>34</v>
      </c>
    </row>
    <row r="39" spans="1:10" ht="43.5" customHeight="1" x14ac:dyDescent="0.25">
      <c r="A39" s="3" t="s">
        <v>41</v>
      </c>
      <c r="B39" s="4" t="s">
        <v>42</v>
      </c>
      <c r="C39" s="5" t="s">
        <v>43</v>
      </c>
      <c r="D39" s="5" t="s">
        <v>56</v>
      </c>
      <c r="E39" s="31" t="s">
        <v>57</v>
      </c>
      <c r="F39" s="30">
        <f>25325+328</f>
        <v>25653</v>
      </c>
      <c r="G39" s="5" t="s">
        <v>58</v>
      </c>
      <c r="H39" s="2" t="s">
        <v>34</v>
      </c>
    </row>
    <row r="40" spans="1:10" ht="43.5" customHeight="1" x14ac:dyDescent="0.25">
      <c r="A40" s="3" t="s">
        <v>41</v>
      </c>
      <c r="B40" s="4" t="s">
        <v>42</v>
      </c>
      <c r="C40" s="5" t="s">
        <v>43</v>
      </c>
      <c r="D40" s="5" t="s">
        <v>56</v>
      </c>
      <c r="E40" s="31" t="s">
        <v>57</v>
      </c>
      <c r="F40" s="22">
        <v>3040</v>
      </c>
      <c r="G40" s="5" t="s">
        <v>59</v>
      </c>
      <c r="H40" s="2" t="s">
        <v>34</v>
      </c>
    </row>
    <row r="41" spans="1:10" ht="43.5" customHeight="1" x14ac:dyDescent="0.25">
      <c r="A41" s="3" t="s">
        <v>41</v>
      </c>
      <c r="B41" s="4" t="s">
        <v>42</v>
      </c>
      <c r="C41" s="5" t="s">
        <v>43</v>
      </c>
      <c r="D41" s="5" t="s">
        <v>48</v>
      </c>
      <c r="E41" s="31" t="s">
        <v>49</v>
      </c>
      <c r="F41" s="22">
        <v>3432</v>
      </c>
      <c r="G41" s="5" t="s">
        <v>63</v>
      </c>
      <c r="H41" s="2" t="s">
        <v>34</v>
      </c>
    </row>
    <row r="42" spans="1:10" ht="43.5" customHeight="1" x14ac:dyDescent="0.25">
      <c r="A42" s="3" t="s">
        <v>41</v>
      </c>
      <c r="B42" s="4" t="s">
        <v>42</v>
      </c>
      <c r="C42" s="5" t="s">
        <v>43</v>
      </c>
      <c r="D42" s="5" t="s">
        <v>46</v>
      </c>
      <c r="E42" s="31" t="s">
        <v>47</v>
      </c>
      <c r="F42" s="30">
        <f>3455-80</f>
        <v>3375</v>
      </c>
      <c r="G42" s="5" t="s">
        <v>64</v>
      </c>
      <c r="H42" s="2" t="s">
        <v>34</v>
      </c>
    </row>
    <row r="43" spans="1:10" ht="43.5" customHeight="1" x14ac:dyDescent="0.25">
      <c r="A43" s="3" t="s">
        <v>41</v>
      </c>
      <c r="B43" s="4" t="s">
        <v>42</v>
      </c>
      <c r="C43" s="5" t="s">
        <v>43</v>
      </c>
      <c r="D43" s="5" t="s">
        <v>44</v>
      </c>
      <c r="E43" s="31" t="s">
        <v>45</v>
      </c>
      <c r="F43" s="30">
        <f>2950-50</f>
        <v>2900</v>
      </c>
      <c r="G43" s="5" t="s">
        <v>60</v>
      </c>
      <c r="H43" s="2" t="s">
        <v>201</v>
      </c>
    </row>
    <row r="44" spans="1:10" ht="43.5" customHeight="1" x14ac:dyDescent="0.25">
      <c r="A44" s="3" t="s">
        <v>41</v>
      </c>
      <c r="B44" s="4" t="s">
        <v>42</v>
      </c>
      <c r="C44" s="5" t="s">
        <v>43</v>
      </c>
      <c r="D44" s="5" t="s">
        <v>48</v>
      </c>
      <c r="E44" s="31" t="s">
        <v>49</v>
      </c>
      <c r="F44" s="30">
        <f>2950-50</f>
        <v>2900</v>
      </c>
      <c r="G44" s="5" t="s">
        <v>60</v>
      </c>
      <c r="H44" s="2" t="s">
        <v>201</v>
      </c>
    </row>
    <row r="45" spans="1:10" ht="43.5" customHeight="1" x14ac:dyDescent="0.25">
      <c r="A45" s="3" t="s">
        <v>41</v>
      </c>
      <c r="B45" s="4" t="s">
        <v>42</v>
      </c>
      <c r="C45" s="5" t="s">
        <v>43</v>
      </c>
      <c r="D45" s="5" t="s">
        <v>48</v>
      </c>
      <c r="E45" s="31" t="s">
        <v>49</v>
      </c>
      <c r="F45" s="30">
        <f>2160-90</f>
        <v>2070</v>
      </c>
      <c r="G45" s="5" t="s">
        <v>194</v>
      </c>
      <c r="H45" s="2" t="s">
        <v>201</v>
      </c>
    </row>
    <row r="46" spans="1:10" ht="43.5" customHeight="1" x14ac:dyDescent="0.25">
      <c r="A46" s="3" t="s">
        <v>41</v>
      </c>
      <c r="B46" s="4" t="s">
        <v>42</v>
      </c>
      <c r="C46" s="5" t="s">
        <v>43</v>
      </c>
      <c r="D46" s="5" t="s">
        <v>50</v>
      </c>
      <c r="E46" s="31" t="s">
        <v>51</v>
      </c>
      <c r="F46" s="22">
        <v>2160</v>
      </c>
      <c r="G46" s="5" t="s">
        <v>194</v>
      </c>
      <c r="H46" s="2" t="s">
        <v>201</v>
      </c>
    </row>
    <row r="47" spans="1:10" ht="43.5" customHeight="1" x14ac:dyDescent="0.25">
      <c r="A47" s="3" t="s">
        <v>41</v>
      </c>
      <c r="B47" s="4" t="s">
        <v>42</v>
      </c>
      <c r="C47" s="5" t="s">
        <v>43</v>
      </c>
      <c r="D47" s="5" t="s">
        <v>52</v>
      </c>
      <c r="E47" s="31" t="s">
        <v>53</v>
      </c>
      <c r="F47" s="30">
        <f>2160-10</f>
        <v>2150</v>
      </c>
      <c r="G47" s="5" t="s">
        <v>194</v>
      </c>
      <c r="H47" s="2" t="s">
        <v>201</v>
      </c>
    </row>
    <row r="48" spans="1:10" ht="43.5" customHeight="1" x14ac:dyDescent="0.25">
      <c r="A48" s="3" t="s">
        <v>41</v>
      </c>
      <c r="B48" s="4" t="s">
        <v>42</v>
      </c>
      <c r="C48" s="5" t="s">
        <v>43</v>
      </c>
      <c r="D48" s="5" t="s">
        <v>54</v>
      </c>
      <c r="E48" s="31" t="s">
        <v>55</v>
      </c>
      <c r="F48" s="30">
        <f>2950-50</f>
        <v>2900</v>
      </c>
      <c r="G48" s="5" t="s">
        <v>60</v>
      </c>
      <c r="H48" s="2" t="s">
        <v>201</v>
      </c>
    </row>
    <row r="49" spans="1:8" ht="43.5" customHeight="1" x14ac:dyDescent="0.25">
      <c r="A49" s="3" t="s">
        <v>41</v>
      </c>
      <c r="B49" s="4" t="s">
        <v>42</v>
      </c>
      <c r="C49" s="5" t="s">
        <v>43</v>
      </c>
      <c r="D49" s="5" t="s">
        <v>56</v>
      </c>
      <c r="E49" s="31" t="s">
        <v>57</v>
      </c>
      <c r="F49" s="22">
        <v>2950</v>
      </c>
      <c r="G49" s="5" t="s">
        <v>60</v>
      </c>
      <c r="H49" s="2" t="s">
        <v>201</v>
      </c>
    </row>
    <row r="50" spans="1:8" ht="43.5" customHeight="1" x14ac:dyDescent="0.25">
      <c r="A50" s="3" t="s">
        <v>41</v>
      </c>
      <c r="B50" s="4" t="s">
        <v>42</v>
      </c>
      <c r="C50" s="5" t="s">
        <v>43</v>
      </c>
      <c r="D50" s="5" t="s">
        <v>56</v>
      </c>
      <c r="E50" s="31" t="s">
        <v>57</v>
      </c>
      <c r="F50" s="22">
        <v>2850</v>
      </c>
      <c r="G50" s="5" t="s">
        <v>195</v>
      </c>
      <c r="H50" s="2" t="s">
        <v>201</v>
      </c>
    </row>
    <row r="51" spans="1:8" ht="43.5" customHeight="1" x14ac:dyDescent="0.25">
      <c r="A51" s="3" t="s">
        <v>41</v>
      </c>
      <c r="B51" s="4" t="s">
        <v>42</v>
      </c>
      <c r="C51" s="5" t="s">
        <v>70</v>
      </c>
      <c r="D51" s="5" t="s">
        <v>196</v>
      </c>
      <c r="E51" s="31" t="s">
        <v>53</v>
      </c>
      <c r="F51" s="30">
        <f>8000-100</f>
        <v>7900</v>
      </c>
      <c r="G51" s="5" t="s">
        <v>63</v>
      </c>
      <c r="H51" s="2" t="s">
        <v>201</v>
      </c>
    </row>
    <row r="52" spans="1:8" ht="43.5" customHeight="1" x14ac:dyDescent="0.25">
      <c r="A52" s="3" t="s">
        <v>41</v>
      </c>
      <c r="B52" s="4" t="s">
        <v>42</v>
      </c>
      <c r="C52" s="5" t="s">
        <v>43</v>
      </c>
      <c r="D52" s="5" t="s">
        <v>56</v>
      </c>
      <c r="E52" s="31" t="s">
        <v>57</v>
      </c>
      <c r="F52" s="22">
        <v>3390</v>
      </c>
      <c r="G52" s="5" t="s">
        <v>197</v>
      </c>
      <c r="H52" s="2" t="s">
        <v>201</v>
      </c>
    </row>
    <row r="53" spans="1:8" ht="43.5" customHeight="1" x14ac:dyDescent="0.25">
      <c r="A53" s="3" t="s">
        <v>41</v>
      </c>
      <c r="B53" s="4" t="s">
        <v>42</v>
      </c>
      <c r="C53" s="5" t="s">
        <v>37</v>
      </c>
      <c r="D53" s="5" t="s">
        <v>198</v>
      </c>
      <c r="E53" s="31" t="s">
        <v>49</v>
      </c>
      <c r="F53" s="22">
        <v>3200</v>
      </c>
      <c r="G53" s="5" t="s">
        <v>199</v>
      </c>
      <c r="H53" s="2" t="s">
        <v>201</v>
      </c>
    </row>
    <row r="54" spans="1:8" ht="43.5" customHeight="1" x14ac:dyDescent="0.25">
      <c r="A54" s="3" t="s">
        <v>41</v>
      </c>
      <c r="B54" s="4" t="s">
        <v>42</v>
      </c>
      <c r="C54" s="5" t="s">
        <v>43</v>
      </c>
      <c r="D54" s="5" t="s">
        <v>50</v>
      </c>
      <c r="E54" s="31" t="s">
        <v>51</v>
      </c>
      <c r="F54" s="22">
        <v>1446</v>
      </c>
      <c r="G54" s="5" t="s">
        <v>200</v>
      </c>
      <c r="H54" s="2" t="s">
        <v>201</v>
      </c>
    </row>
    <row r="55" spans="1:8" ht="43.5" customHeight="1" x14ac:dyDescent="0.25">
      <c r="A55" s="3" t="s">
        <v>41</v>
      </c>
      <c r="B55" s="4" t="s">
        <v>42</v>
      </c>
      <c r="C55" s="5" t="s">
        <v>43</v>
      </c>
      <c r="D55" s="5" t="s">
        <v>52</v>
      </c>
      <c r="E55" s="31" t="s">
        <v>53</v>
      </c>
      <c r="F55" s="22">
        <v>3500</v>
      </c>
      <c r="G55" s="5" t="s">
        <v>295</v>
      </c>
      <c r="H55" s="2" t="s">
        <v>325</v>
      </c>
    </row>
    <row r="56" spans="1:8" ht="43.5" customHeight="1" x14ac:dyDescent="0.25">
      <c r="A56" s="3" t="s">
        <v>41</v>
      </c>
      <c r="B56" s="4" t="s">
        <v>42</v>
      </c>
      <c r="C56" s="5" t="s">
        <v>43</v>
      </c>
      <c r="D56" s="5" t="s">
        <v>54</v>
      </c>
      <c r="E56" s="31" t="s">
        <v>55</v>
      </c>
      <c r="F56" s="22">
        <v>4323</v>
      </c>
      <c r="G56" s="5" t="s">
        <v>296</v>
      </c>
      <c r="H56" s="2" t="s">
        <v>325</v>
      </c>
    </row>
    <row r="57" spans="1:8" ht="43.5" customHeight="1" x14ac:dyDescent="0.25">
      <c r="A57" s="3" t="s">
        <v>41</v>
      </c>
      <c r="B57" s="4" t="s">
        <v>42</v>
      </c>
      <c r="C57" s="5" t="s">
        <v>43</v>
      </c>
      <c r="D57" s="5" t="s">
        <v>56</v>
      </c>
      <c r="E57" s="31" t="s">
        <v>57</v>
      </c>
      <c r="F57" s="22">
        <v>3500</v>
      </c>
      <c r="G57" s="5" t="s">
        <v>297</v>
      </c>
      <c r="H57" s="2" t="s">
        <v>325</v>
      </c>
    </row>
    <row r="58" spans="1:8" ht="43.5" customHeight="1" x14ac:dyDescent="0.25">
      <c r="A58" s="3" t="s">
        <v>41</v>
      </c>
      <c r="B58" s="4" t="s">
        <v>42</v>
      </c>
      <c r="C58" s="5" t="s">
        <v>37</v>
      </c>
      <c r="D58" s="5" t="s">
        <v>298</v>
      </c>
      <c r="E58" s="31" t="s">
        <v>53</v>
      </c>
      <c r="F58" s="22">
        <v>4800</v>
      </c>
      <c r="G58" s="5" t="s">
        <v>299</v>
      </c>
      <c r="H58" s="2" t="s">
        <v>325</v>
      </c>
    </row>
    <row r="59" spans="1:8" ht="43.5" customHeight="1" x14ac:dyDescent="0.25">
      <c r="A59" s="3" t="s">
        <v>41</v>
      </c>
      <c r="B59" s="4" t="s">
        <v>42</v>
      </c>
      <c r="C59" s="5" t="s">
        <v>37</v>
      </c>
      <c r="D59" s="5" t="s">
        <v>198</v>
      </c>
      <c r="E59" s="31" t="s">
        <v>49</v>
      </c>
      <c r="F59" s="22">
        <v>-3200</v>
      </c>
      <c r="G59" s="5" t="s">
        <v>199</v>
      </c>
      <c r="H59" s="2" t="s">
        <v>325</v>
      </c>
    </row>
    <row r="60" spans="1:8" ht="43.5" customHeight="1" x14ac:dyDescent="0.25">
      <c r="A60" s="3" t="s">
        <v>41</v>
      </c>
      <c r="B60" s="4" t="s">
        <v>42</v>
      </c>
      <c r="C60" s="5" t="s">
        <v>37</v>
      </c>
      <c r="D60" s="5" t="s">
        <v>198</v>
      </c>
      <c r="E60" s="31" t="s">
        <v>49</v>
      </c>
      <c r="F60" s="22">
        <v>3200</v>
      </c>
      <c r="G60" s="5" t="s">
        <v>300</v>
      </c>
      <c r="H60" s="2" t="s">
        <v>325</v>
      </c>
    </row>
    <row r="61" spans="1:8" ht="43.5" customHeight="1" x14ac:dyDescent="0.25">
      <c r="A61" s="3" t="s">
        <v>41</v>
      </c>
      <c r="B61" s="4" t="s">
        <v>42</v>
      </c>
      <c r="C61" s="5" t="s">
        <v>37</v>
      </c>
      <c r="D61" s="5" t="s">
        <v>198</v>
      </c>
      <c r="E61" s="31" t="s">
        <v>49</v>
      </c>
      <c r="F61" s="30">
        <f>171+289</f>
        <v>460</v>
      </c>
      <c r="G61" s="5" t="s">
        <v>301</v>
      </c>
      <c r="H61" s="2" t="s">
        <v>325</v>
      </c>
    </row>
    <row r="62" spans="1:8" ht="43.5" customHeight="1" x14ac:dyDescent="0.25">
      <c r="A62" s="3" t="s">
        <v>7</v>
      </c>
      <c r="B62" s="4" t="s">
        <v>14</v>
      </c>
      <c r="C62" s="5" t="s">
        <v>20</v>
      </c>
      <c r="D62" s="5" t="s">
        <v>65</v>
      </c>
      <c r="E62" s="31" t="s">
        <v>66</v>
      </c>
      <c r="F62" s="22">
        <v>13740</v>
      </c>
      <c r="G62" s="5" t="s">
        <v>67</v>
      </c>
      <c r="H62" s="2" t="s">
        <v>34</v>
      </c>
    </row>
    <row r="63" spans="1:8" ht="43.5" customHeight="1" x14ac:dyDescent="0.25">
      <c r="A63" s="3" t="s">
        <v>7</v>
      </c>
      <c r="B63" s="4" t="s">
        <v>14</v>
      </c>
      <c r="C63" s="5" t="s">
        <v>20</v>
      </c>
      <c r="D63" s="5" t="s">
        <v>202</v>
      </c>
      <c r="E63" s="31" t="s">
        <v>203</v>
      </c>
      <c r="F63" s="22">
        <v>4154</v>
      </c>
      <c r="G63" s="5" t="s">
        <v>212</v>
      </c>
      <c r="H63" s="2" t="s">
        <v>201</v>
      </c>
    </row>
    <row r="64" spans="1:8" ht="43.5" customHeight="1" x14ac:dyDescent="0.25">
      <c r="A64" s="3" t="s">
        <v>7</v>
      </c>
      <c r="B64" s="4" t="s">
        <v>14</v>
      </c>
      <c r="C64" s="5" t="s">
        <v>20</v>
      </c>
      <c r="D64" s="5" t="s">
        <v>204</v>
      </c>
      <c r="E64" s="31" t="s">
        <v>205</v>
      </c>
      <c r="F64" s="22">
        <v>9769</v>
      </c>
      <c r="G64" s="5" t="s">
        <v>213</v>
      </c>
      <c r="H64" s="2" t="s">
        <v>201</v>
      </c>
    </row>
    <row r="65" spans="1:8" ht="43.5" customHeight="1" x14ac:dyDescent="0.25">
      <c r="A65" s="3" t="s">
        <v>7</v>
      </c>
      <c r="B65" s="4" t="s">
        <v>14</v>
      </c>
      <c r="C65" s="5" t="s">
        <v>20</v>
      </c>
      <c r="D65" s="5" t="s">
        <v>206</v>
      </c>
      <c r="E65" s="31" t="s">
        <v>207</v>
      </c>
      <c r="F65" s="22">
        <v>9769</v>
      </c>
      <c r="G65" s="5" t="s">
        <v>214</v>
      </c>
      <c r="H65" s="2" t="s">
        <v>201</v>
      </c>
    </row>
    <row r="66" spans="1:8" ht="43.5" customHeight="1" x14ac:dyDescent="0.25">
      <c r="A66" s="3" t="s">
        <v>7</v>
      </c>
      <c r="B66" s="4" t="s">
        <v>14</v>
      </c>
      <c r="C66" s="5" t="s">
        <v>20</v>
      </c>
      <c r="D66" s="5" t="s">
        <v>208</v>
      </c>
      <c r="E66" s="31" t="s">
        <v>209</v>
      </c>
      <c r="F66" s="22">
        <v>7597</v>
      </c>
      <c r="G66" s="5" t="s">
        <v>215</v>
      </c>
      <c r="H66" s="2" t="s">
        <v>201</v>
      </c>
    </row>
    <row r="67" spans="1:8" ht="43.5" customHeight="1" x14ac:dyDescent="0.25">
      <c r="A67" s="3" t="s">
        <v>7</v>
      </c>
      <c r="B67" s="4" t="s">
        <v>14</v>
      </c>
      <c r="C67" s="5" t="s">
        <v>20</v>
      </c>
      <c r="D67" s="5" t="s">
        <v>208</v>
      </c>
      <c r="E67" s="31" t="s">
        <v>209</v>
      </c>
      <c r="F67" s="30">
        <f>18750-1</f>
        <v>18749</v>
      </c>
      <c r="G67" s="5" t="s">
        <v>216</v>
      </c>
      <c r="H67" s="2" t="s">
        <v>201</v>
      </c>
    </row>
    <row r="68" spans="1:8" ht="43.5" customHeight="1" x14ac:dyDescent="0.25">
      <c r="A68" s="3" t="s">
        <v>7</v>
      </c>
      <c r="B68" s="4" t="s">
        <v>14</v>
      </c>
      <c r="C68" s="5" t="s">
        <v>20</v>
      </c>
      <c r="D68" s="5" t="s">
        <v>210</v>
      </c>
      <c r="E68" s="31" t="s">
        <v>211</v>
      </c>
      <c r="F68" s="22">
        <v>6535</v>
      </c>
      <c r="G68" s="5" t="s">
        <v>217</v>
      </c>
      <c r="H68" s="2" t="s">
        <v>201</v>
      </c>
    </row>
    <row r="69" spans="1:8" ht="43.5" customHeight="1" x14ac:dyDescent="0.25">
      <c r="A69" s="3" t="s">
        <v>7</v>
      </c>
      <c r="B69" s="4" t="s">
        <v>14</v>
      </c>
      <c r="C69" s="5" t="s">
        <v>20</v>
      </c>
      <c r="D69" s="5" t="s">
        <v>208</v>
      </c>
      <c r="E69" s="31" t="s">
        <v>209</v>
      </c>
      <c r="F69" s="22">
        <v>310</v>
      </c>
      <c r="G69" s="5" t="s">
        <v>218</v>
      </c>
      <c r="H69" s="2" t="s">
        <v>201</v>
      </c>
    </row>
    <row r="70" spans="1:8" ht="43.5" customHeight="1" x14ac:dyDescent="0.25">
      <c r="A70" s="3" t="s">
        <v>7</v>
      </c>
      <c r="B70" s="4" t="s">
        <v>14</v>
      </c>
      <c r="C70" s="5" t="s">
        <v>20</v>
      </c>
      <c r="D70" s="5" t="s">
        <v>65</v>
      </c>
      <c r="E70" s="31" t="s">
        <v>66</v>
      </c>
      <c r="F70" s="22">
        <v>595</v>
      </c>
      <c r="G70" s="5" t="s">
        <v>218</v>
      </c>
      <c r="H70" s="2" t="s">
        <v>201</v>
      </c>
    </row>
    <row r="71" spans="1:8" ht="43.5" customHeight="1" x14ac:dyDescent="0.25">
      <c r="A71" s="3" t="s">
        <v>7</v>
      </c>
      <c r="B71" s="4" t="s">
        <v>14</v>
      </c>
      <c r="C71" s="5" t="s">
        <v>20</v>
      </c>
      <c r="D71" s="5" t="s">
        <v>202</v>
      </c>
      <c r="E71" s="31" t="s">
        <v>203</v>
      </c>
      <c r="F71" s="22">
        <v>951</v>
      </c>
      <c r="G71" s="5" t="s">
        <v>218</v>
      </c>
      <c r="H71" s="2" t="s">
        <v>201</v>
      </c>
    </row>
    <row r="72" spans="1:8" ht="43.5" customHeight="1" x14ac:dyDescent="0.25">
      <c r="A72" s="3" t="s">
        <v>7</v>
      </c>
      <c r="B72" s="4" t="s">
        <v>14</v>
      </c>
      <c r="C72" s="5" t="s">
        <v>70</v>
      </c>
      <c r="D72" s="5" t="s">
        <v>302</v>
      </c>
      <c r="E72" s="31" t="s">
        <v>66</v>
      </c>
      <c r="F72" s="30">
        <f>15995-5</f>
        <v>15990</v>
      </c>
      <c r="G72" s="5" t="s">
        <v>188</v>
      </c>
      <c r="H72" s="2" t="s">
        <v>325</v>
      </c>
    </row>
    <row r="73" spans="1:8" ht="43.5" customHeight="1" x14ac:dyDescent="0.25">
      <c r="A73" s="3" t="s">
        <v>68</v>
      </c>
      <c r="B73" s="4" t="s">
        <v>69</v>
      </c>
      <c r="C73" s="5" t="s">
        <v>70</v>
      </c>
      <c r="D73" s="5" t="s">
        <v>71</v>
      </c>
      <c r="E73" s="31" t="s">
        <v>72</v>
      </c>
      <c r="F73" s="22">
        <v>8000</v>
      </c>
      <c r="G73" s="5" t="s">
        <v>90</v>
      </c>
      <c r="H73" s="2" t="s">
        <v>34</v>
      </c>
    </row>
    <row r="74" spans="1:8" ht="43.5" customHeight="1" x14ac:dyDescent="0.25">
      <c r="A74" s="3" t="s">
        <v>68</v>
      </c>
      <c r="B74" s="4" t="s">
        <v>69</v>
      </c>
      <c r="C74" s="5" t="s">
        <v>20</v>
      </c>
      <c r="D74" s="5" t="s">
        <v>73</v>
      </c>
      <c r="E74" s="31" t="s">
        <v>74</v>
      </c>
      <c r="F74" s="22">
        <v>4509</v>
      </c>
      <c r="G74" s="5" t="s">
        <v>58</v>
      </c>
      <c r="H74" s="2" t="s">
        <v>34</v>
      </c>
    </row>
    <row r="75" spans="1:8" ht="43.5" customHeight="1" x14ac:dyDescent="0.25">
      <c r="A75" s="3" t="s">
        <v>68</v>
      </c>
      <c r="B75" s="4" t="s">
        <v>69</v>
      </c>
      <c r="C75" s="5" t="s">
        <v>20</v>
      </c>
      <c r="D75" s="5" t="s">
        <v>75</v>
      </c>
      <c r="E75" s="31" t="s">
        <v>76</v>
      </c>
      <c r="F75" s="22">
        <v>3500</v>
      </c>
      <c r="G75" s="5" t="s">
        <v>91</v>
      </c>
      <c r="H75" s="2" t="s">
        <v>34</v>
      </c>
    </row>
    <row r="76" spans="1:8" ht="43.5" customHeight="1" x14ac:dyDescent="0.25">
      <c r="A76" s="3" t="s">
        <v>68</v>
      </c>
      <c r="B76" s="4" t="s">
        <v>69</v>
      </c>
      <c r="C76" s="5" t="s">
        <v>20</v>
      </c>
      <c r="D76" s="5" t="s">
        <v>77</v>
      </c>
      <c r="E76" s="31" t="s">
        <v>78</v>
      </c>
      <c r="F76" s="22">
        <v>3500</v>
      </c>
      <c r="G76" s="5" t="s">
        <v>91</v>
      </c>
      <c r="H76" s="2" t="s">
        <v>34</v>
      </c>
    </row>
    <row r="77" spans="1:8" ht="43.5" customHeight="1" x14ac:dyDescent="0.25">
      <c r="A77" s="3" t="s">
        <v>68</v>
      </c>
      <c r="B77" s="4" t="s">
        <v>69</v>
      </c>
      <c r="C77" s="5" t="s">
        <v>20</v>
      </c>
      <c r="D77" s="5" t="s">
        <v>79</v>
      </c>
      <c r="E77" s="31" t="s">
        <v>80</v>
      </c>
      <c r="F77" s="22">
        <v>3500</v>
      </c>
      <c r="G77" s="5" t="s">
        <v>91</v>
      </c>
      <c r="H77" s="2" t="s">
        <v>34</v>
      </c>
    </row>
    <row r="78" spans="1:8" ht="43.5" customHeight="1" x14ac:dyDescent="0.25">
      <c r="A78" s="3" t="s">
        <v>68</v>
      </c>
      <c r="B78" s="4" t="s">
        <v>69</v>
      </c>
      <c r="C78" s="5" t="s">
        <v>20</v>
      </c>
      <c r="D78" s="5" t="s">
        <v>81</v>
      </c>
      <c r="E78" s="31" t="s">
        <v>82</v>
      </c>
      <c r="F78" s="22">
        <v>8671</v>
      </c>
      <c r="G78" s="5" t="s">
        <v>58</v>
      </c>
      <c r="H78" s="2" t="s">
        <v>34</v>
      </c>
    </row>
    <row r="79" spans="1:8" ht="43.5" customHeight="1" x14ac:dyDescent="0.25">
      <c r="A79" s="3" t="s">
        <v>68</v>
      </c>
      <c r="B79" s="4" t="s">
        <v>69</v>
      </c>
      <c r="C79" s="5" t="s">
        <v>20</v>
      </c>
      <c r="D79" s="5" t="s">
        <v>83</v>
      </c>
      <c r="E79" s="31" t="s">
        <v>84</v>
      </c>
      <c r="F79" s="22">
        <v>12277</v>
      </c>
      <c r="G79" s="5" t="s">
        <v>58</v>
      </c>
      <c r="H79" s="2" t="s">
        <v>34</v>
      </c>
    </row>
    <row r="80" spans="1:8" ht="43.5" customHeight="1" x14ac:dyDescent="0.25">
      <c r="A80" s="3" t="s">
        <v>68</v>
      </c>
      <c r="B80" s="4" t="s">
        <v>69</v>
      </c>
      <c r="C80" s="5" t="s">
        <v>20</v>
      </c>
      <c r="D80" s="5" t="s">
        <v>85</v>
      </c>
      <c r="E80" s="31" t="s">
        <v>86</v>
      </c>
      <c r="F80" s="22">
        <v>15200</v>
      </c>
      <c r="G80" s="5" t="s">
        <v>58</v>
      </c>
      <c r="H80" s="2" t="s">
        <v>34</v>
      </c>
    </row>
    <row r="81" spans="1:8" ht="43.5" customHeight="1" x14ac:dyDescent="0.25">
      <c r="A81" s="3" t="s">
        <v>68</v>
      </c>
      <c r="B81" s="4" t="s">
        <v>69</v>
      </c>
      <c r="C81" s="5" t="s">
        <v>20</v>
      </c>
      <c r="D81" s="5" t="s">
        <v>87</v>
      </c>
      <c r="E81" s="31" t="s">
        <v>88</v>
      </c>
      <c r="F81" s="22">
        <v>8000</v>
      </c>
      <c r="G81" s="5" t="s">
        <v>58</v>
      </c>
      <c r="H81" s="2" t="s">
        <v>34</v>
      </c>
    </row>
    <row r="82" spans="1:8" ht="43.5" customHeight="1" x14ac:dyDescent="0.25">
      <c r="A82" s="3" t="s">
        <v>68</v>
      </c>
      <c r="B82" s="4" t="s">
        <v>69</v>
      </c>
      <c r="C82" s="5" t="s">
        <v>20</v>
      </c>
      <c r="D82" s="5" t="s">
        <v>89</v>
      </c>
      <c r="E82" s="31" t="s">
        <v>72</v>
      </c>
      <c r="F82" s="30">
        <f>10000+126</f>
        <v>10126</v>
      </c>
      <c r="G82" s="5" t="s">
        <v>58</v>
      </c>
      <c r="H82" s="2" t="s">
        <v>34</v>
      </c>
    </row>
    <row r="83" spans="1:8" ht="43.5" customHeight="1" x14ac:dyDescent="0.25">
      <c r="A83" s="3" t="s">
        <v>68</v>
      </c>
      <c r="B83" s="4" t="s">
        <v>69</v>
      </c>
      <c r="C83" s="5" t="s">
        <v>20</v>
      </c>
      <c r="D83" s="5" t="s">
        <v>73</v>
      </c>
      <c r="E83" s="31" t="s">
        <v>74</v>
      </c>
      <c r="F83" s="22">
        <v>15000</v>
      </c>
      <c r="G83" s="5" t="s">
        <v>219</v>
      </c>
      <c r="H83" s="2" t="s">
        <v>201</v>
      </c>
    </row>
    <row r="84" spans="1:8" ht="43.5" customHeight="1" x14ac:dyDescent="0.25">
      <c r="A84" s="3" t="s">
        <v>68</v>
      </c>
      <c r="B84" s="4" t="s">
        <v>69</v>
      </c>
      <c r="C84" s="5" t="s">
        <v>20</v>
      </c>
      <c r="D84" s="5" t="s">
        <v>303</v>
      </c>
      <c r="E84" s="31" t="s">
        <v>304</v>
      </c>
      <c r="F84" s="30">
        <f>10000-225</f>
        <v>9775</v>
      </c>
      <c r="G84" s="5" t="s">
        <v>305</v>
      </c>
      <c r="H84" s="2" t="s">
        <v>325</v>
      </c>
    </row>
    <row r="85" spans="1:8" ht="43.5" customHeight="1" x14ac:dyDescent="0.25">
      <c r="A85" s="3" t="s">
        <v>68</v>
      </c>
      <c r="B85" s="4" t="s">
        <v>69</v>
      </c>
      <c r="C85" s="5" t="s">
        <v>20</v>
      </c>
      <c r="D85" s="5" t="s">
        <v>303</v>
      </c>
      <c r="E85" s="31" t="s">
        <v>304</v>
      </c>
      <c r="F85" s="30">
        <f>7000-1115</f>
        <v>5885</v>
      </c>
      <c r="G85" s="5" t="s">
        <v>306</v>
      </c>
      <c r="H85" s="2" t="s">
        <v>325</v>
      </c>
    </row>
    <row r="86" spans="1:8" ht="43.5" customHeight="1" x14ac:dyDescent="0.25">
      <c r="A86" s="3" t="s">
        <v>68</v>
      </c>
      <c r="B86" s="4" t="s">
        <v>69</v>
      </c>
      <c r="C86" s="5" t="s">
        <v>20</v>
      </c>
      <c r="D86" s="5" t="s">
        <v>79</v>
      </c>
      <c r="E86" s="31" t="s">
        <v>80</v>
      </c>
      <c r="F86" s="22">
        <v>203</v>
      </c>
      <c r="G86" s="5" t="s">
        <v>307</v>
      </c>
      <c r="H86" s="2" t="s">
        <v>325</v>
      </c>
    </row>
    <row r="87" spans="1:8" ht="43.5" customHeight="1" x14ac:dyDescent="0.25">
      <c r="A87" s="3" t="s">
        <v>68</v>
      </c>
      <c r="B87" s="4" t="s">
        <v>69</v>
      </c>
      <c r="C87" s="5" t="s">
        <v>20</v>
      </c>
      <c r="D87" s="5" t="s">
        <v>89</v>
      </c>
      <c r="E87" s="31" t="s">
        <v>72</v>
      </c>
      <c r="F87" s="22">
        <v>140</v>
      </c>
      <c r="G87" s="5" t="s">
        <v>307</v>
      </c>
      <c r="H87" s="2" t="s">
        <v>325</v>
      </c>
    </row>
    <row r="88" spans="1:8" ht="43.5" customHeight="1" x14ac:dyDescent="0.25">
      <c r="A88" s="3" t="s">
        <v>129</v>
      </c>
      <c r="B88" s="4" t="s">
        <v>130</v>
      </c>
      <c r="C88" s="5" t="s">
        <v>20</v>
      </c>
      <c r="D88" s="5" t="s">
        <v>131</v>
      </c>
      <c r="E88" s="31" t="s">
        <v>132</v>
      </c>
      <c r="F88" s="22">
        <v>16979</v>
      </c>
      <c r="G88" s="5" t="s">
        <v>139</v>
      </c>
      <c r="H88" s="2" t="s">
        <v>34</v>
      </c>
    </row>
    <row r="89" spans="1:8" ht="43.5" customHeight="1" x14ac:dyDescent="0.25">
      <c r="A89" s="3" t="s">
        <v>129</v>
      </c>
      <c r="B89" s="4" t="s">
        <v>130</v>
      </c>
      <c r="C89" s="5" t="s">
        <v>20</v>
      </c>
      <c r="D89" s="5" t="s">
        <v>133</v>
      </c>
      <c r="E89" s="31" t="s">
        <v>134</v>
      </c>
      <c r="F89" s="22">
        <v>21546</v>
      </c>
      <c r="G89" s="5" t="s">
        <v>33</v>
      </c>
      <c r="H89" s="2" t="s">
        <v>34</v>
      </c>
    </row>
    <row r="90" spans="1:8" ht="43.5" customHeight="1" x14ac:dyDescent="0.25">
      <c r="A90" s="3" t="s">
        <v>129</v>
      </c>
      <c r="B90" s="4" t="s">
        <v>130</v>
      </c>
      <c r="C90" s="5" t="s">
        <v>20</v>
      </c>
      <c r="D90" s="5" t="s">
        <v>135</v>
      </c>
      <c r="E90" s="31" t="s">
        <v>136</v>
      </c>
      <c r="F90" s="30">
        <f>4500-154</f>
        <v>4346</v>
      </c>
      <c r="G90" s="5" t="s">
        <v>33</v>
      </c>
      <c r="H90" s="2" t="s">
        <v>34</v>
      </c>
    </row>
    <row r="91" spans="1:8" ht="43.5" customHeight="1" x14ac:dyDescent="0.25">
      <c r="A91" s="3" t="s">
        <v>129</v>
      </c>
      <c r="B91" s="4" t="s">
        <v>130</v>
      </c>
      <c r="C91" s="5" t="s">
        <v>20</v>
      </c>
      <c r="D91" s="5" t="s">
        <v>137</v>
      </c>
      <c r="E91" s="31" t="s">
        <v>138</v>
      </c>
      <c r="F91" s="30">
        <f>2360-11</f>
        <v>2349</v>
      </c>
      <c r="G91" s="5" t="s">
        <v>33</v>
      </c>
      <c r="H91" s="2" t="s">
        <v>34</v>
      </c>
    </row>
    <row r="92" spans="1:8" ht="43.5" customHeight="1" x14ac:dyDescent="0.25">
      <c r="A92" s="3" t="s">
        <v>129</v>
      </c>
      <c r="B92" s="4" t="s">
        <v>130</v>
      </c>
      <c r="C92" s="5" t="s">
        <v>180</v>
      </c>
      <c r="D92" s="5" t="s">
        <v>220</v>
      </c>
      <c r="E92" s="31" t="s">
        <v>221</v>
      </c>
      <c r="F92" s="22">
        <v>31047</v>
      </c>
      <c r="G92" s="5" t="s">
        <v>223</v>
      </c>
      <c r="H92" s="2" t="s">
        <v>201</v>
      </c>
    </row>
    <row r="93" spans="1:8" ht="43.5" customHeight="1" x14ac:dyDescent="0.25">
      <c r="A93" s="3" t="s">
        <v>129</v>
      </c>
      <c r="B93" s="4" t="s">
        <v>130</v>
      </c>
      <c r="C93" s="5" t="s">
        <v>180</v>
      </c>
      <c r="D93" s="5" t="s">
        <v>222</v>
      </c>
      <c r="E93" s="31" t="s">
        <v>221</v>
      </c>
      <c r="F93" s="22">
        <v>4120</v>
      </c>
      <c r="G93" s="5" t="s">
        <v>224</v>
      </c>
      <c r="H93" s="2" t="s">
        <v>201</v>
      </c>
    </row>
    <row r="94" spans="1:8" ht="43.5" customHeight="1" x14ac:dyDescent="0.25">
      <c r="A94" s="3" t="s">
        <v>129</v>
      </c>
      <c r="B94" s="4" t="s">
        <v>130</v>
      </c>
      <c r="C94" s="5" t="s">
        <v>20</v>
      </c>
      <c r="D94" s="5" t="s">
        <v>253</v>
      </c>
      <c r="E94" s="31" t="s">
        <v>254</v>
      </c>
      <c r="F94" s="22">
        <v>3270</v>
      </c>
      <c r="G94" s="5" t="s">
        <v>308</v>
      </c>
      <c r="H94" s="2" t="s">
        <v>325</v>
      </c>
    </row>
    <row r="95" spans="1:8" ht="43.5" customHeight="1" x14ac:dyDescent="0.25">
      <c r="A95" s="3" t="s">
        <v>129</v>
      </c>
      <c r="B95" s="4" t="s">
        <v>130</v>
      </c>
      <c r="C95" s="5" t="s">
        <v>180</v>
      </c>
      <c r="D95" s="5" t="s">
        <v>309</v>
      </c>
      <c r="E95" s="31" t="s">
        <v>310</v>
      </c>
      <c r="F95" s="22">
        <v>37984</v>
      </c>
      <c r="G95" s="5" t="s">
        <v>311</v>
      </c>
      <c r="H95" s="2" t="s">
        <v>325</v>
      </c>
    </row>
    <row r="96" spans="1:8" ht="43.5" customHeight="1" x14ac:dyDescent="0.25">
      <c r="A96" s="3" t="s">
        <v>92</v>
      </c>
      <c r="B96" s="4" t="s">
        <v>93</v>
      </c>
      <c r="C96" s="5" t="s">
        <v>20</v>
      </c>
      <c r="D96" s="5" t="s">
        <v>94</v>
      </c>
      <c r="E96" s="31" t="s">
        <v>95</v>
      </c>
      <c r="F96" s="22">
        <v>3050</v>
      </c>
      <c r="G96" s="5" t="s">
        <v>104</v>
      </c>
      <c r="H96" s="2" t="s">
        <v>34</v>
      </c>
    </row>
    <row r="97" spans="1:8" ht="43.5" customHeight="1" x14ac:dyDescent="0.25">
      <c r="A97" s="3" t="s">
        <v>92</v>
      </c>
      <c r="B97" s="4" t="s">
        <v>93</v>
      </c>
      <c r="C97" s="5" t="s">
        <v>20</v>
      </c>
      <c r="D97" s="5" t="s">
        <v>96</v>
      </c>
      <c r="E97" s="31" t="s">
        <v>97</v>
      </c>
      <c r="F97" s="22">
        <v>13000</v>
      </c>
      <c r="G97" s="5" t="s">
        <v>105</v>
      </c>
      <c r="H97" s="2" t="s">
        <v>34</v>
      </c>
    </row>
    <row r="98" spans="1:8" ht="43.5" customHeight="1" x14ac:dyDescent="0.25">
      <c r="A98" s="3" t="s">
        <v>92</v>
      </c>
      <c r="B98" s="4" t="s">
        <v>93</v>
      </c>
      <c r="C98" s="5" t="s">
        <v>20</v>
      </c>
      <c r="D98" s="5" t="s">
        <v>98</v>
      </c>
      <c r="E98" s="31" t="s">
        <v>99</v>
      </c>
      <c r="F98" s="22">
        <v>17010</v>
      </c>
      <c r="G98" s="5" t="s">
        <v>106</v>
      </c>
      <c r="H98" s="2" t="s">
        <v>34</v>
      </c>
    </row>
    <row r="99" spans="1:8" ht="43.5" customHeight="1" x14ac:dyDescent="0.25">
      <c r="A99" s="3" t="s">
        <v>92</v>
      </c>
      <c r="B99" s="4" t="s">
        <v>93</v>
      </c>
      <c r="C99" s="5" t="s">
        <v>20</v>
      </c>
      <c r="D99" s="5" t="s">
        <v>100</v>
      </c>
      <c r="E99" s="31" t="s">
        <v>101</v>
      </c>
      <c r="F99" s="30">
        <f>6224-76</f>
        <v>6148</v>
      </c>
      <c r="G99" s="5" t="s">
        <v>107</v>
      </c>
      <c r="H99" s="2" t="s">
        <v>34</v>
      </c>
    </row>
    <row r="100" spans="1:8" ht="43.5" customHeight="1" x14ac:dyDescent="0.25">
      <c r="A100" s="3" t="s">
        <v>92</v>
      </c>
      <c r="B100" s="4" t="s">
        <v>93</v>
      </c>
      <c r="C100" s="5" t="s">
        <v>20</v>
      </c>
      <c r="D100" s="5" t="s">
        <v>100</v>
      </c>
      <c r="E100" s="31" t="s">
        <v>101</v>
      </c>
      <c r="F100" s="30">
        <f>9971+810</f>
        <v>10781</v>
      </c>
      <c r="G100" s="5" t="s">
        <v>108</v>
      </c>
      <c r="H100" s="2" t="s">
        <v>34</v>
      </c>
    </row>
    <row r="101" spans="1:8" ht="43.5" customHeight="1" x14ac:dyDescent="0.25">
      <c r="A101" s="3" t="s">
        <v>92</v>
      </c>
      <c r="B101" s="4" t="s">
        <v>93</v>
      </c>
      <c r="C101" s="5" t="s">
        <v>20</v>
      </c>
      <c r="D101" s="5" t="s">
        <v>102</v>
      </c>
      <c r="E101" s="31" t="s">
        <v>103</v>
      </c>
      <c r="F101" s="22">
        <v>3260</v>
      </c>
      <c r="G101" s="5" t="s">
        <v>58</v>
      </c>
      <c r="H101" s="2" t="s">
        <v>34</v>
      </c>
    </row>
    <row r="102" spans="1:8" ht="43.5" customHeight="1" x14ac:dyDescent="0.25">
      <c r="A102" s="3" t="s">
        <v>92</v>
      </c>
      <c r="B102" s="4" t="s">
        <v>93</v>
      </c>
      <c r="C102" s="5" t="s">
        <v>20</v>
      </c>
      <c r="D102" s="5" t="s">
        <v>94</v>
      </c>
      <c r="E102" s="31" t="s">
        <v>95</v>
      </c>
      <c r="F102" s="22">
        <v>3954</v>
      </c>
      <c r="G102" s="5" t="s">
        <v>231</v>
      </c>
      <c r="H102" s="2" t="s">
        <v>201</v>
      </c>
    </row>
    <row r="103" spans="1:8" ht="43.5" customHeight="1" x14ac:dyDescent="0.25">
      <c r="A103" s="3" t="s">
        <v>92</v>
      </c>
      <c r="B103" s="4" t="s">
        <v>93</v>
      </c>
      <c r="C103" s="5" t="s">
        <v>37</v>
      </c>
      <c r="D103" s="5" t="s">
        <v>225</v>
      </c>
      <c r="E103" s="31" t="s">
        <v>226</v>
      </c>
      <c r="F103" s="30">
        <f>25500-4275</f>
        <v>21225</v>
      </c>
      <c r="G103" s="5" t="s">
        <v>232</v>
      </c>
      <c r="H103" s="2" t="s">
        <v>201</v>
      </c>
    </row>
    <row r="104" spans="1:8" ht="43.5" customHeight="1" x14ac:dyDescent="0.25">
      <c r="A104" s="3" t="s">
        <v>92</v>
      </c>
      <c r="B104" s="4" t="s">
        <v>93</v>
      </c>
      <c r="C104" s="5" t="s">
        <v>37</v>
      </c>
      <c r="D104" s="5" t="s">
        <v>225</v>
      </c>
      <c r="E104" s="31" t="s">
        <v>226</v>
      </c>
      <c r="F104" s="30">
        <f>17928-3286</f>
        <v>14642</v>
      </c>
      <c r="G104" s="5" t="s">
        <v>233</v>
      </c>
      <c r="H104" s="2" t="s">
        <v>201</v>
      </c>
    </row>
    <row r="105" spans="1:8" ht="43.5" customHeight="1" x14ac:dyDescent="0.25">
      <c r="A105" s="3" t="s">
        <v>92</v>
      </c>
      <c r="B105" s="4" t="s">
        <v>93</v>
      </c>
      <c r="C105" s="5" t="s">
        <v>20</v>
      </c>
      <c r="D105" s="5" t="s">
        <v>227</v>
      </c>
      <c r="E105" s="31" t="s">
        <v>228</v>
      </c>
      <c r="F105" s="22">
        <v>7556</v>
      </c>
      <c r="G105" s="5" t="s">
        <v>58</v>
      </c>
      <c r="H105" s="2" t="s">
        <v>201</v>
      </c>
    </row>
    <row r="106" spans="1:8" ht="43.5" customHeight="1" x14ac:dyDescent="0.25">
      <c r="A106" s="3" t="s">
        <v>92</v>
      </c>
      <c r="B106" s="4" t="s">
        <v>93</v>
      </c>
      <c r="C106" s="5" t="s">
        <v>20</v>
      </c>
      <c r="D106" s="5" t="s">
        <v>229</v>
      </c>
      <c r="E106" s="31" t="s">
        <v>226</v>
      </c>
      <c r="F106" s="30">
        <f>10000-353</f>
        <v>9647</v>
      </c>
      <c r="G106" s="5" t="s">
        <v>58</v>
      </c>
      <c r="H106" s="2" t="s">
        <v>201</v>
      </c>
    </row>
    <row r="107" spans="1:8" ht="43.5" customHeight="1" x14ac:dyDescent="0.25">
      <c r="A107" s="3" t="s">
        <v>92</v>
      </c>
      <c r="B107" s="4" t="s">
        <v>93</v>
      </c>
      <c r="C107" s="5" t="s">
        <v>159</v>
      </c>
      <c r="D107" s="5" t="s">
        <v>230</v>
      </c>
      <c r="E107" s="31" t="s">
        <v>226</v>
      </c>
      <c r="F107" s="22">
        <v>2960</v>
      </c>
      <c r="G107" s="5" t="s">
        <v>234</v>
      </c>
      <c r="H107" s="2" t="s">
        <v>201</v>
      </c>
    </row>
    <row r="108" spans="1:8" ht="43.5" customHeight="1" x14ac:dyDescent="0.25">
      <c r="A108" s="3" t="s">
        <v>92</v>
      </c>
      <c r="B108" s="4" t="s">
        <v>93</v>
      </c>
      <c r="C108" s="5" t="s">
        <v>20</v>
      </c>
      <c r="D108" s="5" t="s">
        <v>94</v>
      </c>
      <c r="E108" s="31" t="s">
        <v>95</v>
      </c>
      <c r="F108" s="22">
        <v>3750</v>
      </c>
      <c r="G108" s="5" t="s">
        <v>312</v>
      </c>
      <c r="H108" s="2" t="s">
        <v>325</v>
      </c>
    </row>
    <row r="109" spans="1:8" ht="43.5" customHeight="1" x14ac:dyDescent="0.25">
      <c r="A109" s="3" t="s">
        <v>92</v>
      </c>
      <c r="B109" s="4" t="s">
        <v>93</v>
      </c>
      <c r="C109" s="5" t="s">
        <v>70</v>
      </c>
      <c r="D109" s="5" t="s">
        <v>313</v>
      </c>
      <c r="E109" s="31" t="s">
        <v>95</v>
      </c>
      <c r="F109" s="22">
        <v>3505</v>
      </c>
      <c r="G109" s="5" t="s">
        <v>314</v>
      </c>
      <c r="H109" s="2" t="s">
        <v>325</v>
      </c>
    </row>
    <row r="110" spans="1:8" ht="43.5" customHeight="1" x14ac:dyDescent="0.25">
      <c r="A110" s="3" t="s">
        <v>92</v>
      </c>
      <c r="B110" s="4" t="s">
        <v>93</v>
      </c>
      <c r="C110" s="5" t="s">
        <v>20</v>
      </c>
      <c r="D110" s="5" t="s">
        <v>229</v>
      </c>
      <c r="E110" s="31" t="s">
        <v>226</v>
      </c>
      <c r="F110" s="22">
        <v>3016</v>
      </c>
      <c r="G110" s="5" t="s">
        <v>315</v>
      </c>
      <c r="H110" s="2" t="s">
        <v>325</v>
      </c>
    </row>
    <row r="111" spans="1:8" ht="43.5" customHeight="1" x14ac:dyDescent="0.25">
      <c r="A111" s="3" t="s">
        <v>92</v>
      </c>
      <c r="B111" s="4" t="s">
        <v>93</v>
      </c>
      <c r="C111" s="5" t="s">
        <v>20</v>
      </c>
      <c r="D111" s="5" t="s">
        <v>229</v>
      </c>
      <c r="E111" s="31" t="s">
        <v>226</v>
      </c>
      <c r="F111" s="22">
        <f>2600</f>
        <v>2600</v>
      </c>
      <c r="G111" s="5" t="s">
        <v>316</v>
      </c>
      <c r="H111" s="2" t="s">
        <v>325</v>
      </c>
    </row>
    <row r="112" spans="1:8" ht="43.5" customHeight="1" x14ac:dyDescent="0.25">
      <c r="A112" s="3" t="s">
        <v>92</v>
      </c>
      <c r="B112" s="4" t="s">
        <v>93</v>
      </c>
      <c r="C112" s="5" t="s">
        <v>20</v>
      </c>
      <c r="D112" s="5" t="s">
        <v>229</v>
      </c>
      <c r="E112" s="31" t="s">
        <v>226</v>
      </c>
      <c r="F112" s="22">
        <f>868</f>
        <v>868</v>
      </c>
      <c r="G112" s="5" t="s">
        <v>316</v>
      </c>
      <c r="H112" s="2" t="s">
        <v>325</v>
      </c>
    </row>
    <row r="113" spans="1:8" ht="43.5" customHeight="1" x14ac:dyDescent="0.25">
      <c r="A113" s="3" t="s">
        <v>92</v>
      </c>
      <c r="B113" s="4" t="s">
        <v>93</v>
      </c>
      <c r="C113" s="5" t="s">
        <v>20</v>
      </c>
      <c r="D113" s="5" t="s">
        <v>94</v>
      </c>
      <c r="E113" s="31" t="s">
        <v>95</v>
      </c>
      <c r="F113" s="30">
        <f>1488+76+165</f>
        <v>1729</v>
      </c>
      <c r="G113" s="5" t="s">
        <v>317</v>
      </c>
      <c r="H113" s="2" t="s">
        <v>325</v>
      </c>
    </row>
    <row r="114" spans="1:8" ht="43.5" customHeight="1" x14ac:dyDescent="0.25">
      <c r="A114" s="3" t="s">
        <v>109</v>
      </c>
      <c r="B114" s="4" t="s">
        <v>110</v>
      </c>
      <c r="C114" s="5" t="s">
        <v>20</v>
      </c>
      <c r="D114" s="5" t="s">
        <v>111</v>
      </c>
      <c r="E114" s="31" t="s">
        <v>112</v>
      </c>
      <c r="F114" s="22">
        <v>14700</v>
      </c>
      <c r="G114" s="5" t="s">
        <v>123</v>
      </c>
      <c r="H114" s="2" t="s">
        <v>34</v>
      </c>
    </row>
    <row r="115" spans="1:8" ht="43.5" customHeight="1" x14ac:dyDescent="0.25">
      <c r="A115" s="3" t="s">
        <v>109</v>
      </c>
      <c r="B115" s="4" t="s">
        <v>110</v>
      </c>
      <c r="C115" s="5" t="s">
        <v>20</v>
      </c>
      <c r="D115" s="5" t="s">
        <v>113</v>
      </c>
      <c r="E115" s="31" t="s">
        <v>114</v>
      </c>
      <c r="F115" s="30">
        <f>3810+809-8</f>
        <v>4611</v>
      </c>
      <c r="G115" s="5" t="s">
        <v>124</v>
      </c>
      <c r="H115" s="2" t="s">
        <v>34</v>
      </c>
    </row>
    <row r="116" spans="1:8" ht="43.5" customHeight="1" x14ac:dyDescent="0.25">
      <c r="A116" s="3" t="s">
        <v>109</v>
      </c>
      <c r="B116" s="4" t="s">
        <v>110</v>
      </c>
      <c r="C116" s="5" t="s">
        <v>20</v>
      </c>
      <c r="D116" s="5" t="s">
        <v>115</v>
      </c>
      <c r="E116" s="31" t="s">
        <v>116</v>
      </c>
      <c r="F116" s="30">
        <f>15500-500</f>
        <v>15000</v>
      </c>
      <c r="G116" s="5" t="s">
        <v>123</v>
      </c>
      <c r="H116" s="2" t="s">
        <v>34</v>
      </c>
    </row>
    <row r="117" spans="1:8" ht="43.5" customHeight="1" x14ac:dyDescent="0.25">
      <c r="A117" s="3" t="s">
        <v>109</v>
      </c>
      <c r="B117" s="4" t="s">
        <v>110</v>
      </c>
      <c r="C117" s="5" t="s">
        <v>117</v>
      </c>
      <c r="D117" s="5" t="s">
        <v>118</v>
      </c>
      <c r="E117" s="31" t="s">
        <v>119</v>
      </c>
      <c r="F117" s="22">
        <v>3988</v>
      </c>
      <c r="G117" s="5" t="s">
        <v>125</v>
      </c>
      <c r="H117" s="2" t="s">
        <v>34</v>
      </c>
    </row>
    <row r="118" spans="1:8" ht="43.5" customHeight="1" x14ac:dyDescent="0.25">
      <c r="A118" s="3" t="s">
        <v>109</v>
      </c>
      <c r="B118" s="4" t="s">
        <v>110</v>
      </c>
      <c r="C118" s="5" t="s">
        <v>20</v>
      </c>
      <c r="D118" s="5" t="s">
        <v>120</v>
      </c>
      <c r="E118" s="31" t="s">
        <v>119</v>
      </c>
      <c r="F118" s="22">
        <v>11010</v>
      </c>
      <c r="G118" s="5" t="s">
        <v>126</v>
      </c>
      <c r="H118" s="2" t="s">
        <v>34</v>
      </c>
    </row>
    <row r="119" spans="1:8" ht="43.5" customHeight="1" x14ac:dyDescent="0.25">
      <c r="A119" s="3" t="s">
        <v>109</v>
      </c>
      <c r="B119" s="4" t="s">
        <v>110</v>
      </c>
      <c r="C119" s="5" t="s">
        <v>20</v>
      </c>
      <c r="D119" s="5" t="s">
        <v>111</v>
      </c>
      <c r="E119" s="31" t="s">
        <v>112</v>
      </c>
      <c r="F119" s="30">
        <f>12854+446</f>
        <v>13300</v>
      </c>
      <c r="G119" s="5" t="s">
        <v>126</v>
      </c>
      <c r="H119" s="2" t="s">
        <v>34</v>
      </c>
    </row>
    <row r="120" spans="1:8" ht="43.5" customHeight="1" x14ac:dyDescent="0.25">
      <c r="A120" s="3" t="s">
        <v>109</v>
      </c>
      <c r="B120" s="4" t="s">
        <v>110</v>
      </c>
      <c r="C120" s="5" t="s">
        <v>20</v>
      </c>
      <c r="D120" s="5" t="s">
        <v>113</v>
      </c>
      <c r="E120" s="31" t="s">
        <v>114</v>
      </c>
      <c r="F120" s="30">
        <f>3245+660-17</f>
        <v>3888</v>
      </c>
      <c r="G120" s="5" t="s">
        <v>127</v>
      </c>
      <c r="H120" s="2" t="s">
        <v>34</v>
      </c>
    </row>
    <row r="121" spans="1:8" ht="43.5" customHeight="1" x14ac:dyDescent="0.25">
      <c r="A121" s="3" t="s">
        <v>109</v>
      </c>
      <c r="B121" s="4" t="s">
        <v>110</v>
      </c>
      <c r="C121" s="5" t="s">
        <v>20</v>
      </c>
      <c r="D121" s="5" t="s">
        <v>121</v>
      </c>
      <c r="E121" s="31" t="s">
        <v>122</v>
      </c>
      <c r="F121" s="30">
        <f>19861-1647</f>
        <v>18214</v>
      </c>
      <c r="G121" s="5" t="s">
        <v>128</v>
      </c>
      <c r="H121" s="2" t="s">
        <v>34</v>
      </c>
    </row>
    <row r="122" spans="1:8" ht="43.5" customHeight="1" x14ac:dyDescent="0.25">
      <c r="A122" s="3" t="s">
        <v>109</v>
      </c>
      <c r="B122" s="4" t="s">
        <v>110</v>
      </c>
      <c r="C122" s="5" t="s">
        <v>117</v>
      </c>
      <c r="D122" s="5" t="s">
        <v>118</v>
      </c>
      <c r="E122" s="31" t="s">
        <v>119</v>
      </c>
      <c r="F122" s="30">
        <f>12854-47</f>
        <v>12807</v>
      </c>
      <c r="G122" s="5" t="s">
        <v>128</v>
      </c>
      <c r="H122" s="2" t="s">
        <v>34</v>
      </c>
    </row>
    <row r="123" spans="1:8" ht="43.5" customHeight="1" x14ac:dyDescent="0.25">
      <c r="A123" s="3" t="s">
        <v>109</v>
      </c>
      <c r="B123" s="4" t="s">
        <v>110</v>
      </c>
      <c r="C123" s="5" t="s">
        <v>20</v>
      </c>
      <c r="D123" s="5" t="s">
        <v>121</v>
      </c>
      <c r="E123" s="31" t="s">
        <v>122</v>
      </c>
      <c r="F123" s="22">
        <v>16000</v>
      </c>
      <c r="G123" s="5" t="s">
        <v>123</v>
      </c>
      <c r="H123" s="2" t="s">
        <v>34</v>
      </c>
    </row>
    <row r="124" spans="1:8" ht="43.5" customHeight="1" x14ac:dyDescent="0.25">
      <c r="A124" s="3" t="s">
        <v>109</v>
      </c>
      <c r="B124" s="4" t="s">
        <v>110</v>
      </c>
      <c r="C124" s="5" t="s">
        <v>20</v>
      </c>
      <c r="D124" s="5" t="s">
        <v>113</v>
      </c>
      <c r="E124" s="31" t="s">
        <v>114</v>
      </c>
      <c r="F124" s="22">
        <v>1876</v>
      </c>
      <c r="G124" s="5" t="s">
        <v>235</v>
      </c>
      <c r="H124" s="2" t="s">
        <v>201</v>
      </c>
    </row>
    <row r="125" spans="1:8" ht="43.5" customHeight="1" x14ac:dyDescent="0.25">
      <c r="A125" s="3" t="s">
        <v>109</v>
      </c>
      <c r="B125" s="4" t="s">
        <v>110</v>
      </c>
      <c r="C125" s="5" t="s">
        <v>20</v>
      </c>
      <c r="D125" s="5" t="s">
        <v>113</v>
      </c>
      <c r="E125" s="31" t="s">
        <v>114</v>
      </c>
      <c r="F125" s="30">
        <f>13350-3</f>
        <v>13347</v>
      </c>
      <c r="G125" s="5" t="s">
        <v>126</v>
      </c>
      <c r="H125" s="2" t="s">
        <v>201</v>
      </c>
    </row>
    <row r="126" spans="1:8" ht="43.5" customHeight="1" x14ac:dyDescent="0.25">
      <c r="A126" s="3" t="s">
        <v>109</v>
      </c>
      <c r="B126" s="4" t="s">
        <v>110</v>
      </c>
      <c r="C126" s="5" t="s">
        <v>20</v>
      </c>
      <c r="D126" s="5" t="s">
        <v>236</v>
      </c>
      <c r="E126" s="31" t="s">
        <v>237</v>
      </c>
      <c r="F126" s="22">
        <v>19281</v>
      </c>
      <c r="G126" s="5" t="s">
        <v>126</v>
      </c>
      <c r="H126" s="2" t="s">
        <v>201</v>
      </c>
    </row>
    <row r="127" spans="1:8" ht="43.5" customHeight="1" x14ac:dyDescent="0.25">
      <c r="A127" s="3" t="s">
        <v>109</v>
      </c>
      <c r="B127" s="4" t="s">
        <v>110</v>
      </c>
      <c r="C127" s="5" t="s">
        <v>20</v>
      </c>
      <c r="D127" s="5" t="s">
        <v>115</v>
      </c>
      <c r="E127" s="31" t="s">
        <v>116</v>
      </c>
      <c r="F127" s="30">
        <f>2143+167</f>
        <v>2310</v>
      </c>
      <c r="G127" s="5" t="s">
        <v>127</v>
      </c>
      <c r="H127" s="2" t="s">
        <v>201</v>
      </c>
    </row>
    <row r="128" spans="1:8" ht="43.5" customHeight="1" x14ac:dyDescent="0.25">
      <c r="A128" s="3" t="s">
        <v>109</v>
      </c>
      <c r="B128" s="4" t="s">
        <v>110</v>
      </c>
      <c r="C128" s="5" t="s">
        <v>20</v>
      </c>
      <c r="D128" s="5" t="s">
        <v>238</v>
      </c>
      <c r="E128" s="31" t="s">
        <v>239</v>
      </c>
      <c r="F128" s="22">
        <v>5192</v>
      </c>
      <c r="G128" s="5" t="s">
        <v>126</v>
      </c>
      <c r="H128" s="2" t="s">
        <v>201</v>
      </c>
    </row>
    <row r="129" spans="1:8" ht="43.5" customHeight="1" x14ac:dyDescent="0.25">
      <c r="A129" s="3" t="s">
        <v>109</v>
      </c>
      <c r="B129" s="4" t="s">
        <v>110</v>
      </c>
      <c r="C129" s="5" t="s">
        <v>20</v>
      </c>
      <c r="D129" s="5" t="s">
        <v>120</v>
      </c>
      <c r="E129" s="31" t="s">
        <v>119</v>
      </c>
      <c r="F129" s="22">
        <v>15000</v>
      </c>
      <c r="G129" s="5" t="s">
        <v>126</v>
      </c>
      <c r="H129" s="2" t="s">
        <v>201</v>
      </c>
    </row>
    <row r="130" spans="1:8" ht="43.5" customHeight="1" x14ac:dyDescent="0.25">
      <c r="A130" s="3" t="s">
        <v>109</v>
      </c>
      <c r="B130" s="4" t="s">
        <v>110</v>
      </c>
      <c r="C130" s="5" t="s">
        <v>20</v>
      </c>
      <c r="D130" s="5" t="s">
        <v>113</v>
      </c>
      <c r="E130" s="31" t="s">
        <v>114</v>
      </c>
      <c r="F130" s="22">
        <v>3629</v>
      </c>
      <c r="G130" s="5" t="s">
        <v>240</v>
      </c>
      <c r="H130" s="2" t="s">
        <v>201</v>
      </c>
    </row>
    <row r="131" spans="1:8" ht="43.5" customHeight="1" x14ac:dyDescent="0.25">
      <c r="A131" s="3" t="s">
        <v>109</v>
      </c>
      <c r="B131" s="4" t="s">
        <v>110</v>
      </c>
      <c r="C131" s="5" t="s">
        <v>20</v>
      </c>
      <c r="D131" s="5" t="s">
        <v>113</v>
      </c>
      <c r="E131" s="31" t="s">
        <v>114</v>
      </c>
      <c r="F131" s="22">
        <v>2650</v>
      </c>
      <c r="G131" s="5" t="s">
        <v>318</v>
      </c>
      <c r="H131" s="2" t="s">
        <v>325</v>
      </c>
    </row>
    <row r="132" spans="1:8" ht="43.5" customHeight="1" x14ac:dyDescent="0.25">
      <c r="A132" s="3" t="s">
        <v>109</v>
      </c>
      <c r="B132" s="4" t="s">
        <v>110</v>
      </c>
      <c r="C132" s="5" t="s">
        <v>20</v>
      </c>
      <c r="D132" s="5" t="s">
        <v>238</v>
      </c>
      <c r="E132" s="31" t="s">
        <v>239</v>
      </c>
      <c r="F132" s="22">
        <v>1022</v>
      </c>
      <c r="G132" s="5" t="s">
        <v>319</v>
      </c>
      <c r="H132" s="2" t="s">
        <v>325</v>
      </c>
    </row>
    <row r="133" spans="1:8" ht="43.5" customHeight="1" x14ac:dyDescent="0.25">
      <c r="A133" s="3" t="s">
        <v>109</v>
      </c>
      <c r="B133" s="4" t="s">
        <v>110</v>
      </c>
      <c r="C133" s="5" t="s">
        <v>20</v>
      </c>
      <c r="D133" s="5" t="s">
        <v>236</v>
      </c>
      <c r="E133" s="31" t="s">
        <v>237</v>
      </c>
      <c r="F133" s="30">
        <f>3265-7</f>
        <v>3258</v>
      </c>
      <c r="G133" s="5" t="s">
        <v>319</v>
      </c>
      <c r="H133" s="2" t="s">
        <v>325</v>
      </c>
    </row>
    <row r="134" spans="1:8" ht="43.5" customHeight="1" x14ac:dyDescent="0.25">
      <c r="A134" s="3" t="s">
        <v>109</v>
      </c>
      <c r="B134" s="4" t="s">
        <v>110</v>
      </c>
      <c r="C134" s="5" t="s">
        <v>289</v>
      </c>
      <c r="D134" s="5" t="s">
        <v>320</v>
      </c>
      <c r="E134" s="31" t="s">
        <v>237</v>
      </c>
      <c r="F134" s="22">
        <v>4230</v>
      </c>
      <c r="G134" s="5" t="s">
        <v>321</v>
      </c>
      <c r="H134" s="2" t="s">
        <v>325</v>
      </c>
    </row>
    <row r="135" spans="1:8" ht="43.5" customHeight="1" x14ac:dyDescent="0.25">
      <c r="A135" s="3" t="s">
        <v>109</v>
      </c>
      <c r="B135" s="4" t="s">
        <v>110</v>
      </c>
      <c r="C135" s="5" t="s">
        <v>70</v>
      </c>
      <c r="D135" s="5" t="s">
        <v>322</v>
      </c>
      <c r="E135" s="31" t="s">
        <v>323</v>
      </c>
      <c r="F135" s="30">
        <f>17387-562</f>
        <v>16825</v>
      </c>
      <c r="G135" s="5" t="s">
        <v>324</v>
      </c>
      <c r="H135" s="2" t="s">
        <v>325</v>
      </c>
    </row>
    <row r="136" spans="1:8" ht="29.45" customHeight="1" x14ac:dyDescent="0.25">
      <c r="A136" s="36" t="s">
        <v>11</v>
      </c>
      <c r="B136" s="36"/>
      <c r="C136" s="36"/>
      <c r="D136" s="36"/>
      <c r="E136" s="36"/>
      <c r="F136" s="11">
        <f>SUM(F5:F135)</f>
        <v>945630</v>
      </c>
      <c r="G136" s="12"/>
      <c r="H136" s="12"/>
    </row>
    <row r="138" spans="1:8" ht="30.75" customHeight="1" x14ac:dyDescent="0.25">
      <c r="A138" s="38" t="s">
        <v>326</v>
      </c>
      <c r="B138" s="38"/>
      <c r="F138" s="6"/>
    </row>
    <row r="139" spans="1:8" ht="15.75" x14ac:dyDescent="0.25">
      <c r="A139" s="34"/>
      <c r="B139" s="35" t="s">
        <v>327</v>
      </c>
      <c r="C139" s="35"/>
      <c r="E139" s="6"/>
    </row>
    <row r="175" spans="6:6" x14ac:dyDescent="0.25">
      <c r="F175" s="6"/>
    </row>
  </sheetData>
  <autoFilter ref="A4:H136"/>
  <mergeCells count="3">
    <mergeCell ref="A136:E136"/>
    <mergeCell ref="A1:H1"/>
    <mergeCell ref="A138:B138"/>
  </mergeCells>
  <pageMargins left="0.51181102362204722" right="0.31496062992125984" top="0.55118110236220474" bottom="0.74803149606299213" header="0.31496062992125984" footer="0.31496062992125984"/>
  <pageSetup paperSize="8" scale="58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56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8" customWidth="1"/>
    <col min="2" max="2" width="34.7109375" customWidth="1"/>
    <col min="3" max="3" width="41.140625" customWidth="1"/>
    <col min="4" max="4" width="27.140625" customWidth="1"/>
    <col min="5" max="5" width="24.140625" customWidth="1"/>
    <col min="6" max="6" width="18.85546875" customWidth="1"/>
    <col min="7" max="7" width="52.85546875" bestFit="1" customWidth="1"/>
    <col min="8" max="8" width="10" customWidth="1"/>
    <col min="9" max="9" width="19.5703125" customWidth="1"/>
    <col min="10" max="11" width="9.140625" style="16"/>
  </cols>
  <sheetData>
    <row r="1" spans="1:9" ht="61.5" customHeight="1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</row>
    <row r="4" spans="1:9" ht="104.25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329</v>
      </c>
      <c r="G4" s="9" t="s">
        <v>5</v>
      </c>
      <c r="H4" s="9" t="s">
        <v>8</v>
      </c>
      <c r="I4" s="8" t="s">
        <v>6</v>
      </c>
    </row>
    <row r="5" spans="1:9" ht="46.5" customHeight="1" x14ac:dyDescent="0.25">
      <c r="A5" s="3" t="s">
        <v>18</v>
      </c>
      <c r="B5" s="4" t="s">
        <v>19</v>
      </c>
      <c r="C5" s="5" t="s">
        <v>140</v>
      </c>
      <c r="D5" s="5" t="s">
        <v>141</v>
      </c>
      <c r="E5" s="31" t="s">
        <v>142</v>
      </c>
      <c r="F5" s="22">
        <v>13190</v>
      </c>
      <c r="G5" s="5" t="s">
        <v>143</v>
      </c>
      <c r="H5" s="2" t="s">
        <v>34</v>
      </c>
      <c r="I5" s="19"/>
    </row>
    <row r="6" spans="1:9" ht="46.5" customHeight="1" x14ac:dyDescent="0.25">
      <c r="A6" s="3" t="s">
        <v>18</v>
      </c>
      <c r="B6" s="26" t="s">
        <v>19</v>
      </c>
      <c r="C6" s="21" t="s">
        <v>167</v>
      </c>
      <c r="D6" s="21" t="s">
        <v>168</v>
      </c>
      <c r="E6" s="27" t="s">
        <v>169</v>
      </c>
      <c r="F6" s="27">
        <v>146884</v>
      </c>
      <c r="G6" s="21" t="s">
        <v>170</v>
      </c>
      <c r="H6" s="2" t="s">
        <v>34</v>
      </c>
      <c r="I6" s="19"/>
    </row>
    <row r="7" spans="1:9" ht="46.5" customHeight="1" x14ac:dyDescent="0.25">
      <c r="A7" s="3" t="s">
        <v>18</v>
      </c>
      <c r="B7" s="20" t="s">
        <v>19</v>
      </c>
      <c r="C7" s="20" t="s">
        <v>260</v>
      </c>
      <c r="D7" s="20" t="s">
        <v>261</v>
      </c>
      <c r="E7" s="28" t="s">
        <v>177</v>
      </c>
      <c r="F7" s="28">
        <v>5000</v>
      </c>
      <c r="G7" s="20" t="s">
        <v>262</v>
      </c>
      <c r="H7" s="2" t="s">
        <v>325</v>
      </c>
      <c r="I7" s="19"/>
    </row>
    <row r="8" spans="1:9" ht="46.5" customHeight="1" x14ac:dyDescent="0.25">
      <c r="A8" s="3" t="s">
        <v>18</v>
      </c>
      <c r="B8" s="20" t="s">
        <v>19</v>
      </c>
      <c r="C8" s="20" t="s">
        <v>20</v>
      </c>
      <c r="D8" s="20" t="s">
        <v>178</v>
      </c>
      <c r="E8" s="28" t="s">
        <v>179</v>
      </c>
      <c r="F8" s="28">
        <v>121580</v>
      </c>
      <c r="G8" s="20" t="s">
        <v>263</v>
      </c>
      <c r="H8" s="2" t="s">
        <v>325</v>
      </c>
      <c r="I8" s="19"/>
    </row>
    <row r="9" spans="1:9" ht="46.5" customHeight="1" x14ac:dyDescent="0.25">
      <c r="A9" s="3" t="s">
        <v>35</v>
      </c>
      <c r="B9" s="23" t="s">
        <v>36</v>
      </c>
      <c r="C9" s="5" t="s">
        <v>37</v>
      </c>
      <c r="D9" s="5" t="s">
        <v>38</v>
      </c>
      <c r="E9" s="31" t="s">
        <v>39</v>
      </c>
      <c r="F9" s="22">
        <v>12360</v>
      </c>
      <c r="G9" s="5" t="s">
        <v>146</v>
      </c>
      <c r="H9" s="2" t="s">
        <v>34</v>
      </c>
      <c r="I9" s="19"/>
    </row>
    <row r="10" spans="1:9" ht="46.5" customHeight="1" x14ac:dyDescent="0.25">
      <c r="A10" s="3" t="s">
        <v>35</v>
      </c>
      <c r="B10" s="4" t="s">
        <v>36</v>
      </c>
      <c r="C10" s="5" t="s">
        <v>20</v>
      </c>
      <c r="D10" s="5" t="s">
        <v>144</v>
      </c>
      <c r="E10" s="31" t="s">
        <v>145</v>
      </c>
      <c r="F10" s="22">
        <v>169310</v>
      </c>
      <c r="G10" s="5" t="s">
        <v>147</v>
      </c>
      <c r="H10" s="2" t="s">
        <v>34</v>
      </c>
      <c r="I10" s="19"/>
    </row>
    <row r="11" spans="1:9" ht="46.5" customHeight="1" x14ac:dyDescent="0.25">
      <c r="A11" s="3" t="s">
        <v>35</v>
      </c>
      <c r="B11" s="4" t="s">
        <v>36</v>
      </c>
      <c r="C11" s="5" t="s">
        <v>243</v>
      </c>
      <c r="D11" s="5" t="s">
        <v>244</v>
      </c>
      <c r="E11" s="31" t="s">
        <v>245</v>
      </c>
      <c r="F11" s="22">
        <v>12543</v>
      </c>
      <c r="G11" s="5" t="s">
        <v>246</v>
      </c>
      <c r="H11" s="2" t="s">
        <v>201</v>
      </c>
      <c r="I11" s="19"/>
    </row>
    <row r="12" spans="1:9" ht="46.5" customHeight="1" x14ac:dyDescent="0.25">
      <c r="A12" s="3" t="s">
        <v>35</v>
      </c>
      <c r="B12" s="4" t="s">
        <v>36</v>
      </c>
      <c r="C12" s="5" t="s">
        <v>20</v>
      </c>
      <c r="D12" s="5" t="s">
        <v>247</v>
      </c>
      <c r="E12" s="31" t="s">
        <v>248</v>
      </c>
      <c r="F12" s="22">
        <v>170000</v>
      </c>
      <c r="G12" s="5" t="s">
        <v>249</v>
      </c>
      <c r="H12" s="2" t="s">
        <v>201</v>
      </c>
      <c r="I12" s="19"/>
    </row>
    <row r="13" spans="1:9" ht="46.5" customHeight="1" x14ac:dyDescent="0.25">
      <c r="A13" s="3" t="s">
        <v>35</v>
      </c>
      <c r="B13" s="4" t="s">
        <v>36</v>
      </c>
      <c r="C13" s="5" t="s">
        <v>264</v>
      </c>
      <c r="D13" s="5" t="s">
        <v>265</v>
      </c>
      <c r="E13" s="31" t="s">
        <v>266</v>
      </c>
      <c r="F13" s="22">
        <v>10920</v>
      </c>
      <c r="G13" s="5" t="s">
        <v>267</v>
      </c>
      <c r="H13" s="2" t="s">
        <v>325</v>
      </c>
      <c r="I13" s="19"/>
    </row>
    <row r="14" spans="1:9" ht="46.5" customHeight="1" x14ac:dyDescent="0.25">
      <c r="A14" s="3" t="s">
        <v>35</v>
      </c>
      <c r="B14" s="4" t="s">
        <v>36</v>
      </c>
      <c r="C14" s="5" t="s">
        <v>180</v>
      </c>
      <c r="D14" s="5" t="s">
        <v>268</v>
      </c>
      <c r="E14" s="31" t="s">
        <v>39</v>
      </c>
      <c r="F14" s="22">
        <v>20183</v>
      </c>
      <c r="G14" s="5" t="s">
        <v>269</v>
      </c>
      <c r="H14" s="2" t="s">
        <v>325</v>
      </c>
      <c r="I14" s="19"/>
    </row>
    <row r="15" spans="1:9" ht="46.5" customHeight="1" x14ac:dyDescent="0.25">
      <c r="A15" s="3" t="s">
        <v>41</v>
      </c>
      <c r="B15" s="4" t="s">
        <v>42</v>
      </c>
      <c r="C15" s="5" t="s">
        <v>148</v>
      </c>
      <c r="D15" s="5" t="s">
        <v>149</v>
      </c>
      <c r="E15" s="31" t="s">
        <v>150</v>
      </c>
      <c r="F15" s="22">
        <v>2750</v>
      </c>
      <c r="G15" s="5" t="s">
        <v>151</v>
      </c>
      <c r="H15" s="2" t="s">
        <v>34</v>
      </c>
      <c r="I15" s="19"/>
    </row>
    <row r="16" spans="1:9" ht="46.5" customHeight="1" x14ac:dyDescent="0.25">
      <c r="A16" s="3" t="s">
        <v>41</v>
      </c>
      <c r="B16" s="4" t="s">
        <v>42</v>
      </c>
      <c r="C16" s="5" t="s">
        <v>43</v>
      </c>
      <c r="D16" s="5" t="s">
        <v>52</v>
      </c>
      <c r="E16" s="31" t="s">
        <v>53</v>
      </c>
      <c r="F16" s="22">
        <v>59575</v>
      </c>
      <c r="G16" s="5" t="s">
        <v>152</v>
      </c>
      <c r="H16" s="2" t="s">
        <v>34</v>
      </c>
      <c r="I16" s="19"/>
    </row>
    <row r="17" spans="1:16378" ht="46.5" customHeight="1" x14ac:dyDescent="0.25">
      <c r="A17" s="3" t="s">
        <v>41</v>
      </c>
      <c r="B17" s="24" t="s">
        <v>42</v>
      </c>
      <c r="C17" s="25" t="s">
        <v>43</v>
      </c>
      <c r="D17" s="26" t="s">
        <v>52</v>
      </c>
      <c r="E17" s="32" t="s">
        <v>53</v>
      </c>
      <c r="F17" s="27">
        <v>45703</v>
      </c>
      <c r="G17" s="21" t="s">
        <v>166</v>
      </c>
      <c r="H17" s="2" t="s">
        <v>34</v>
      </c>
      <c r="I17" s="19"/>
    </row>
    <row r="18" spans="1:16378" ht="46.5" customHeight="1" x14ac:dyDescent="0.25">
      <c r="A18" s="3" t="s">
        <v>41</v>
      </c>
      <c r="B18" s="4" t="s">
        <v>42</v>
      </c>
      <c r="C18" s="20" t="s">
        <v>241</v>
      </c>
      <c r="D18" s="20" t="s">
        <v>44</v>
      </c>
      <c r="E18" s="33" t="s">
        <v>45</v>
      </c>
      <c r="F18" s="28">
        <v>1236</v>
      </c>
      <c r="G18" s="20" t="s">
        <v>242</v>
      </c>
      <c r="H18" s="2" t="s">
        <v>201</v>
      </c>
      <c r="I18" s="19"/>
    </row>
    <row r="19" spans="1:16378" ht="46.5" customHeight="1" x14ac:dyDescent="0.25">
      <c r="A19" s="3" t="s">
        <v>41</v>
      </c>
      <c r="B19" s="4" t="s">
        <v>42</v>
      </c>
      <c r="C19" s="20" t="s">
        <v>241</v>
      </c>
      <c r="D19" s="20" t="s">
        <v>276</v>
      </c>
      <c r="E19" s="33" t="s">
        <v>53</v>
      </c>
      <c r="F19" s="28">
        <v>10000</v>
      </c>
      <c r="G19" s="20" t="s">
        <v>277</v>
      </c>
      <c r="H19" s="2" t="s">
        <v>325</v>
      </c>
      <c r="I19" s="19"/>
    </row>
    <row r="20" spans="1:16378" ht="46.5" customHeight="1" x14ac:dyDescent="0.25">
      <c r="A20" s="3" t="s">
        <v>41</v>
      </c>
      <c r="B20" s="4" t="s">
        <v>42</v>
      </c>
      <c r="C20" s="20" t="s">
        <v>70</v>
      </c>
      <c r="D20" s="20" t="s">
        <v>270</v>
      </c>
      <c r="E20" s="33" t="s">
        <v>271</v>
      </c>
      <c r="F20" s="28">
        <v>2000</v>
      </c>
      <c r="G20" s="20" t="s">
        <v>272</v>
      </c>
      <c r="H20" s="2" t="s">
        <v>325</v>
      </c>
      <c r="I20" s="19"/>
    </row>
    <row r="21" spans="1:16378" ht="46.5" customHeight="1" x14ac:dyDescent="0.25">
      <c r="A21" s="3" t="s">
        <v>41</v>
      </c>
      <c r="B21" s="4" t="s">
        <v>42</v>
      </c>
      <c r="C21" s="20" t="s">
        <v>243</v>
      </c>
      <c r="D21" s="20" t="s">
        <v>273</v>
      </c>
      <c r="E21" s="33" t="s">
        <v>274</v>
      </c>
      <c r="F21" s="28">
        <v>3090</v>
      </c>
      <c r="G21" s="20" t="s">
        <v>275</v>
      </c>
      <c r="H21" s="2" t="s">
        <v>325</v>
      </c>
      <c r="I21" s="19"/>
    </row>
    <row r="22" spans="1:16378" s="1" customFormat="1" ht="40.5" customHeight="1" x14ac:dyDescent="0.25">
      <c r="A22" s="3" t="s">
        <v>7</v>
      </c>
      <c r="B22" s="4" t="s">
        <v>14</v>
      </c>
      <c r="C22" s="5" t="s">
        <v>12</v>
      </c>
      <c r="D22" s="5" t="s">
        <v>15</v>
      </c>
      <c r="E22" s="31" t="s">
        <v>16</v>
      </c>
      <c r="F22" s="30">
        <f>29437-292</f>
        <v>29145</v>
      </c>
      <c r="G22" s="5" t="s">
        <v>17</v>
      </c>
      <c r="H22" s="2" t="s">
        <v>9</v>
      </c>
      <c r="I22" s="19"/>
      <c r="J22" s="17"/>
      <c r="K22" s="1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</row>
    <row r="23" spans="1:16378" s="1" customFormat="1" ht="40.5" customHeight="1" x14ac:dyDescent="0.25">
      <c r="A23" s="3" t="s">
        <v>7</v>
      </c>
      <c r="B23" s="21" t="s">
        <v>14</v>
      </c>
      <c r="C23" s="21" t="s">
        <v>171</v>
      </c>
      <c r="D23" s="21" t="s">
        <v>172</v>
      </c>
      <c r="E23" s="27" t="s">
        <v>173</v>
      </c>
      <c r="F23" s="27">
        <v>56285</v>
      </c>
      <c r="G23" s="21" t="s">
        <v>174</v>
      </c>
      <c r="H23" s="2" t="s">
        <v>34</v>
      </c>
      <c r="I23" s="19"/>
      <c r="J23" s="17"/>
      <c r="K23" s="1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</row>
    <row r="24" spans="1:16378" s="1" customFormat="1" ht="40.5" customHeight="1" x14ac:dyDescent="0.25">
      <c r="A24" s="3" t="s">
        <v>7</v>
      </c>
      <c r="B24" s="20" t="s">
        <v>14</v>
      </c>
      <c r="C24" s="20" t="s">
        <v>180</v>
      </c>
      <c r="D24" s="20" t="s">
        <v>250</v>
      </c>
      <c r="E24" s="28" t="s">
        <v>251</v>
      </c>
      <c r="F24" s="28">
        <v>8465</v>
      </c>
      <c r="G24" s="20" t="s">
        <v>252</v>
      </c>
      <c r="H24" s="2" t="s">
        <v>201</v>
      </c>
      <c r="I24" s="19"/>
      <c r="J24" s="17"/>
      <c r="K24" s="1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</row>
    <row r="25" spans="1:16378" s="1" customFormat="1" ht="40.5" customHeight="1" x14ac:dyDescent="0.25">
      <c r="A25" s="3" t="s">
        <v>68</v>
      </c>
      <c r="B25" s="4" t="s">
        <v>69</v>
      </c>
      <c r="C25" s="5" t="s">
        <v>153</v>
      </c>
      <c r="D25" s="5" t="s">
        <v>154</v>
      </c>
      <c r="E25" s="31" t="s">
        <v>155</v>
      </c>
      <c r="F25" s="22">
        <v>35031</v>
      </c>
      <c r="G25" s="5" t="s">
        <v>161</v>
      </c>
      <c r="H25" s="2" t="s">
        <v>34</v>
      </c>
      <c r="I25" s="19"/>
      <c r="J25" s="17"/>
      <c r="K25" s="1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</row>
    <row r="26" spans="1:16378" s="1" customFormat="1" ht="40.5" customHeight="1" x14ac:dyDescent="0.25">
      <c r="A26" s="3" t="s">
        <v>68</v>
      </c>
      <c r="B26" s="4" t="s">
        <v>69</v>
      </c>
      <c r="C26" s="5" t="s">
        <v>156</v>
      </c>
      <c r="D26" s="5" t="s">
        <v>157</v>
      </c>
      <c r="E26" s="31" t="s">
        <v>158</v>
      </c>
      <c r="F26" s="22">
        <v>8011</v>
      </c>
      <c r="G26" s="5" t="s">
        <v>162</v>
      </c>
      <c r="H26" s="2" t="s">
        <v>34</v>
      </c>
      <c r="I26" s="19"/>
      <c r="J26" s="17"/>
      <c r="K26" s="1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</row>
    <row r="27" spans="1:16378" s="1" customFormat="1" ht="40.5" customHeight="1" x14ac:dyDescent="0.25">
      <c r="A27" s="3" t="s">
        <v>68</v>
      </c>
      <c r="B27" s="4" t="s">
        <v>69</v>
      </c>
      <c r="C27" s="5" t="s">
        <v>159</v>
      </c>
      <c r="D27" s="5" t="s">
        <v>160</v>
      </c>
      <c r="E27" s="31" t="s">
        <v>80</v>
      </c>
      <c r="F27" s="22">
        <v>81480</v>
      </c>
      <c r="G27" s="5" t="s">
        <v>163</v>
      </c>
      <c r="H27" s="2" t="s">
        <v>34</v>
      </c>
      <c r="I27" s="19"/>
      <c r="J27" s="17"/>
      <c r="K27" s="1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</row>
    <row r="28" spans="1:16378" s="1" customFormat="1" ht="40.5" customHeight="1" x14ac:dyDescent="0.25">
      <c r="A28" s="3" t="s">
        <v>68</v>
      </c>
      <c r="B28" s="4" t="s">
        <v>69</v>
      </c>
      <c r="C28" s="5" t="s">
        <v>70</v>
      </c>
      <c r="D28" s="5" t="s">
        <v>71</v>
      </c>
      <c r="E28" s="31" t="s">
        <v>72</v>
      </c>
      <c r="F28" s="22">
        <v>71880</v>
      </c>
      <c r="G28" s="5" t="s">
        <v>164</v>
      </c>
      <c r="H28" s="2" t="s">
        <v>34</v>
      </c>
      <c r="I28" s="19"/>
      <c r="J28" s="17"/>
      <c r="K28" s="1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</row>
    <row r="29" spans="1:16378" s="1" customFormat="1" ht="40.5" customHeight="1" x14ac:dyDescent="0.25">
      <c r="A29" s="3" t="s">
        <v>68</v>
      </c>
      <c r="B29" s="4" t="s">
        <v>69</v>
      </c>
      <c r="C29" s="5" t="s">
        <v>156</v>
      </c>
      <c r="D29" s="5" t="s">
        <v>278</v>
      </c>
      <c r="E29" s="31" t="s">
        <v>78</v>
      </c>
      <c r="F29" s="22">
        <v>15000</v>
      </c>
      <c r="G29" s="5" t="s">
        <v>279</v>
      </c>
      <c r="H29" s="2" t="s">
        <v>325</v>
      </c>
      <c r="I29" s="19"/>
      <c r="J29" s="17"/>
      <c r="K29" s="1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</row>
    <row r="30" spans="1:16378" s="1" customFormat="1" ht="46.5" customHeight="1" x14ac:dyDescent="0.25">
      <c r="A30" s="3" t="s">
        <v>129</v>
      </c>
      <c r="B30" s="4" t="s">
        <v>130</v>
      </c>
      <c r="C30" s="5" t="s">
        <v>20</v>
      </c>
      <c r="D30" s="5" t="s">
        <v>253</v>
      </c>
      <c r="E30" s="31" t="s">
        <v>254</v>
      </c>
      <c r="F30" s="22">
        <v>100000</v>
      </c>
      <c r="G30" s="5" t="s">
        <v>255</v>
      </c>
      <c r="H30" s="2" t="s">
        <v>201</v>
      </c>
      <c r="I30" s="19"/>
      <c r="J30" s="17"/>
      <c r="K30" s="1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</row>
    <row r="31" spans="1:16378" s="1" customFormat="1" ht="46.5" customHeight="1" x14ac:dyDescent="0.25">
      <c r="A31" s="3" t="s">
        <v>129</v>
      </c>
      <c r="B31" s="4" t="s">
        <v>130</v>
      </c>
      <c r="C31" s="5" t="s">
        <v>20</v>
      </c>
      <c r="D31" s="5" t="s">
        <v>253</v>
      </c>
      <c r="E31" s="31" t="s">
        <v>254</v>
      </c>
      <c r="F31" s="22">
        <v>8500</v>
      </c>
      <c r="G31" s="5" t="s">
        <v>256</v>
      </c>
      <c r="H31" s="2" t="s">
        <v>201</v>
      </c>
      <c r="I31" s="19"/>
      <c r="J31" s="17"/>
      <c r="K31" s="1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</row>
    <row r="32" spans="1:16378" s="1" customFormat="1" ht="46.5" customHeight="1" x14ac:dyDescent="0.25">
      <c r="A32" s="3" t="s">
        <v>92</v>
      </c>
      <c r="B32" s="4" t="s">
        <v>93</v>
      </c>
      <c r="C32" s="5" t="s">
        <v>20</v>
      </c>
      <c r="D32" s="5" t="s">
        <v>227</v>
      </c>
      <c r="E32" s="31" t="s">
        <v>228</v>
      </c>
      <c r="F32" s="22">
        <v>17240</v>
      </c>
      <c r="G32" s="5" t="s">
        <v>280</v>
      </c>
      <c r="H32" s="2" t="s">
        <v>325</v>
      </c>
      <c r="I32" s="19"/>
      <c r="J32" s="17"/>
      <c r="K32" s="1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</row>
    <row r="33" spans="1:16378" s="1" customFormat="1" ht="46.5" customHeight="1" x14ac:dyDescent="0.25">
      <c r="A33" s="3" t="s">
        <v>109</v>
      </c>
      <c r="B33" s="4" t="s">
        <v>110</v>
      </c>
      <c r="C33" s="5" t="s">
        <v>20</v>
      </c>
      <c r="D33" s="5" t="s">
        <v>120</v>
      </c>
      <c r="E33" s="31" t="s">
        <v>119</v>
      </c>
      <c r="F33" s="22">
        <v>29129</v>
      </c>
      <c r="G33" s="5" t="s">
        <v>165</v>
      </c>
      <c r="H33" s="2" t="s">
        <v>34</v>
      </c>
      <c r="I33" s="19"/>
      <c r="J33" s="17"/>
      <c r="K33" s="1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</row>
    <row r="34" spans="1:16378" s="1" customFormat="1" ht="46.5" customHeight="1" x14ac:dyDescent="0.25">
      <c r="A34" s="3" t="s">
        <v>109</v>
      </c>
      <c r="B34" s="4" t="s">
        <v>110</v>
      </c>
      <c r="C34" s="5" t="s">
        <v>20</v>
      </c>
      <c r="D34" s="5" t="s">
        <v>113</v>
      </c>
      <c r="E34" s="31" t="s">
        <v>114</v>
      </c>
      <c r="F34" s="30">
        <f>42000-1055</f>
        <v>40945</v>
      </c>
      <c r="G34" s="5" t="s">
        <v>175</v>
      </c>
      <c r="H34" s="2" t="s">
        <v>34</v>
      </c>
      <c r="I34" s="19"/>
      <c r="J34" s="17"/>
      <c r="K34" s="1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</row>
    <row r="35" spans="1:16378" s="1" customFormat="1" ht="46.5" customHeight="1" x14ac:dyDescent="0.25">
      <c r="A35" s="3" t="s">
        <v>109</v>
      </c>
      <c r="B35" s="4" t="s">
        <v>110</v>
      </c>
      <c r="C35" s="5" t="s">
        <v>20</v>
      </c>
      <c r="D35" s="5" t="s">
        <v>120</v>
      </c>
      <c r="E35" s="31" t="s">
        <v>119</v>
      </c>
      <c r="F35" s="22">
        <v>159162</v>
      </c>
      <c r="G35" s="5" t="s">
        <v>257</v>
      </c>
      <c r="H35" s="2" t="s">
        <v>201</v>
      </c>
      <c r="I35" s="19"/>
      <c r="J35" s="17"/>
      <c r="K35" s="1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</row>
    <row r="36" spans="1:16378" s="1" customFormat="1" ht="46.5" customHeight="1" x14ac:dyDescent="0.25">
      <c r="A36" s="3" t="s">
        <v>109</v>
      </c>
      <c r="B36" s="4" t="s">
        <v>110</v>
      </c>
      <c r="C36" s="5" t="s">
        <v>20</v>
      </c>
      <c r="D36" s="5" t="s">
        <v>113</v>
      </c>
      <c r="E36" s="31" t="s">
        <v>114</v>
      </c>
      <c r="F36" s="22">
        <v>102000</v>
      </c>
      <c r="G36" s="5" t="s">
        <v>258</v>
      </c>
      <c r="H36" s="2" t="s">
        <v>201</v>
      </c>
      <c r="I36" s="19"/>
      <c r="J36" s="17"/>
      <c r="K36" s="1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</row>
    <row r="37" spans="1:16378" s="1" customFormat="1" ht="46.5" customHeight="1" x14ac:dyDescent="0.25">
      <c r="A37" s="3" t="s">
        <v>109</v>
      </c>
      <c r="B37" s="4" t="s">
        <v>110</v>
      </c>
      <c r="C37" s="5" t="s">
        <v>20</v>
      </c>
      <c r="D37" s="5" t="s">
        <v>236</v>
      </c>
      <c r="E37" s="31" t="s">
        <v>237</v>
      </c>
      <c r="F37" s="22">
        <v>28350</v>
      </c>
      <c r="G37" s="5" t="s">
        <v>259</v>
      </c>
      <c r="H37" s="2" t="s">
        <v>201</v>
      </c>
      <c r="I37" s="19"/>
      <c r="J37" s="17"/>
      <c r="K37" s="1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</row>
    <row r="38" spans="1:16378" s="1" customFormat="1" ht="46.5" customHeight="1" x14ac:dyDescent="0.25">
      <c r="A38" s="3" t="s">
        <v>109</v>
      </c>
      <c r="B38" s="4" t="s">
        <v>110</v>
      </c>
      <c r="C38" s="5" t="s">
        <v>20</v>
      </c>
      <c r="D38" s="5" t="s">
        <v>113</v>
      </c>
      <c r="E38" s="31" t="s">
        <v>114</v>
      </c>
      <c r="F38" s="22">
        <v>80000</v>
      </c>
      <c r="G38" s="5" t="s">
        <v>281</v>
      </c>
      <c r="H38" s="2" t="s">
        <v>325</v>
      </c>
      <c r="I38" s="19"/>
      <c r="J38" s="17"/>
      <c r="K38" s="1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</row>
    <row r="39" spans="1:16378" s="1" customFormat="1" ht="40.5" customHeight="1" x14ac:dyDescent="0.25">
      <c r="A39" s="3" t="s">
        <v>109</v>
      </c>
      <c r="B39" s="4" t="s">
        <v>110</v>
      </c>
      <c r="C39" s="5" t="s">
        <v>282</v>
      </c>
      <c r="D39" s="5" t="s">
        <v>283</v>
      </c>
      <c r="E39" s="31" t="s">
        <v>122</v>
      </c>
      <c r="F39" s="22">
        <v>21854</v>
      </c>
      <c r="G39" s="5" t="s">
        <v>284</v>
      </c>
      <c r="H39" s="2" t="s">
        <v>325</v>
      </c>
      <c r="I39" s="19"/>
      <c r="J39" s="17"/>
      <c r="K39" s="1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</row>
    <row r="40" spans="1:16378" s="1" customFormat="1" ht="48.75" customHeight="1" x14ac:dyDescent="0.25">
      <c r="A40" s="3" t="s">
        <v>109</v>
      </c>
      <c r="B40" s="4" t="s">
        <v>110</v>
      </c>
      <c r="C40" s="5" t="s">
        <v>20</v>
      </c>
      <c r="D40" s="5" t="s">
        <v>238</v>
      </c>
      <c r="E40" s="31" t="s">
        <v>239</v>
      </c>
      <c r="F40" s="22">
        <v>7519</v>
      </c>
      <c r="G40" s="5" t="s">
        <v>285</v>
      </c>
      <c r="H40" s="2" t="s">
        <v>325</v>
      </c>
      <c r="I40" s="19"/>
      <c r="J40" s="17"/>
      <c r="K40" s="18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</row>
    <row r="41" spans="1:16378" s="1" customFormat="1" ht="40.5" customHeight="1" x14ac:dyDescent="0.25">
      <c r="A41" s="3" t="s">
        <v>109</v>
      </c>
      <c r="B41" s="4" t="s">
        <v>110</v>
      </c>
      <c r="C41" s="5" t="s">
        <v>243</v>
      </c>
      <c r="D41" s="5" t="s">
        <v>286</v>
      </c>
      <c r="E41" s="31" t="s">
        <v>287</v>
      </c>
      <c r="F41" s="30">
        <f>644+1055+1346+292</f>
        <v>3337</v>
      </c>
      <c r="G41" s="5" t="s">
        <v>288</v>
      </c>
      <c r="H41" s="2" t="s">
        <v>325</v>
      </c>
      <c r="I41" s="19"/>
      <c r="J41" s="17"/>
      <c r="K41" s="18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</row>
    <row r="42" spans="1:16378" ht="29.45" customHeight="1" x14ac:dyDescent="0.25">
      <c r="A42" s="39" t="s">
        <v>10</v>
      </c>
      <c r="B42" s="39"/>
      <c r="C42" s="39"/>
      <c r="D42" s="39"/>
      <c r="E42" s="39"/>
      <c r="F42" s="7">
        <f>SUM(F5:F41)</f>
        <v>1709657</v>
      </c>
      <c r="G42" s="9"/>
      <c r="H42" s="9"/>
      <c r="I42" s="9"/>
    </row>
    <row r="44" spans="1:16378" ht="30.75" customHeight="1" x14ac:dyDescent="0.25">
      <c r="A44" s="38" t="s">
        <v>326</v>
      </c>
      <c r="B44" s="38"/>
      <c r="F44" s="6"/>
      <c r="J44"/>
      <c r="K44"/>
    </row>
    <row r="45" spans="1:16378" ht="15.75" x14ac:dyDescent="0.25">
      <c r="A45" s="34"/>
      <c r="B45" s="35" t="s">
        <v>327</v>
      </c>
      <c r="C45" s="35"/>
      <c r="E45" s="6"/>
      <c r="J45"/>
      <c r="K45"/>
    </row>
    <row r="56" spans="6:6" x14ac:dyDescent="0.25">
      <c r="F56" s="6"/>
    </row>
  </sheetData>
  <autoFilter ref="A4:I42"/>
  <sortState ref="A5:I28">
    <sortCondition ref="A5:A28"/>
  </sortState>
  <mergeCells count="3">
    <mergeCell ref="A1:I1"/>
    <mergeCell ref="A42:E42"/>
    <mergeCell ref="A44:B44"/>
  </mergeCells>
  <pageMargins left="0.31496062992125984" right="0.11811023622047245" top="0.74803149606299213" bottom="0.55118110236220474" header="0.31496062992125984" footer="0.31496062992125984"/>
  <pageSetup paperSize="8" scale="5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KV HIM</vt:lpstr>
      <vt:lpstr>KV rek. a modern.</vt:lpstr>
      <vt:lpstr>'KV HIM'!Názvy_tlače</vt:lpstr>
      <vt:lpstr>'KV rek. a modern.'!Názvy_tlače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2022-10-03T07:28:32Z</cp:lastPrinted>
  <dcterms:created xsi:type="dcterms:W3CDTF">2020-07-02T07:36:51Z</dcterms:created>
  <dcterms:modified xsi:type="dcterms:W3CDTF">2022-12-30T09:30:38Z</dcterms:modified>
</cp:coreProperties>
</file>